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4"/>
    <sheet state="visible" name="Environmental variables" sheetId="2" r:id="rId5"/>
    <sheet state="visible" name="Regime Indicators" sheetId="3" r:id="rId6"/>
    <sheet state="visible" name="Quarterly returns USD based" sheetId="4" r:id="rId7"/>
    <sheet state="visible" name="Market values in USD" sheetId="5" r:id="rId8"/>
    <sheet state="visible" name="Forecasts" sheetId="6" r:id="rId9"/>
    <sheet state="visible" name="Covariance Matrix " sheetId="7" r:id="rId10"/>
    <sheet state="visible" name="Volatilities" sheetId="8" r:id="rId11"/>
    <sheet state="visible" name="Correlations" sheetId="9" r:id="rId12"/>
    <sheet state="visible" name="Weights" sheetId="10" r:id="rId13"/>
    <sheet state="visible" name="Parameters" sheetId="11" r:id="rId14"/>
    <sheet state="visible" name="Expected Returns" sheetId="12" r:id="rId15"/>
    <sheet state="visible" name="Optimized Long-Only Portfolio" sheetId="13" r:id="rId16"/>
    <sheet state="visible" name="Cumulative" sheetId="14" r:id="rId17"/>
    <sheet state="visible" name="Drawdowns" sheetId="15" r:id="rId18"/>
    <sheet state="visible" name="Total Stats" sheetId="16" r:id="rId19"/>
    <sheet state="visible" name="Active Stats" sheetId="17" r:id="rId20"/>
    <sheet state="visible" name="2018Q4 Forecast" sheetId="18" r:id="rId21"/>
    <sheet state="visible" name="2018Q3 Forecast" sheetId="19" r:id="rId22"/>
    <sheet state="visible" name="2018Q2 Forecast" sheetId="20" r:id="rId23"/>
    <sheet state="visible" name="2018Q1 Forecast" sheetId="21" r:id="rId24"/>
    <sheet state="visible" name="2017Q4 Forecast" sheetId="22" r:id="rId25"/>
    <sheet state="visible" name="2017Q3 Forecast" sheetId="23" r:id="rId26"/>
    <sheet state="visible" name="2017Q2 Forecast" sheetId="24" r:id="rId27"/>
    <sheet state="visible" name="2017Q1 Forecast" sheetId="25" r:id="rId28"/>
    <sheet state="visible" name="2016Q4 Forecast" sheetId="26" r:id="rId29"/>
    <sheet state="visible" name="2016Q3 Forecast" sheetId="27" r:id="rId30"/>
    <sheet state="visible" name="2016Q2 Forecast" sheetId="28" r:id="rId31"/>
    <sheet state="visible" name="2016Q1 Forecast" sheetId="29" r:id="rId32"/>
    <sheet state="visible" name="2015Q4 Forecast" sheetId="30" r:id="rId33"/>
    <sheet state="visible" name="2015Q3 Forecast" sheetId="31" r:id="rId34"/>
    <sheet state="visible" name="2015Q2 Forecast" sheetId="32" r:id="rId35"/>
    <sheet state="visible" name="2015Q1 Forecast" sheetId="33" r:id="rId36"/>
    <sheet state="visible" name="2014Q4 Forecast" sheetId="34" r:id="rId37"/>
    <sheet state="visible" name="2014Q3 Forecast" sheetId="35" r:id="rId38"/>
    <sheet state="visible" name="2014Q2 Forecast" sheetId="36" r:id="rId39"/>
    <sheet state="visible" name="2014Q1 Forecast" sheetId="37" r:id="rId40"/>
  </sheets>
  <definedNames>
    <definedName name="_xlchart.v1.13">Weights!$AG$24</definedName>
    <definedName name="_xlchart.v1.40">Weights!$AI$24</definedName>
    <definedName name="_xlchart.v1.26">Weights!$AB$24</definedName>
    <definedName name="_xlchart.v1.38">Weights!$AH$24</definedName>
    <definedName name="_xlchart.v1.7">Weights!$AD$24</definedName>
    <definedName name="_xlchart.v1.19">Weights!$AJ$24</definedName>
    <definedName name="_xlchart.v1.28">Weights!$AC$24</definedName>
    <definedName name="_xlchart.v1.21">Weights!$AM$24</definedName>
    <definedName name="_xlchart.v1.42">Weights!$AJ$24</definedName>
    <definedName name="_xlchart.v1.5">Weights!$AC$24</definedName>
    <definedName name="_xlchart.v1.3">Weights!$AB$24</definedName>
    <definedName name="_xlchart.v1.32">Weights!$AE$24</definedName>
    <definedName name="_xlchart.v1.15">Weights!$AH$24</definedName>
    <definedName name="_xlchart.v1.24">Weights!$AA$24</definedName>
    <definedName name="_xlchart.v1.17">Weights!$AI$24</definedName>
    <definedName name="_xlchart.v1.36">Weights!$AG$24</definedName>
    <definedName name="_xlchart.v1.9">Weights!$AE$24</definedName>
    <definedName name="_xlchart.v1.34">Weights!$AF$24</definedName>
    <definedName name="_xlchart.v1.30">Weights!$AD$24</definedName>
    <definedName name="_xlchart.v1.44">Weights!$AM$24</definedName>
    <definedName name="_xlchart.v1.11">Weights!$AF$24</definedName>
    <definedName name="_xlchart.v1.1">Weights!$AA$24</definedName>
  </definedNames>
  <calcPr/>
  <extLst>
    <ext uri="GoogleSheetsCustomDataVersion1">
      <go:sheetsCustomData xmlns:go="http://customooxmlschemas.google.com/" r:id="rId41" roundtripDataSignature="AMtx7milbO2oEjtWz84QHWmgzkbgOdRYFw=="/>
    </ext>
  </extLst>
</workbook>
</file>

<file path=xl/sharedStrings.xml><?xml version="1.0" encoding="utf-8"?>
<sst xmlns="http://schemas.openxmlformats.org/spreadsheetml/2006/main" count="2950" uniqueCount="342">
  <si>
    <t>Macroeconomic data sources</t>
  </si>
  <si>
    <t>OECD Composite Leading Indicators by country and select regions</t>
  </si>
  <si>
    <t>http://www.oecd.org/std/leading-indicators/</t>
  </si>
  <si>
    <t>Team 8</t>
  </si>
  <si>
    <t>G7 Monthly Composite Leading Indicators (MEI) Amplitude adjusted</t>
  </si>
  <si>
    <t>Zhichao Hu</t>
  </si>
  <si>
    <t>OECD Total Monthly Composite Leading Indicators (MEI) Amplitude adjusted</t>
  </si>
  <si>
    <t>zh2351</t>
  </si>
  <si>
    <t>Shenhui Zhang</t>
  </si>
  <si>
    <t>sz2775</t>
  </si>
  <si>
    <t>Junliang Liu</t>
  </si>
  <si>
    <t>jl5370</t>
  </si>
  <si>
    <t>Yufan Zhang</t>
  </si>
  <si>
    <t>yz3385</t>
  </si>
  <si>
    <t>Fan Bu</t>
  </si>
  <si>
    <t>fb2518</t>
  </si>
  <si>
    <t>Monthly Business Tendency and Consumer Opinion Surveys (MEI)</t>
  </si>
  <si>
    <t>Civilian Unemployment Rate, Percent, Monthly, Seasonally Adjusted</t>
  </si>
  <si>
    <t>Consumer Price Index for All Urban Consumers: All Items, Index 1982-1984=100, Monthly, Seasonally Adjusted</t>
  </si>
  <si>
    <t>Adj Close of CBOE Volatility Index from Yahoo Finance</t>
  </si>
  <si>
    <t>Business Tendency and Consumer Opinion Surveys (MEI): Quarterly US Future tendency</t>
  </si>
  <si>
    <t>G7 Quarterly Composite Leading Indicators (MEI) Amplitude adjusted</t>
  </si>
  <si>
    <t xml:space="preserve">NOTE: you might want to use G7 composite or Total OECD composite leading indicators for regime based asset allocation project. </t>
  </si>
  <si>
    <t>OECD Total Quarterly Composite Leading Indicators (MEI) Amplitude adjusted</t>
  </si>
  <si>
    <t>Consumer Price Index: Total All Items for the United States, Index 2015=100, Quarterly, Seasonally Adjusted</t>
  </si>
  <si>
    <t>Unemployment Rate: Aged 15-64: All Persons for the United States, Percent, Quarterly, Seasonally Adjusted</t>
  </si>
  <si>
    <t>Long-Term Government Bond Yields: 10-year: Main (Including Benchmark) for the United States, Percent, Quarterly, Not Seasonally Adjusted</t>
  </si>
  <si>
    <t>Mar-2007</t>
  </si>
  <si>
    <t>Q1-2007</t>
  </si>
  <si>
    <t>Apr-2007</t>
  </si>
  <si>
    <t>Date</t>
  </si>
  <si>
    <t>Q2-2007</t>
  </si>
  <si>
    <t>Russell 1000 Value</t>
  </si>
  <si>
    <t>Russell 1000 Growth</t>
  </si>
  <si>
    <t>Russell 2000 Value</t>
  </si>
  <si>
    <t>Russell 2000 Growth</t>
  </si>
  <si>
    <t>MSCI World Ex USA Value NR USD</t>
  </si>
  <si>
    <t>MSCI World Ex USA Growth NR USD</t>
  </si>
  <si>
    <t>MSCI World Ex USA Small Value NR USD</t>
  </si>
  <si>
    <t>MSCI World Ex USA Small Growth NR USD</t>
  </si>
  <si>
    <t>Bloomberg Barclays Global Aggregate x USD</t>
  </si>
  <si>
    <t>Bloomberg Barclays Global High Yield USD</t>
  </si>
  <si>
    <t>BofA Merrill Lynch US Dollar Deposit Offered Rate Constant Maturity (1-M)</t>
  </si>
  <si>
    <t>Quarterly returns</t>
  </si>
  <si>
    <t>NOTE 2: Business tendency surveys might be useful in buidling a sentiment factor</t>
  </si>
  <si>
    <t>Federal Reserve Bank of St. Louis, Economic Data FRED</t>
  </si>
  <si>
    <t>https://fred.stlouisfed.org/</t>
  </si>
  <si>
    <t>NOTE: Here you can find time series of CPI and employment related data useful for regime-based project.</t>
  </si>
  <si>
    <t>May-2007</t>
  </si>
  <si>
    <t>Interest rates in the US, for example 10-year and 2-year yields, effective federal funds rate</t>
  </si>
  <si>
    <t>Credit spreads, e.g. HY spread.  Credit cycle tends to lead real business cycle!  It is a good environmental indicator.</t>
  </si>
  <si>
    <t>Federal Reserve Bank of Chicago, National Activity Index (CFNAI)</t>
  </si>
  <si>
    <t>https://www.chicagofed.org/publications/cfnai/index</t>
  </si>
  <si>
    <t>Additional data sources</t>
  </si>
  <si>
    <t>Q4-2006</t>
  </si>
  <si>
    <t>Q3-2007</t>
  </si>
  <si>
    <t>Bloomberg</t>
  </si>
  <si>
    <t>VIX time series is a useful environmental varible</t>
  </si>
  <si>
    <t>Jun-2007</t>
  </si>
  <si>
    <t>Q4-2007</t>
  </si>
  <si>
    <t>Jul-2007</t>
  </si>
  <si>
    <t>Q1-2008</t>
  </si>
  <si>
    <t>Aug-2007</t>
  </si>
  <si>
    <t>Q2-2008</t>
  </si>
  <si>
    <t>Sep-2007</t>
  </si>
  <si>
    <t>Q3-2008</t>
  </si>
  <si>
    <t>Oct-2007</t>
  </si>
  <si>
    <t>Q4-2008</t>
  </si>
  <si>
    <t>MSCI EM Large Value NR USD</t>
  </si>
  <si>
    <t>MSCI EM Large Growth NR USD</t>
  </si>
  <si>
    <t>MSCI EM Mid Value NR USD</t>
  </si>
  <si>
    <t>MSCI EM Mid Growth NR USD</t>
  </si>
  <si>
    <t>MSCI EM Small Value NR USD</t>
  </si>
  <si>
    <t>Nov-2007</t>
  </si>
  <si>
    <t>MSCI EM Small Growth NR USD</t>
  </si>
  <si>
    <t>Bloomberg Barclays US Aggregate</t>
  </si>
  <si>
    <t>Bloomberg Barclays Global Inflation-Linked</t>
  </si>
  <si>
    <t>Bloomberg Barclays Municipal Bond</t>
  </si>
  <si>
    <t>Q1-2009</t>
  </si>
  <si>
    <t>Bloomberg Barclays Global High Yield</t>
  </si>
  <si>
    <t>Dec-2007</t>
  </si>
  <si>
    <t>Q2-2009</t>
  </si>
  <si>
    <t>Jan-2008</t>
  </si>
  <si>
    <t>Q3-2009</t>
  </si>
  <si>
    <t>Feb-2008</t>
  </si>
  <si>
    <t>Q4-2009</t>
  </si>
  <si>
    <t>Mar-2008</t>
  </si>
  <si>
    <t>Q1-2010</t>
  </si>
  <si>
    <t>Apr-2008</t>
  </si>
  <si>
    <t>Q2-2010</t>
  </si>
  <si>
    <t>May-2008</t>
  </si>
  <si>
    <t>Q3-2010</t>
  </si>
  <si>
    <t>Jun-2008</t>
  </si>
  <si>
    <t>Q4-2010</t>
  </si>
  <si>
    <t>Jul-2008</t>
  </si>
  <si>
    <t>Q1-2011</t>
  </si>
  <si>
    <t>Aug-2008</t>
  </si>
  <si>
    <t>Q2-2011</t>
  </si>
  <si>
    <t>Sep-2008</t>
  </si>
  <si>
    <t>Q3-2011</t>
  </si>
  <si>
    <t>Oct-2008</t>
  </si>
  <si>
    <t>Q4-2011</t>
  </si>
  <si>
    <t>Nov-2008</t>
  </si>
  <si>
    <t>Q1-2012</t>
  </si>
  <si>
    <t>Dec-2008</t>
  </si>
  <si>
    <t>Q2-2012</t>
  </si>
  <si>
    <t>Jan-2009</t>
  </si>
  <si>
    <t>Q3-2012</t>
  </si>
  <si>
    <t>Feb-2009</t>
  </si>
  <si>
    <t>Q4-2012</t>
  </si>
  <si>
    <t>Mar-2009</t>
  </si>
  <si>
    <t>Q1-2013</t>
  </si>
  <si>
    <t>Apr-2009</t>
  </si>
  <si>
    <t>Q2-2013</t>
  </si>
  <si>
    <t>May-2009</t>
  </si>
  <si>
    <t>Q3-2013</t>
  </si>
  <si>
    <t>Jun-2009</t>
  </si>
  <si>
    <t>Q4-2013</t>
  </si>
  <si>
    <t>Jul-2009</t>
  </si>
  <si>
    <t>Q1-2014</t>
  </si>
  <si>
    <t>Aug-2009</t>
  </si>
  <si>
    <t>Q2-2014</t>
  </si>
  <si>
    <t>Sep-2009</t>
  </si>
  <si>
    <t>Q3-2014</t>
  </si>
  <si>
    <t>Oct-2009</t>
  </si>
  <si>
    <t>Q4-2014</t>
  </si>
  <si>
    <t>Nov-2009</t>
  </si>
  <si>
    <t>Q1-2015</t>
  </si>
  <si>
    <t>Dec-2009</t>
  </si>
  <si>
    <t>Q2-2015</t>
  </si>
  <si>
    <t>Jan-2010</t>
  </si>
  <si>
    <t>Q3-2015</t>
  </si>
  <si>
    <t>Feb-2010</t>
  </si>
  <si>
    <t>Q4-2015</t>
  </si>
  <si>
    <t>Mar-2010</t>
  </si>
  <si>
    <t>Q1-2016</t>
  </si>
  <si>
    <t>Apr-2010</t>
  </si>
  <si>
    <t>Q2-2016</t>
  </si>
  <si>
    <t>May-2010</t>
  </si>
  <si>
    <t>Q3-2016</t>
  </si>
  <si>
    <t>Jun-2010</t>
  </si>
  <si>
    <t>Q4-2016</t>
  </si>
  <si>
    <t>Jul-2010</t>
  </si>
  <si>
    <t>Q1-2017</t>
  </si>
  <si>
    <t>Aug-2010</t>
  </si>
  <si>
    <t>Q2-2017</t>
  </si>
  <si>
    <t>Sep-2010</t>
  </si>
  <si>
    <t>Q3-2017</t>
  </si>
  <si>
    <t>Oct-2010</t>
  </si>
  <si>
    <t>Q4-2017</t>
  </si>
  <si>
    <t>Nov-2010</t>
  </si>
  <si>
    <t>Q1-2018</t>
  </si>
  <si>
    <t>Dec-2010</t>
  </si>
  <si>
    <t>Q2-2018</t>
  </si>
  <si>
    <t>Jan-2011</t>
  </si>
  <si>
    <t>Q3-2018</t>
  </si>
  <si>
    <t>Feb-2011</t>
  </si>
  <si>
    <t>Q4-2018</t>
  </si>
  <si>
    <t>Mar-2011</t>
  </si>
  <si>
    <t>Data extracted on 15 Apr 2019 00:21 UTC (GMT) from OECD.Stat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</si>
  <si>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</si>
  <si>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</si>
  <si>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</si>
  <si>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</si>
  <si>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</si>
  <si>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</si>
  <si>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</si>
  <si>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</si>
  <si>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</si>
  <si>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</si>
  <si>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</si>
  <si>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</si>
  <si>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</si>
  <si>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</si>
  <si>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</si>
  <si>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</si>
  <si>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</si>
  <si>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</si>
  <si>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</si>
  <si>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</si>
  <si>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</si>
  <si>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</si>
  <si>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</si>
  <si>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</si>
  <si>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</si>
  <si>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</si>
  <si>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</si>
  <si>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</si>
  <si>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</si>
  <si>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</si>
  <si>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</si>
  <si>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</si>
  <si>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</si>
  <si>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</si>
  <si>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</si>
  <si>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</si>
  <si>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</si>
  <si>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</si>
  <si>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</si>
  <si>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</si>
  <si>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</si>
  <si>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</si>
  <si>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</si>
  <si>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</si>
  <si>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</si>
  <si>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</si>
  <si>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</si>
  <si>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</si>
  <si>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</si>
  <si>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</si>
  <si>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</si>
  <si>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</si>
  <si>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</si>
  <si>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</si>
  <si>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</si>
  <si>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</si>
  <si>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</si>
  <si>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</si>
  <si>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</si>
  <si>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</si>
  <si>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</si>
  <si>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</si>
  <si>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</si>
  <si>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</si>
  <si>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</si>
  <si>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</si>
  <si>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</si>
  <si>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</si>
  <si>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</si>
  <si>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</si>
  <si>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</si>
  <si>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</si>
  <si>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</si>
  <si>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</si>
  <si>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</si>
  <si>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</si>
  <si>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</si>
  <si>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</si>
  <si>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</si>
  <si>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</si>
  <si>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</si>
  <si>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</si>
  <si>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</si>
  <si>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</si>
  <si>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</si>
  <si>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</si>
  <si>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</si>
  <si>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</si>
  <si>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</si>
  <si>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</si>
  <si>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</si>
  <si>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</si>
  <si>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</si>
  <si>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</si>
  <si>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</si>
  <si>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Data extracted on 14 Apr 2019 22:44 UTC (GMT) from OECD.Stat</t>
  </si>
  <si>
    <t xml:space="preserve">annulized 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</si>
  <si>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</si>
  <si>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</si>
  <si>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</si>
  <si>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</si>
  <si>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</si>
  <si>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</si>
  <si>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</si>
  <si>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</si>
  <si>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</si>
  <si>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</si>
  <si>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</si>
  <si>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</si>
  <si>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</si>
  <si>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</si>
  <si>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</si>
  <si>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</si>
  <si>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</si>
  <si>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</si>
  <si>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</si>
  <si>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</si>
  <si>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last month Correlation</t>
  </si>
  <si>
    <t>Risk Aversion</t>
  </si>
  <si>
    <t>Tau</t>
  </si>
  <si>
    <t>2</t>
  </si>
  <si>
    <t>Variance associated with view(Ω)
=τPΣP'</t>
  </si>
  <si>
    <t>Mean associated with view
=risk*0.3=sqrt(PΣP')*0.3</t>
  </si>
  <si>
    <t>Black-Litterman Expected Quarterly Return</t>
  </si>
  <si>
    <t>Strategic Weight (last quarter market weight)</t>
  </si>
  <si>
    <t>Weight Sum</t>
  </si>
  <si>
    <t>Expected Strategic Portfolio Quarterly Return</t>
  </si>
  <si>
    <t>Active weight</t>
  </si>
  <si>
    <t>Tracking Error (Annualized Risk)</t>
  </si>
  <si>
    <t>Active Quarterly Return</t>
  </si>
  <si>
    <t>Equilibrium Expected Quarterly Excess Return</t>
  </si>
  <si>
    <t>Equilibrium Expected Quarterly Return</t>
  </si>
  <si>
    <t>Black-Litterman Expected Quarterly Excess Return</t>
  </si>
  <si>
    <t>Non-Annualized Return</t>
  </si>
  <si>
    <t>regime-based forecasts</t>
  </si>
  <si>
    <t>Market Weights</t>
  </si>
  <si>
    <t>equilibrium expected returns</t>
  </si>
  <si>
    <t>Expected Quarterly Return</t>
  </si>
  <si>
    <t>View Portfolio Weights</t>
  </si>
  <si>
    <t>black-litterman blended return forecasts</t>
  </si>
  <si>
    <t>Annualized Equilibrium Expected Return</t>
  </si>
  <si>
    <t>Annualized Black-Litterman Expected Return</t>
  </si>
  <si>
    <t>Anuallized return</t>
  </si>
  <si>
    <t>Regime Based Forecast</t>
  </si>
  <si>
    <t>Equilibrium expected returns</t>
  </si>
  <si>
    <t>Black-Litterman blended return forecasts</t>
  </si>
  <si>
    <t>Mean Variance Optimized Weight</t>
  </si>
  <si>
    <t>Market Weight</t>
  </si>
  <si>
    <t>Expected Optimized Portfolio Quarterly Return</t>
  </si>
  <si>
    <t>Actual monthly return</t>
  </si>
  <si>
    <t>Optimized Weight</t>
  </si>
  <si>
    <t>Market Monthly Return</t>
  </si>
  <si>
    <t>Portfolio Monthly Return</t>
  </si>
  <si>
    <t>Market Cumulative Return</t>
  </si>
  <si>
    <t>Portfolio Cumulative Return</t>
  </si>
  <si>
    <t>Active Weights</t>
  </si>
  <si>
    <t>Market Return</t>
  </si>
  <si>
    <t>Portfolio Return</t>
  </si>
  <si>
    <t>Market Drawdown</t>
  </si>
  <si>
    <t>Portfolio Drawdown</t>
  </si>
  <si>
    <t>Average Market Drawdown</t>
  </si>
  <si>
    <t>Average Portfolio Drawdown</t>
  </si>
  <si>
    <t>Geometrically Annualized market return</t>
  </si>
  <si>
    <t>Annualized Market Risk</t>
  </si>
  <si>
    <t>portfolio return</t>
  </si>
  <si>
    <t>Geometrically Annualized portfolio return</t>
  </si>
  <si>
    <t>Annualized Portfolio Risk</t>
  </si>
  <si>
    <t>quarterly return</t>
  </si>
  <si>
    <t>quarterly active return</t>
  </si>
  <si>
    <t>arithmetically annualized active return</t>
  </si>
  <si>
    <t>annualized active risk</t>
  </si>
  <si>
    <t>information ratio</t>
  </si>
  <si>
    <t>geometrically annualized active return</t>
  </si>
  <si>
    <t>active return</t>
  </si>
  <si>
    <t>raw distances</t>
  </si>
  <si>
    <t>normalized distances</t>
  </si>
  <si>
    <t>weights-Kernel applied</t>
  </si>
  <si>
    <t>1-Quarter ahead returns</t>
  </si>
  <si>
    <t>Dependent Variable</t>
  </si>
  <si>
    <t>Independent Variable</t>
  </si>
  <si>
    <t xml:space="preserve"> </t>
  </si>
  <si>
    <t>Return Forecasts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</si>
</sst>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yyyy/m/d"/>
    <numFmt numFmtId="165" formatCode="#,##0.00_ ;\-#,##0.00\ "/>
    <numFmt numFmtId="166" formatCode="_(* #,##0_);_(* \(#,##0\);_(* &quot;-&quot;??_);_(@_)"/>
    <numFmt numFmtId="167" formatCode="[$-409]mmm\-yy"/>
    <numFmt numFmtId="168" formatCode="_(* #,##0.0_);_(* \(#,##0.0\);_(* &quot;-&quot;??_);_(@_)"/>
    <numFmt numFmtId="169" formatCode="#,##0.00000"/>
    <numFmt numFmtId="170" formatCode="0.000"/>
    <numFmt numFmtId="171" formatCode="#,##0.0000000000"/>
    <numFmt numFmtId="172" formatCode="0.00000000%"/>
    <numFmt numFmtId="173" formatCode="0.0000%"/>
    <numFmt numFmtId="174" formatCode="0.000%"/>
    <numFmt numFmtId="175" formatCode="0.0%"/>
  </numFmts>
  <fonts count="21">
    <font>
      <sz val="11.0"/>
      <color rgb="FF000000"/>
      <name val="SimSun"/>
    </font>
    <font>
      <b/>
      <sz val="14.0"/>
      <color rgb="FF000000"/>
      <name val="SimSun"/>
    </font>
    <font>
      <b/>
      <sz val="11.0"/>
      <color rgb="FFFF0000"/>
      <name val="SimSun"/>
    </font>
    <font>
      <b/>
      <sz val="8.0"/>
      <color rgb="FFFFFFFF"/>
      <name val="Verdana"/>
    </font>
    <font>
      <sz val="8.0"/>
      <color rgb="FFFFFFFF"/>
      <name val="Verdana"/>
    </font>
    <font>
      <color theme="1"/>
      <name val="Calibri"/>
    </font>
    <font>
      <u/>
      <sz val="11.0"/>
      <color rgb="FF0000FF"/>
      <name val="SimSun"/>
    </font>
    <font>
      <sz val="8.0"/>
      <color theme="1"/>
      <name val="Verdana"/>
    </font>
    <font>
      <sz val="8.0"/>
      <color theme="1"/>
      <name val="Arial"/>
    </font>
    <font>
      <b/>
      <sz val="14.0"/>
      <color theme="1"/>
      <name val="SimSun"/>
    </font>
    <font>
      <sz val="11.0"/>
      <color rgb="FF000000"/>
      <name val="Calibri"/>
    </font>
    <font>
      <sz val="11.0"/>
      <color theme="1"/>
      <name val="Calibri"/>
    </font>
    <font>
      <u/>
      <sz val="8.0"/>
      <color rgb="FF0000FF"/>
      <name val="Verdana"/>
    </font>
    <font>
      <sz val="10.0"/>
      <color theme="1"/>
      <name val="Arial"/>
    </font>
    <font>
      <b/>
      <sz val="11.0"/>
      <color theme="1"/>
      <name val="SimSun"/>
    </font>
    <font>
      <sz val="11.0"/>
      <color theme="1"/>
      <name val="SimSun"/>
    </font>
    <font>
      <sz val="11.0"/>
      <color rgb="FF000000"/>
      <name val="等线"/>
    </font>
    <font>
      <sz val="8.0"/>
      <color rgb="FF000000"/>
      <name val="Verdana"/>
    </font>
    <font>
      <sz val="11.0"/>
      <color rgb="FF000000"/>
      <name val="Inconsolata"/>
    </font>
    <font>
      <color theme="1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0F8FF"/>
        <bgColor rgb="FFF0F8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</fills>
  <borders count="13">
    <border/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CCCCC"/>
      </top>
      <bottom style="thin">
        <color rgb="FFC0C0C0"/>
      </bottom>
    </border>
    <border>
      <left style="thin">
        <color rgb="FFCCCCCC"/>
      </left>
      <right style="thin">
        <color rgb="FFCCCCCC"/>
      </right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right" shrinkToFit="0" vertical="center" wrapText="1"/>
    </xf>
    <xf borderId="0" fillId="0" fontId="0" numFmtId="0" xfId="0" applyAlignment="1" applyFont="1">
      <alignment horizontal="center"/>
    </xf>
    <xf borderId="2" fillId="2" fontId="4" numFmtId="2" xfId="0" applyAlignment="1" applyBorder="1" applyFont="1" applyNumberFormat="1">
      <alignment horizontal="center" shrinkToFit="0" vertical="top" wrapText="1"/>
    </xf>
    <xf borderId="0" fillId="0" fontId="5" numFmtId="0" xfId="0" applyFont="1"/>
    <xf borderId="1" fillId="2" fontId="4" numFmtId="2" xfId="0" applyAlignment="1" applyBorder="1" applyFont="1" applyNumberFormat="1">
      <alignment horizontal="center" shrinkToFit="0" vertical="top" wrapText="1"/>
    </xf>
    <xf borderId="3" fillId="2" fontId="4" numFmtId="2" xfId="0" applyAlignment="1" applyBorder="1" applyFont="1" applyNumberFormat="1">
      <alignment horizontal="center" shrinkToFit="0" vertical="top" wrapText="1"/>
    </xf>
    <xf borderId="4" fillId="2" fontId="4" numFmtId="0" xfId="0" applyAlignment="1" applyBorder="1" applyFont="1">
      <alignment horizontal="center" shrinkToFit="0" vertical="top" wrapText="1"/>
    </xf>
    <xf borderId="0" fillId="0" fontId="6" numFmtId="0" xfId="0" applyFont="1"/>
    <xf borderId="2" fillId="2" fontId="4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3" fillId="3" fontId="7" numFmtId="164" xfId="0" applyAlignment="1" applyBorder="1" applyFill="1" applyFont="1" applyNumberFormat="1">
      <alignment horizontal="left" shrinkToFit="0" vertical="top" wrapText="1"/>
    </xf>
    <xf borderId="5" fillId="0" fontId="8" numFmtId="2" xfId="0" applyAlignment="1" applyBorder="1" applyFont="1" applyNumberFormat="1">
      <alignment horizontal="right"/>
    </xf>
    <xf borderId="4" fillId="3" fontId="7" numFmtId="0" xfId="0" applyAlignment="1" applyBorder="1" applyFont="1">
      <alignment shrinkToFit="0" vertical="top" wrapText="1"/>
    </xf>
    <xf borderId="4" fillId="0" fontId="8" numFmtId="165" xfId="0" applyAlignment="1" applyBorder="1" applyFont="1" applyNumberFormat="1">
      <alignment horizontal="right"/>
    </xf>
    <xf borderId="5" fillId="4" fontId="8" numFmtId="2" xfId="0" applyAlignment="1" applyBorder="1" applyFill="1" applyFont="1" applyNumberFormat="1">
      <alignment horizontal="right"/>
    </xf>
    <xf borderId="0" fillId="0" fontId="0" numFmtId="0" xfId="0" applyAlignment="1" applyFont="1">
      <alignment shrinkToFit="0" wrapText="1"/>
    </xf>
    <xf borderId="0" fillId="0" fontId="0" numFmtId="164" xfId="0" applyAlignment="1" applyFont="1" applyNumberFormat="1">
      <alignment shrinkToFit="0" wrapText="1"/>
    </xf>
    <xf borderId="4" fillId="4" fontId="8" numFmtId="165" xfId="0" applyAlignment="1" applyBorder="1" applyFont="1" applyNumberFormat="1">
      <alignment horizontal="right"/>
    </xf>
    <xf borderId="0" fillId="0" fontId="0" numFmtId="0" xfId="0" applyFont="1"/>
    <xf borderId="0" fillId="0" fontId="0" numFmtId="10" xfId="0" applyFont="1" applyNumberFormat="1"/>
    <xf borderId="0" fillId="0" fontId="9" numFmtId="0" xfId="0" applyFont="1"/>
    <xf borderId="0" fillId="0" fontId="10" numFmtId="0" xfId="0" applyAlignment="1" applyFont="1">
      <alignment shrinkToFit="0" wrapText="1"/>
    </xf>
    <xf borderId="3" fillId="5" fontId="10" numFmtId="164" xfId="0" applyAlignment="1" applyBorder="1" applyFill="1" applyFont="1" applyNumberFormat="1">
      <alignment shrinkToFit="0" wrapText="1"/>
    </xf>
    <xf borderId="0" fillId="0" fontId="10" numFmtId="166" xfId="0" applyAlignment="1" applyFont="1" applyNumberFormat="1">
      <alignment shrinkToFit="0" wrapText="1"/>
    </xf>
    <xf borderId="0" fillId="0" fontId="10" numFmtId="164" xfId="0" applyAlignment="1" applyFont="1" applyNumberFormat="1">
      <alignment shrinkToFit="0" wrapText="1"/>
    </xf>
    <xf borderId="0" fillId="0" fontId="11" numFmtId="0" xfId="0" applyAlignment="1" applyFont="1">
      <alignment horizontal="right"/>
    </xf>
    <xf borderId="0" fillId="0" fontId="10" numFmtId="166" xfId="0" applyAlignment="1" applyFont="1" applyNumberFormat="1">
      <alignment horizontal="right"/>
    </xf>
    <xf borderId="0" fillId="0" fontId="11" numFmtId="166" xfId="0" applyFont="1" applyNumberFormat="1"/>
    <xf borderId="0" fillId="0" fontId="11" numFmtId="0" xfId="0" applyFont="1"/>
    <xf borderId="0" fillId="0" fontId="12" numFmtId="0" xfId="0" applyAlignment="1" applyFont="1">
      <alignment horizontal="left"/>
    </xf>
    <xf borderId="0" fillId="0" fontId="13" numFmtId="0" xfId="0" applyFont="1"/>
    <xf borderId="3" fillId="3" fontId="7" numFmtId="167" xfId="0" applyAlignment="1" applyBorder="1" applyFont="1" applyNumberFormat="1">
      <alignment horizontal="left" shrinkToFit="0" vertical="top" wrapText="1"/>
    </xf>
    <xf borderId="0" fillId="0" fontId="5" numFmtId="2" xfId="0" applyFont="1" applyNumberFormat="1"/>
    <xf borderId="0" fillId="0" fontId="0" numFmtId="2" xfId="0" applyAlignment="1" applyFont="1" applyNumberFormat="1">
      <alignment vertical="center"/>
    </xf>
    <xf borderId="0" fillId="0" fontId="14" numFmtId="0" xfId="0" applyAlignment="1" applyFont="1">
      <alignment horizontal="center" vertical="center"/>
    </xf>
    <xf borderId="0" fillId="0" fontId="15" numFmtId="10" xfId="0" applyFont="1" applyNumberFormat="1"/>
    <xf borderId="0" fillId="0" fontId="0" numFmtId="168" xfId="0" applyFont="1" applyNumberFormat="1"/>
    <xf borderId="0" fillId="0" fontId="0" numFmtId="10" xfId="0" applyAlignment="1" applyFont="1" applyNumberFormat="1">
      <alignment horizontal="right" shrinkToFit="0" vertical="bottom" wrapText="0"/>
    </xf>
    <xf borderId="0" fillId="0" fontId="0" numFmtId="0" xfId="0" applyAlignment="1" applyFont="1">
      <alignment shrinkToFit="0" vertical="bottom" wrapText="0"/>
    </xf>
    <xf borderId="0" fillId="0" fontId="16" numFmtId="0" xfId="0" applyAlignment="1" applyFont="1">
      <alignment horizontal="right" shrinkToFit="0" wrapText="0"/>
    </xf>
    <xf borderId="0" fillId="0" fontId="16" numFmtId="169" xfId="0" applyAlignment="1" applyFont="1" applyNumberFormat="1">
      <alignment horizontal="right" shrinkToFit="0" wrapText="0"/>
    </xf>
    <xf borderId="0" fillId="0" fontId="5" numFmtId="0" xfId="0" applyAlignment="1" applyFont="1">
      <alignment shrinkToFit="0" wrapText="1"/>
    </xf>
    <xf borderId="0" fillId="0" fontId="5" numFmtId="10" xfId="0" applyFont="1" applyNumberFormat="1"/>
    <xf borderId="0" fillId="0" fontId="16" numFmtId="0" xfId="0" applyAlignment="1" applyFont="1">
      <alignment shrinkToFit="0" wrapText="0"/>
    </xf>
    <xf borderId="0" fillId="0" fontId="16" numFmtId="169" xfId="0" applyAlignment="1" applyFont="1" applyNumberFormat="1">
      <alignment shrinkToFit="0" wrapText="0"/>
    </xf>
    <xf borderId="0" fillId="0" fontId="5" numFmtId="0" xfId="0" applyAlignment="1" applyFont="1">
      <alignment readingOrder="0"/>
    </xf>
    <xf borderId="0" fillId="0" fontId="0" numFmtId="170" xfId="0" applyAlignment="1" applyFont="1" applyNumberFormat="1">
      <alignment shrinkToFit="0" wrapText="1"/>
    </xf>
    <xf borderId="0" fillId="0" fontId="5" numFmtId="170" xfId="0" applyFont="1" applyNumberFormat="1"/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right" shrinkToFit="0" vertical="bottom" wrapText="0"/>
    </xf>
    <xf borderId="0" fillId="0" fontId="0" numFmtId="164" xfId="0" applyAlignment="1" applyFont="1" applyNumberFormat="1">
      <alignment vertical="bottom"/>
    </xf>
    <xf borderId="0" fillId="0" fontId="10" numFmtId="0" xfId="0" applyAlignment="1" applyFont="1">
      <alignment horizontal="center"/>
    </xf>
    <xf borderId="0" fillId="0" fontId="10" numFmtId="49" xfId="0" applyAlignment="1" applyFont="1" applyNumberFormat="1">
      <alignment horizontal="right" shrinkToFit="0" vertical="bottom" wrapText="0"/>
    </xf>
    <xf borderId="0" fillId="0" fontId="10" numFmtId="169" xfId="0" applyAlignment="1" applyFont="1" applyNumberFormat="1">
      <alignment horizontal="center" shrinkToFit="0" vertical="bottom" wrapText="0"/>
    </xf>
    <xf borderId="0" fillId="0" fontId="10" numFmtId="10" xfId="0" applyAlignment="1" applyFont="1" applyNumberFormat="1">
      <alignment horizontal="center"/>
    </xf>
    <xf borderId="0" fillId="0" fontId="10" numFmtId="169" xfId="0" applyAlignment="1" applyFont="1" applyNumberFormat="1">
      <alignment shrinkToFit="0" vertical="bottom" wrapText="0"/>
    </xf>
    <xf borderId="4" fillId="3" fontId="7" numFmtId="0" xfId="0" applyAlignment="1" applyBorder="1" applyFont="1">
      <alignment vertical="top"/>
    </xf>
    <xf borderId="0" fillId="0" fontId="10" numFmtId="171" xfId="0" applyAlignment="1" applyFont="1" applyNumberFormat="1">
      <alignment horizontal="center" shrinkToFit="0" vertical="bottom" wrapText="0"/>
    </xf>
    <xf borderId="0" fillId="0" fontId="10" numFmtId="172" xfId="0" applyAlignment="1" applyFont="1" applyNumberFormat="1">
      <alignment horizontal="center"/>
    </xf>
    <xf borderId="0" fillId="0" fontId="15" numFmtId="0" xfId="0" applyAlignment="1" applyFont="1">
      <alignment horizontal="center"/>
    </xf>
    <xf borderId="0" fillId="0" fontId="15" numFmtId="0" xfId="0" applyAlignment="1" applyFont="1">
      <alignment horizontal="center" shrinkToFit="0" vertical="bottom" wrapText="0"/>
    </xf>
    <xf borderId="0" fillId="0" fontId="5" numFmtId="169" xfId="0" applyFont="1" applyNumberFormat="1"/>
    <xf borderId="3" fillId="5" fontId="10" numFmtId="0" xfId="0" applyAlignment="1" applyBorder="1" applyFont="1">
      <alignment shrinkToFit="0" wrapText="1"/>
    </xf>
    <xf borderId="0" fillId="0" fontId="10" numFmtId="10" xfId="0" applyAlignment="1" applyFont="1" applyNumberFormat="1">
      <alignment shrinkToFit="0" wrapText="1"/>
    </xf>
    <xf borderId="6" fillId="0" fontId="10" numFmtId="0" xfId="0" applyAlignment="1" applyBorder="1" applyFont="1">
      <alignment shrinkToFit="0" wrapText="1"/>
    </xf>
    <xf borderId="6" fillId="0" fontId="10" numFmtId="10" xfId="0" applyAlignment="1" applyBorder="1" applyFont="1" applyNumberFormat="1">
      <alignment shrinkToFit="0" wrapText="1"/>
    </xf>
    <xf borderId="6" fillId="0" fontId="17" numFmtId="11" xfId="0" applyAlignment="1" applyBorder="1" applyFont="1" applyNumberFormat="1">
      <alignment horizontal="right" shrinkToFit="0" vertical="top" wrapText="1"/>
    </xf>
    <xf borderId="7" fillId="3" fontId="17" numFmtId="0" xfId="0" applyAlignment="1" applyBorder="1" applyFont="1">
      <alignment shrinkToFit="0" vertical="top" wrapText="1"/>
    </xf>
    <xf borderId="0" fillId="0" fontId="15" numFmtId="10" xfId="0" applyAlignment="1" applyFont="1" applyNumberFormat="1">
      <alignment horizontal="right" shrinkToFit="0" vertical="bottom" wrapText="0"/>
    </xf>
    <xf borderId="6" fillId="0" fontId="0" numFmtId="10" xfId="0" applyAlignment="1" applyBorder="1" applyFont="1" applyNumberFormat="1">
      <alignment horizontal="right"/>
    </xf>
    <xf borderId="0" fillId="0" fontId="0" numFmtId="10" xfId="0" applyAlignment="1" applyFont="1" applyNumberFormat="1">
      <alignment horizontal="right"/>
    </xf>
    <xf borderId="8" fillId="3" fontId="17" numFmtId="0" xfId="0" applyAlignment="1" applyBorder="1" applyFont="1">
      <alignment shrinkToFit="0" vertical="top" wrapText="1"/>
    </xf>
    <xf borderId="6" fillId="0" fontId="0" numFmtId="0" xfId="0" applyBorder="1" applyFont="1"/>
    <xf borderId="6" fillId="0" fontId="10" numFmtId="0" xfId="0" applyBorder="1" applyFont="1"/>
    <xf borderId="6" fillId="0" fontId="0" numFmtId="10" xfId="0" applyBorder="1" applyFont="1" applyNumberFormat="1"/>
    <xf borderId="9" fillId="0" fontId="10" numFmtId="0" xfId="0" applyBorder="1" applyFont="1"/>
    <xf borderId="6" fillId="0" fontId="0" numFmtId="0" xfId="0" applyAlignment="1" applyBorder="1" applyFont="1">
      <alignment shrinkToFit="0" wrapText="1"/>
    </xf>
    <xf borderId="8" fillId="0" fontId="17" numFmtId="0" xfId="0" applyAlignment="1" applyBorder="1" applyFont="1">
      <alignment shrinkToFit="0" vertical="top" wrapText="1"/>
    </xf>
    <xf borderId="10" fillId="3" fontId="17" numFmtId="0" xfId="0" applyAlignment="1" applyBorder="1" applyFont="1">
      <alignment vertical="top"/>
    </xf>
    <xf borderId="0" fillId="0" fontId="15" numFmtId="173" xfId="0" applyFont="1" applyNumberFormat="1"/>
    <xf borderId="0" fillId="0" fontId="7" numFmtId="0" xfId="0" applyAlignment="1" applyFont="1">
      <alignment shrinkToFit="0" vertical="top" wrapText="1"/>
    </xf>
    <xf borderId="0" fillId="0" fontId="10" numFmtId="0" xfId="0" applyFont="1"/>
    <xf borderId="0" fillId="0" fontId="10" numFmtId="174" xfId="0" applyFont="1" applyNumberFormat="1"/>
    <xf borderId="0" fillId="5" fontId="10" numFmtId="0" xfId="0" applyAlignment="1" applyFont="1">
      <alignment horizontal="center" shrinkToFit="0" vertical="bottom" wrapText="1"/>
    </xf>
    <xf borderId="0" fillId="0" fontId="10" numFmtId="0" xfId="0" applyAlignment="1" applyFont="1">
      <alignment shrinkToFit="0" vertical="bottom" wrapText="1"/>
    </xf>
    <xf borderId="0" fillId="5" fontId="10" numFmtId="0" xfId="0" applyAlignment="1" applyFont="1">
      <alignment shrinkToFit="0" vertical="bottom" wrapText="1"/>
    </xf>
    <xf borderId="0" fillId="0" fontId="15" numFmtId="9" xfId="0" applyFont="1" applyNumberFormat="1"/>
    <xf borderId="0" fillId="0" fontId="0" numFmtId="0" xfId="0" applyAlignment="1" applyFont="1">
      <alignment horizontal="right" shrinkToFit="0" vertical="bottom" wrapText="0"/>
    </xf>
    <xf borderId="0" fillId="0" fontId="0" numFmtId="175" xfId="0" applyFont="1" applyNumberFormat="1"/>
    <xf borderId="8" fillId="3" fontId="17" numFmtId="0" xfId="0" applyAlignment="1" applyBorder="1" applyFont="1">
      <alignment vertical="top"/>
    </xf>
    <xf borderId="4" fillId="0" fontId="7" numFmtId="0" xfId="0" applyAlignment="1" applyBorder="1" applyFont="1">
      <alignment vertical="top"/>
    </xf>
    <xf borderId="0" fillId="0" fontId="7" numFmtId="10" xfId="0" applyAlignment="1" applyFont="1" applyNumberFormat="1">
      <alignment shrinkToFit="0" vertical="top" wrapText="1"/>
    </xf>
    <xf borderId="6" fillId="0" fontId="0" numFmtId="0" xfId="0" applyAlignment="1" applyBorder="1" applyFont="1">
      <alignment horizontal="right"/>
    </xf>
    <xf borderId="0" fillId="5" fontId="5" numFmtId="0" xfId="0" applyAlignment="1" applyFont="1">
      <alignment shrinkToFit="0" wrapText="1"/>
    </xf>
    <xf borderId="0" fillId="3" fontId="7" numFmtId="0" xfId="0" applyAlignment="1" applyFont="1">
      <alignment shrinkToFit="0" vertical="top" wrapText="1"/>
    </xf>
    <xf borderId="0" fillId="0" fontId="11" numFmtId="9" xfId="0" applyFont="1" applyNumberFormat="1"/>
    <xf borderId="7" fillId="3" fontId="7" numFmtId="0" xfId="0" applyAlignment="1" applyBorder="1" applyFont="1">
      <alignment shrinkToFit="0" vertical="top" wrapText="1"/>
    </xf>
    <xf borderId="0" fillId="5" fontId="0" numFmtId="0" xfId="0" applyFont="1"/>
    <xf borderId="0" fillId="5" fontId="0" numFmtId="0" xfId="0" applyAlignment="1" applyFont="1">
      <alignment horizontal="right" shrinkToFit="0" vertical="bottom" wrapText="0"/>
    </xf>
    <xf borderId="6" fillId="0" fontId="0" numFmtId="0" xfId="0" applyAlignment="1" applyBorder="1" applyFont="1">
      <alignment shrinkToFit="0" vertical="bottom" wrapText="0"/>
    </xf>
    <xf borderId="6" fillId="0" fontId="0" numFmtId="10" xfId="0" applyAlignment="1" applyBorder="1" applyFont="1" applyNumberFormat="1">
      <alignment shrinkToFit="0" vertical="bottom" wrapText="0"/>
    </xf>
    <xf borderId="0" fillId="0" fontId="0" numFmtId="10" xfId="0" applyAlignment="1" applyFont="1" applyNumberFormat="1">
      <alignment shrinkToFit="0" vertical="bottom" wrapText="0"/>
    </xf>
    <xf borderId="0" fillId="0" fontId="15" numFmtId="10" xfId="0" applyAlignment="1" applyFont="1" applyNumberFormat="1">
      <alignment shrinkToFit="0" vertical="bottom" wrapText="0"/>
    </xf>
    <xf borderId="6" fillId="0" fontId="0" numFmtId="11" xfId="0" applyAlignment="1" applyBorder="1" applyFont="1" applyNumberFormat="1">
      <alignment horizontal="right"/>
    </xf>
    <xf borderId="0" fillId="0" fontId="0" numFmtId="0" xfId="0" applyAlignment="1" applyFont="1">
      <alignment shrinkToFit="0" vertical="bottom" wrapText="1"/>
    </xf>
    <xf borderId="0" fillId="5" fontId="0" numFmtId="0" xfId="0" applyAlignment="1" applyFont="1">
      <alignment shrinkToFit="0" vertical="bottom" wrapText="1"/>
    </xf>
    <xf borderId="0" fillId="6" fontId="0" numFmtId="0" xfId="0" applyAlignment="1" applyFill="1" applyFont="1">
      <alignment shrinkToFit="0" vertical="bottom" wrapText="1"/>
    </xf>
    <xf borderId="0" fillId="7" fontId="0" numFmtId="0" xfId="0" applyAlignment="1" applyFill="1" applyFont="1">
      <alignment horizontal="right" shrinkToFit="0" vertical="bottom" wrapText="0"/>
    </xf>
    <xf borderId="0" fillId="0" fontId="0" numFmtId="0" xfId="0" applyAlignment="1" applyFont="1">
      <alignment vertical="bottom"/>
    </xf>
    <xf borderId="6" fillId="0" fontId="0" numFmtId="10" xfId="0" applyAlignment="1" applyBorder="1" applyFont="1" applyNumberFormat="1">
      <alignment horizontal="right" shrinkToFit="0" vertical="bottom" wrapText="0"/>
    </xf>
    <xf borderId="0" fillId="0" fontId="15" numFmtId="0" xfId="0" applyAlignment="1" applyFont="1">
      <alignment vertical="bottom"/>
    </xf>
    <xf borderId="0" fillId="5" fontId="15" numFmtId="0" xfId="0" applyAlignment="1" applyFont="1">
      <alignment vertical="bottom"/>
    </xf>
    <xf borderId="11" fillId="5" fontId="15" numFmtId="0" xfId="0" applyAlignment="1" applyBorder="1" applyFont="1">
      <alignment shrinkToFit="0" vertical="bottom" wrapText="0"/>
    </xf>
    <xf borderId="0" fillId="5" fontId="5" numFmtId="0" xfId="0" applyFont="1"/>
    <xf borderId="0" fillId="0" fontId="15" numFmtId="0" xfId="0" applyAlignment="1" applyFont="1">
      <alignment horizontal="right" vertical="bottom"/>
    </xf>
    <xf borderId="0" fillId="6" fontId="5" numFmtId="10" xfId="0" applyFont="1" applyNumberFormat="1"/>
    <xf borderId="0" fillId="0" fontId="11" numFmtId="0" xfId="0" applyAlignment="1" applyFont="1">
      <alignment horizontal="right" shrinkToFit="0" vertical="bottom" wrapText="0"/>
    </xf>
    <xf borderId="0" fillId="0" fontId="10" numFmtId="3" xfId="0" applyAlignment="1" applyFont="1" applyNumberFormat="1">
      <alignment horizontal="right" shrinkToFit="0" vertical="bottom" wrapText="0"/>
    </xf>
    <xf borderId="0" fillId="0" fontId="5" numFmtId="0" xfId="0" applyAlignment="1" applyFont="1">
      <alignment horizontal="center" shrinkToFit="0" wrapText="1"/>
    </xf>
    <xf borderId="0" fillId="5" fontId="5" numFmtId="0" xfId="0" applyAlignment="1" applyFont="1">
      <alignment horizontal="center" shrinkToFit="0" wrapText="1"/>
    </xf>
    <xf borderId="4" fillId="3" fontId="7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/>
    </xf>
    <xf borderId="0" fillId="6" fontId="18" numFmtId="10" xfId="0" applyAlignment="1" applyFont="1" applyNumberFormat="1">
      <alignment horizontal="center"/>
    </xf>
    <xf borderId="0" fillId="0" fontId="5" numFmtId="10" xfId="0" applyAlignment="1" applyFont="1" applyNumberFormat="1">
      <alignment horizontal="center"/>
    </xf>
    <xf borderId="0" fillId="0" fontId="5" numFmtId="0" xfId="0" applyFont="1"/>
    <xf borderId="7" fillId="3" fontId="7" numFmtId="0" xfId="0" applyAlignment="1" applyBorder="1" applyFont="1">
      <alignment horizontal="center" shrinkToFit="0" vertical="top" wrapText="1"/>
    </xf>
    <xf borderId="0" fillId="5" fontId="5" numFmtId="0" xfId="0" applyAlignment="1" applyFont="1">
      <alignment horizontal="center"/>
    </xf>
    <xf borderId="0" fillId="0" fontId="19" numFmtId="10" xfId="0" applyAlignment="1" applyFont="1" applyNumberFormat="1">
      <alignment horizontal="center"/>
    </xf>
    <xf borderId="0" fillId="6" fontId="20" numFmtId="10" xfId="0" applyAlignment="1" applyFont="1" applyNumberFormat="1">
      <alignment horizontal="center"/>
    </xf>
    <xf borderId="0" fillId="0" fontId="19" numFmtId="9" xfId="0" applyAlignment="1" applyFont="1" applyNumberFormat="1">
      <alignment horizontal="center"/>
    </xf>
    <xf borderId="12" fillId="0" fontId="0" numFmtId="164" xfId="0" applyAlignment="1" applyBorder="1" applyFont="1" applyNumberFormat="1">
      <alignment horizontal="center" shrinkToFit="0" wrapText="1"/>
    </xf>
    <xf borderId="12" fillId="0" fontId="0" numFmtId="0" xfId="0" applyAlignment="1" applyBorder="1" applyFont="1">
      <alignment shrinkToFit="0" wrapText="1"/>
    </xf>
    <xf borderId="12" fillId="0" fontId="0" numFmtId="10" xfId="0" applyBorder="1" applyFont="1" applyNumberFormat="1"/>
    <xf borderId="0" fillId="6" fontId="18" numFmtId="0" xfId="0" applyAlignment="1" applyFont="1">
      <alignment horizontal="center"/>
    </xf>
    <xf borderId="12" fillId="0" fontId="0" numFmtId="0" xfId="0" applyBorder="1" applyFont="1"/>
    <xf borderId="0" fillId="6" fontId="18" numFmtId="0" xfId="0" applyFont="1"/>
    <xf borderId="10" fillId="0" fontId="17" numFmtId="0" xfId="0" applyAlignment="1" applyBorder="1" applyFont="1">
      <alignment vertical="top"/>
    </xf>
    <xf borderId="8" fillId="0" fontId="17" numFmtId="0" xfId="0" applyAlignment="1" applyBorder="1" applyFont="1">
      <alignment vertical="top"/>
    </xf>
    <xf borderId="0" fillId="0" fontId="0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1" Type="http://customschemas.google.com/relationships/workbookmetadata" Target="metadata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t>Market Weights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Weights!$AA$69</c:f>
            </c:strRef>
          </c:tx>
          <c:marker>
            <c:symbol val="none"/>
          </c:marker>
          <c:cat>
            <c:strRef>
              <c:f>Weights!$Z$70:$Z$89</c:f>
            </c:strRef>
          </c:cat>
          <c:val>
            <c:numRef>
              <c:f>Weights!$AA$70:$AA$89</c:f>
            </c:numRef>
          </c:val>
          <c:smooth val="0"/>
        </c:ser>
        <c:ser>
          <c:idx val="1"/>
          <c:order val="1"/>
          <c:tx>
            <c:strRef>
              <c:f>Weights!$AB$69</c:f>
            </c:strRef>
          </c:tx>
          <c:marker>
            <c:symbol val="none"/>
          </c:marker>
          <c:cat>
            <c:strRef>
              <c:f>Weights!$Z$70:$Z$89</c:f>
            </c:strRef>
          </c:cat>
          <c:val>
            <c:numRef>
              <c:f>Weights!$AB$70:$AB$89</c:f>
            </c:numRef>
          </c:val>
          <c:smooth val="0"/>
        </c:ser>
        <c:ser>
          <c:idx val="2"/>
          <c:order val="2"/>
          <c:tx>
            <c:strRef>
              <c:f>Weights!$AC$69</c:f>
            </c:strRef>
          </c:tx>
          <c:marker>
            <c:symbol val="none"/>
          </c:marker>
          <c:cat>
            <c:strRef>
              <c:f>Weights!$Z$70:$Z$89</c:f>
            </c:strRef>
          </c:cat>
          <c:val>
            <c:numRef>
              <c:f>Weights!$AC$70:$AC$89</c:f>
            </c:numRef>
          </c:val>
          <c:smooth val="0"/>
        </c:ser>
        <c:ser>
          <c:idx val="3"/>
          <c:order val="3"/>
          <c:tx>
            <c:strRef>
              <c:f>Weights!$AD$69</c:f>
            </c:strRef>
          </c:tx>
          <c:marker>
            <c:symbol val="none"/>
          </c:marker>
          <c:cat>
            <c:strRef>
              <c:f>Weights!$Z$70:$Z$89</c:f>
            </c:strRef>
          </c:cat>
          <c:val>
            <c:numRef>
              <c:f>Weights!$AD$70:$AD$89</c:f>
            </c:numRef>
          </c:val>
          <c:smooth val="0"/>
        </c:ser>
        <c:ser>
          <c:idx val="4"/>
          <c:order val="4"/>
          <c:tx>
            <c:strRef>
              <c:f>Weights!$AE$69</c:f>
            </c:strRef>
          </c:tx>
          <c:marker>
            <c:symbol val="none"/>
          </c:marker>
          <c:cat>
            <c:strRef>
              <c:f>Weights!$Z$70:$Z$89</c:f>
            </c:strRef>
          </c:cat>
          <c:val>
            <c:numRef>
              <c:f>Weights!$AE$70:$AE$89</c:f>
            </c:numRef>
          </c:val>
          <c:smooth val="0"/>
        </c:ser>
        <c:ser>
          <c:idx val="5"/>
          <c:order val="5"/>
          <c:tx>
            <c:strRef>
              <c:f>Weights!$AF$69</c:f>
            </c:strRef>
          </c:tx>
          <c:marker>
            <c:symbol val="none"/>
          </c:marker>
          <c:cat>
            <c:strRef>
              <c:f>Weights!$Z$70:$Z$89</c:f>
            </c:strRef>
          </c:cat>
          <c:val>
            <c:numRef>
              <c:f>Weights!$AF$70:$AF$89</c:f>
            </c:numRef>
          </c:val>
          <c:smooth val="0"/>
        </c:ser>
        <c:ser>
          <c:idx val="6"/>
          <c:order val="6"/>
          <c:tx>
            <c:strRef>
              <c:f>Weights!$AG$69</c:f>
            </c:strRef>
          </c:tx>
          <c:marker>
            <c:symbol val="none"/>
          </c:marker>
          <c:cat>
            <c:strRef>
              <c:f>Weights!$Z$70:$Z$89</c:f>
            </c:strRef>
          </c:cat>
          <c:val>
            <c:numRef>
              <c:f>Weights!$AG$70:$AG$89</c:f>
            </c:numRef>
          </c:val>
          <c:smooth val="0"/>
        </c:ser>
        <c:ser>
          <c:idx val="7"/>
          <c:order val="7"/>
          <c:tx>
            <c:strRef>
              <c:f>Weights!$AH$69</c:f>
            </c:strRef>
          </c:tx>
          <c:marker>
            <c:symbol val="none"/>
          </c:marker>
          <c:cat>
            <c:strRef>
              <c:f>Weights!$Z$70:$Z$89</c:f>
            </c:strRef>
          </c:cat>
          <c:val>
            <c:numRef>
              <c:f>Weights!$AH$70:$AH$89</c:f>
            </c:numRef>
          </c:val>
          <c:smooth val="0"/>
        </c:ser>
        <c:ser>
          <c:idx val="8"/>
          <c:order val="8"/>
          <c:tx>
            <c:strRef>
              <c:f>Weights!$AI$69</c:f>
            </c:strRef>
          </c:tx>
          <c:marker>
            <c:symbol val="none"/>
          </c:marker>
          <c:cat>
            <c:strRef>
              <c:f>Weights!$Z$70:$Z$89</c:f>
            </c:strRef>
          </c:cat>
          <c:val>
            <c:numRef>
              <c:f>Weights!$AI$70:$AI$89</c:f>
            </c:numRef>
          </c:val>
          <c:smooth val="0"/>
        </c:ser>
        <c:ser>
          <c:idx val="9"/>
          <c:order val="9"/>
          <c:tx>
            <c:strRef>
              <c:f>Weights!$AJ$69</c:f>
            </c:strRef>
          </c:tx>
          <c:marker>
            <c:symbol val="none"/>
          </c:marker>
          <c:cat>
            <c:strRef>
              <c:f>Weights!$Z$70:$Z$89</c:f>
            </c:strRef>
          </c:cat>
          <c:val>
            <c:numRef>
              <c:f>Weights!$AJ$70:$AJ$89</c:f>
            </c:numRef>
          </c:val>
          <c:smooth val="0"/>
        </c:ser>
        <c:axId val="206394286"/>
        <c:axId val="1225914357"/>
      </c:lineChart>
      <c:catAx>
        <c:axId val="206394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>Quarter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225914357"/>
      </c:catAx>
      <c:valAx>
        <c:axId val="12259143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>Weight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0639428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t>Optimal Portfolio Weights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Weights!$AA$24</c:f>
            </c:strRef>
          </c:tx>
          <c:marker>
            <c:symbol val="none"/>
          </c:marker>
          <c:cat>
            <c:strRef>
              <c:f>Weights!$Z$25:$Z$44</c:f>
            </c:strRef>
          </c:cat>
          <c:val>
            <c:numRef>
              <c:f>Weights!$AA$25:$AA$44</c:f>
            </c:numRef>
          </c:val>
          <c:smooth val="0"/>
        </c:ser>
        <c:ser>
          <c:idx val="1"/>
          <c:order val="1"/>
          <c:tx>
            <c:strRef>
              <c:f>Weights!$AB$24</c:f>
            </c:strRef>
          </c:tx>
          <c:marker>
            <c:symbol val="none"/>
          </c:marker>
          <c:cat>
            <c:strRef>
              <c:f>Weights!$Z$25:$Z$44</c:f>
            </c:strRef>
          </c:cat>
          <c:val>
            <c:numRef>
              <c:f>Weights!$AB$25:$AB$44</c:f>
            </c:numRef>
          </c:val>
          <c:smooth val="0"/>
        </c:ser>
        <c:ser>
          <c:idx val="2"/>
          <c:order val="2"/>
          <c:tx>
            <c:strRef>
              <c:f>Weights!$AC$24</c:f>
            </c:strRef>
          </c:tx>
          <c:marker>
            <c:symbol val="none"/>
          </c:marker>
          <c:cat>
            <c:strRef>
              <c:f>Weights!$Z$25:$Z$44</c:f>
            </c:strRef>
          </c:cat>
          <c:val>
            <c:numRef>
              <c:f>Weights!$AC$25:$AC$44</c:f>
            </c:numRef>
          </c:val>
          <c:smooth val="0"/>
        </c:ser>
        <c:ser>
          <c:idx val="3"/>
          <c:order val="3"/>
          <c:tx>
            <c:strRef>
              <c:f>Weights!$AD$24</c:f>
            </c:strRef>
          </c:tx>
          <c:marker>
            <c:symbol val="none"/>
          </c:marker>
          <c:cat>
            <c:strRef>
              <c:f>Weights!$Z$25:$Z$44</c:f>
            </c:strRef>
          </c:cat>
          <c:val>
            <c:numRef>
              <c:f>Weights!$AD$25:$AD$44</c:f>
            </c:numRef>
          </c:val>
          <c:smooth val="0"/>
        </c:ser>
        <c:ser>
          <c:idx val="4"/>
          <c:order val="4"/>
          <c:tx>
            <c:strRef>
              <c:f>Weights!$AE$24</c:f>
            </c:strRef>
          </c:tx>
          <c:marker>
            <c:symbol val="none"/>
          </c:marker>
          <c:cat>
            <c:strRef>
              <c:f>Weights!$Z$25:$Z$44</c:f>
            </c:strRef>
          </c:cat>
          <c:val>
            <c:numRef>
              <c:f>Weights!$AE$25:$AE$44</c:f>
            </c:numRef>
          </c:val>
          <c:smooth val="0"/>
        </c:ser>
        <c:ser>
          <c:idx val="5"/>
          <c:order val="5"/>
          <c:tx>
            <c:strRef>
              <c:f>Weights!$AF$24</c:f>
            </c:strRef>
          </c:tx>
          <c:marker>
            <c:symbol val="none"/>
          </c:marker>
          <c:cat>
            <c:strRef>
              <c:f>Weights!$Z$25:$Z$44</c:f>
            </c:strRef>
          </c:cat>
          <c:val>
            <c:numRef>
              <c:f>Weights!$AF$25:$AF$44</c:f>
            </c:numRef>
          </c:val>
          <c:smooth val="0"/>
        </c:ser>
        <c:ser>
          <c:idx val="6"/>
          <c:order val="6"/>
          <c:tx>
            <c:strRef>
              <c:f>Weights!$AG$24</c:f>
            </c:strRef>
          </c:tx>
          <c:marker>
            <c:symbol val="none"/>
          </c:marker>
          <c:cat>
            <c:strRef>
              <c:f>Weights!$Z$25:$Z$44</c:f>
            </c:strRef>
          </c:cat>
          <c:val>
            <c:numRef>
              <c:f>Weights!$AG$25:$AG$44</c:f>
            </c:numRef>
          </c:val>
          <c:smooth val="0"/>
        </c:ser>
        <c:ser>
          <c:idx val="7"/>
          <c:order val="7"/>
          <c:tx>
            <c:strRef>
              <c:f>Weights!$AH$24</c:f>
            </c:strRef>
          </c:tx>
          <c:marker>
            <c:symbol val="none"/>
          </c:marker>
          <c:cat>
            <c:strRef>
              <c:f>Weights!$Z$25:$Z$44</c:f>
            </c:strRef>
          </c:cat>
          <c:val>
            <c:numRef>
              <c:f>Weights!$AH$25:$AH$44</c:f>
            </c:numRef>
          </c:val>
          <c:smooth val="0"/>
        </c:ser>
        <c:ser>
          <c:idx val="8"/>
          <c:order val="8"/>
          <c:tx>
            <c:strRef>
              <c:f>Weights!$AI$24</c:f>
            </c:strRef>
          </c:tx>
          <c:marker>
            <c:symbol val="none"/>
          </c:marker>
          <c:cat>
            <c:strRef>
              <c:f>Weights!$Z$25:$Z$44</c:f>
            </c:strRef>
          </c:cat>
          <c:val>
            <c:numRef>
              <c:f>Weights!$AI$25:$AI$44</c:f>
            </c:numRef>
          </c:val>
          <c:smooth val="0"/>
        </c:ser>
        <c:ser>
          <c:idx val="9"/>
          <c:order val="9"/>
          <c:tx>
            <c:strRef>
              <c:f>Weights!$AJ$24</c:f>
            </c:strRef>
          </c:tx>
          <c:marker>
            <c:symbol val="none"/>
          </c:marker>
          <c:cat>
            <c:strRef>
              <c:f>Weights!$Z$25:$Z$44</c:f>
            </c:strRef>
          </c:cat>
          <c:val>
            <c:numRef>
              <c:f>Weights!$AJ$25:$AJ$44</c:f>
            </c:numRef>
          </c:val>
          <c:smooth val="0"/>
        </c:ser>
        <c:axId val="2002254681"/>
        <c:axId val="1964121381"/>
      </c:lineChart>
      <c:catAx>
        <c:axId val="2002254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>Quarter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964121381"/>
      </c:catAx>
      <c:valAx>
        <c:axId val="1964121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>weight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00225468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Last Quarter Non-Annualized Return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'Expected Returns'!$AW$2</c:f>
            </c:strRef>
          </c:tx>
          <c:spPr>
            <a:solidFill>
              <a:srgbClr val="ED7D31"/>
            </a:solidFill>
          </c:spPr>
          <c:cat>
            <c:strRef>
              <c:f>'Expected Returns'!$AX$1:$BH$1</c:f>
            </c:strRef>
          </c:cat>
          <c:val>
            <c:numRef>
              <c:f>'Expected Returns'!$AX$2:$BH$2</c:f>
            </c:numRef>
          </c:val>
        </c:ser>
        <c:ser>
          <c:idx val="1"/>
          <c:order val="1"/>
          <c:tx>
            <c:strRef>
              <c:f>'Expected Returns'!$AW$3</c:f>
            </c:strRef>
          </c:tx>
          <c:spPr>
            <a:solidFill>
              <a:srgbClr val="FFC000"/>
            </a:solidFill>
          </c:spPr>
          <c:cat>
            <c:strRef>
              <c:f>'Expected Returns'!$AX$1:$BH$1</c:f>
            </c:strRef>
          </c:cat>
          <c:val>
            <c:numRef>
              <c:f>'Expected Returns'!$AX$3:$BH$3</c:f>
            </c:numRef>
          </c:val>
        </c:ser>
        <c:ser>
          <c:idx val="2"/>
          <c:order val="2"/>
          <c:tx>
            <c:strRef>
              <c:f>'Expected Returns'!$AW$4</c:f>
            </c:strRef>
          </c:tx>
          <c:spPr>
            <a:solidFill>
              <a:srgbClr val="70AD47"/>
            </a:solidFill>
          </c:spPr>
          <c:cat>
            <c:strRef>
              <c:f>'Expected Returns'!$AX$1:$BH$1</c:f>
            </c:strRef>
          </c:cat>
          <c:val>
            <c:numRef>
              <c:f>'Expected Returns'!$AX$4:$BH$4</c:f>
            </c:numRef>
          </c:val>
        </c:ser>
        <c:axId val="977168972"/>
        <c:axId val="235044403"/>
      </c:barChart>
      <c:catAx>
        <c:axId val="977168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35044403"/>
      </c:catAx>
      <c:valAx>
        <c:axId val="23504440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7716897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Annuallized 2018 Q4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'Expected Returns'!$AW$24</c:f>
            </c:strRef>
          </c:tx>
          <c:spPr>
            <a:solidFill>
              <a:srgbClr val="ED7D31"/>
            </a:solidFill>
          </c:spPr>
          <c:cat>
            <c:strRef>
              <c:f>'Expected Returns'!$AX$23:$BH$23</c:f>
            </c:strRef>
          </c:cat>
          <c:val>
            <c:numRef>
              <c:f>'Expected Returns'!$AX$24:$BH$24</c:f>
            </c:numRef>
          </c:val>
        </c:ser>
        <c:ser>
          <c:idx val="1"/>
          <c:order val="1"/>
          <c:tx>
            <c:strRef>
              <c:f>'Expected Returns'!$AW$25</c:f>
            </c:strRef>
          </c:tx>
          <c:spPr>
            <a:solidFill>
              <a:srgbClr val="FFC000"/>
            </a:solidFill>
          </c:spPr>
          <c:cat>
            <c:strRef>
              <c:f>'Expected Returns'!$AX$23:$BH$23</c:f>
            </c:strRef>
          </c:cat>
          <c:val>
            <c:numRef>
              <c:f>'Expected Returns'!$AX$25:$BH$25</c:f>
            </c:numRef>
          </c:val>
        </c:ser>
        <c:ser>
          <c:idx val="2"/>
          <c:order val="2"/>
          <c:tx>
            <c:strRef>
              <c:f>'Expected Returns'!$AW$26</c:f>
            </c:strRef>
          </c:tx>
          <c:spPr>
            <a:solidFill>
              <a:srgbClr val="70AD47"/>
            </a:solidFill>
          </c:spPr>
          <c:cat>
            <c:strRef>
              <c:f>'Expected Returns'!$AX$23:$BH$23</c:f>
            </c:strRef>
          </c:cat>
          <c:val>
            <c:numRef>
              <c:f>'Expected Returns'!$AX$26:$BH$26</c:f>
            </c:numRef>
          </c:val>
        </c:ser>
        <c:axId val="1553332932"/>
        <c:axId val="1739686628"/>
      </c:barChart>
      <c:catAx>
        <c:axId val="15533329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39686628"/>
      </c:catAx>
      <c:valAx>
        <c:axId val="173968662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5333293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t>Market and Portfolio Cumulative Return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Cumulative!$AN$1</c:f>
            </c:strRef>
          </c:tx>
          <c:spPr>
            <a:ln cmpd="sng" w="9525">
              <a:solidFill>
                <a:srgbClr val="4285F4"/>
              </a:solidFill>
              <a:prstDash val="solid"/>
            </a:ln>
          </c:spPr>
          <c:marker>
            <c:symbol val="none"/>
          </c:marker>
          <c:cat>
            <c:strRef>
              <c:f>Cumulative!$AK$2:$AK$61</c:f>
            </c:strRef>
          </c:cat>
          <c:val>
            <c:numRef>
              <c:f>Cumulative!$AN$2:$AN$62</c:f>
            </c:numRef>
          </c:val>
          <c:smooth val="0"/>
        </c:ser>
        <c:ser>
          <c:idx val="1"/>
          <c:order val="1"/>
          <c:tx>
            <c:strRef>
              <c:f>Cumulative!$AO$1</c:f>
            </c:strRef>
          </c:tx>
          <c:spPr>
            <a:ln cmpd="sng" w="9525">
              <a:solidFill>
                <a:srgbClr val="DB4437"/>
              </a:solidFill>
              <a:prstDash val="solid"/>
            </a:ln>
          </c:spPr>
          <c:marker>
            <c:symbol val="none"/>
          </c:marker>
          <c:cat>
            <c:strRef>
              <c:f>Cumulative!$AK$2:$AK$61</c:f>
            </c:strRef>
          </c:cat>
          <c:val>
            <c:numRef>
              <c:f>Cumulative!$AO$2:$AO$61</c:f>
            </c:numRef>
          </c:val>
          <c:smooth val="0"/>
        </c:ser>
        <c:axId val="67428775"/>
        <c:axId val="1216814629"/>
      </c:lineChart>
      <c:catAx>
        <c:axId val="67428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216814629"/>
      </c:catAx>
      <c:valAx>
        <c:axId val="1216814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6742877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31</xdr:col>
      <xdr:colOff>28575</xdr:colOff>
      <xdr:row>27</xdr:row>
      <xdr:rowOff>180975</xdr:rowOff>
    </xdr:from>
    <xdr:ext cx="7277100" cy="3533775"/>
    <xdr:graphicFrame>
      <xdr:nvGraphicFramePr>
        <xdr:cNvPr id="502589694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26</xdr:col>
      <xdr:colOff>838200</xdr:colOff>
      <xdr:row>27</xdr:row>
      <xdr:rowOff>180975</xdr:rowOff>
    </xdr:from>
    <xdr:ext cx="5715000" cy="3533775"/>
    <xdr:graphicFrame>
      <xdr:nvGraphicFramePr>
        <xdr:cNvPr id="1869075811" name="Chart 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51</xdr:col>
      <xdr:colOff>133350</xdr:colOff>
      <xdr:row>4</xdr:row>
      <xdr:rowOff>161925</xdr:rowOff>
    </xdr:from>
    <xdr:ext cx="5991225" cy="3200400"/>
    <xdr:graphicFrame>
      <xdr:nvGraphicFramePr>
        <xdr:cNvPr id="51451692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51</xdr:col>
      <xdr:colOff>323850</xdr:colOff>
      <xdr:row>26</xdr:row>
      <xdr:rowOff>190500</xdr:rowOff>
    </xdr:from>
    <xdr:ext cx="5886450" cy="3076575"/>
    <xdr:graphicFrame>
      <xdr:nvGraphicFramePr>
        <xdr:cNvPr id="1832818595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29</xdr:col>
      <xdr:colOff>666750</xdr:colOff>
      <xdr:row>1</xdr:row>
      <xdr:rowOff>161925</xdr:rowOff>
    </xdr:from>
    <xdr:ext cx="7029450" cy="3505200"/>
    <xdr:graphicFrame>
      <xdr:nvGraphicFramePr>
        <xdr:cNvPr id="203269359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oecd.org/std/leading-indicator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ts-2.oecd.org/index.aspx?DatasetCode=MEI_BTS_COS" TargetMode="External"/><Relationship Id="rId2" Type="http://schemas.openxmlformats.org/officeDocument/2006/relationships/hyperlink" Target="https://stats-3.oecd.org/index.aspx?DatasetCode=MEI_CLI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6" width="7.63"/>
  </cols>
  <sheetData>
    <row r="1" ht="13.5" customHeight="1">
      <c r="A1" s="4" t="s">
        <v>3</v>
      </c>
    </row>
    <row r="2" ht="13.5" customHeight="1">
      <c r="A2" s="6" t="s">
        <v>5</v>
      </c>
      <c r="B2" s="6" t="s">
        <v>7</v>
      </c>
    </row>
    <row r="3" ht="13.5" customHeight="1">
      <c r="A3" s="6" t="s">
        <v>8</v>
      </c>
      <c r="B3" s="6" t="s">
        <v>9</v>
      </c>
    </row>
    <row r="4" ht="13.5" customHeight="1">
      <c r="A4" s="6" t="s">
        <v>10</v>
      </c>
      <c r="B4" s="6" t="s">
        <v>11</v>
      </c>
    </row>
    <row r="5" ht="13.5" customHeight="1">
      <c r="A5" s="6" t="s">
        <v>12</v>
      </c>
      <c r="B5" s="6" t="s">
        <v>13</v>
      </c>
    </row>
    <row r="6" ht="13.5" customHeight="1">
      <c r="A6" s="6" t="s">
        <v>14</v>
      </c>
      <c r="B6" s="6" t="s">
        <v>15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63"/>
    <col customWidth="1" min="3" max="3" width="61.63"/>
    <col customWidth="1" min="4" max="6" width="7.63"/>
  </cols>
  <sheetData>
    <row r="1" ht="13.5" customHeight="1">
      <c r="A1" s="1" t="s">
        <v>0</v>
      </c>
    </row>
    <row r="2" ht="6.0" customHeight="1"/>
    <row r="3" ht="13.5" customHeight="1">
      <c r="A3" s="2" t="s">
        <v>1</v>
      </c>
    </row>
    <row r="4" ht="13.5" customHeight="1">
      <c r="A4" s="10" t="s">
        <v>2</v>
      </c>
    </row>
    <row r="5" ht="5.25" customHeight="1"/>
    <row r="6" ht="13.5" customHeight="1">
      <c r="C6" s="18" t="s">
        <v>22</v>
      </c>
    </row>
    <row r="7" ht="3.75" customHeight="1"/>
    <row r="8" ht="19.5" customHeight="1">
      <c r="C8" s="6" t="s">
        <v>44</v>
      </c>
    </row>
    <row r="9" ht="13.5" customHeight="1"/>
    <row r="10" ht="13.5" customHeight="1">
      <c r="A10" s="2" t="s">
        <v>45</v>
      </c>
    </row>
    <row r="11" ht="13.5" customHeight="1">
      <c r="A11" s="6" t="s">
        <v>46</v>
      </c>
    </row>
    <row r="12" ht="5.25" customHeight="1"/>
    <row r="13" ht="13.5" customHeight="1">
      <c r="C13" s="18" t="s">
        <v>47</v>
      </c>
    </row>
    <row r="14" ht="27.0" customHeight="1">
      <c r="C14" s="18" t="s">
        <v>49</v>
      </c>
    </row>
    <row r="15" ht="29.25" customHeight="1">
      <c r="C15" s="18" t="s">
        <v>50</v>
      </c>
    </row>
    <row r="16" ht="13.5" customHeight="1">
      <c r="A16" s="2" t="s">
        <v>51</v>
      </c>
    </row>
    <row r="17" ht="13.5" customHeight="1">
      <c r="A17" s="6" t="s">
        <v>52</v>
      </c>
    </row>
    <row r="18" ht="13.5" customHeight="1"/>
    <row r="19" ht="13.5" customHeight="1">
      <c r="A19" s="23" t="s">
        <v>53</v>
      </c>
    </row>
    <row r="20" ht="13.5" customHeight="1">
      <c r="A20" s="2" t="s">
        <v>56</v>
      </c>
      <c r="C20" s="6" t="s">
        <v>57</v>
      </c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4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7.63"/>
    <col customWidth="1" min="3" max="3" width="12.88"/>
    <col customWidth="1" min="4" max="4" width="10.88"/>
    <col customWidth="1" min="5" max="5" width="13.38"/>
    <col customWidth="1" min="6" max="6" width="16.13"/>
    <col customWidth="1" min="7" max="7" width="16.0"/>
    <col customWidth="1" min="8" max="9" width="7.63"/>
    <col customWidth="1" min="10" max="11" width="14.63"/>
    <col customWidth="1" min="12" max="12" width="13.63"/>
    <col customWidth="1" min="13" max="13" width="17.63"/>
    <col customWidth="1" min="14" max="14" width="16.13"/>
    <col customWidth="1" min="15" max="15" width="19.63"/>
  </cols>
  <sheetData>
    <row r="1" ht="98.25" customHeight="1">
      <c r="A1" s="3"/>
      <c r="B1" s="5" t="s">
        <v>4</v>
      </c>
      <c r="C1" s="7" t="s">
        <v>6</v>
      </c>
      <c r="D1" s="8" t="s">
        <v>16</v>
      </c>
      <c r="E1" s="5" t="s">
        <v>17</v>
      </c>
      <c r="F1" s="5" t="s">
        <v>18</v>
      </c>
      <c r="G1" s="5" t="s">
        <v>19</v>
      </c>
      <c r="I1" s="3"/>
      <c r="J1" s="9" t="s">
        <v>20</v>
      </c>
      <c r="K1" s="11" t="s">
        <v>21</v>
      </c>
      <c r="L1" s="12" t="s">
        <v>23</v>
      </c>
      <c r="M1" s="12" t="s">
        <v>24</v>
      </c>
      <c r="N1" s="12" t="s">
        <v>25</v>
      </c>
      <c r="O1" s="12" t="s">
        <v>26</v>
      </c>
    </row>
    <row r="2" ht="13.5" customHeight="1">
      <c r="A2" s="13" t="s">
        <v>27</v>
      </c>
      <c r="B2" s="14">
        <v>101.6065</v>
      </c>
      <c r="C2" s="14">
        <v>101.5721</v>
      </c>
      <c r="D2" s="14">
        <v>-2.0</v>
      </c>
      <c r="E2" s="14">
        <v>4.4</v>
      </c>
      <c r="F2" s="14">
        <v>205.288</v>
      </c>
      <c r="G2" s="14">
        <v>14.64</v>
      </c>
      <c r="I2" s="15" t="s">
        <v>28</v>
      </c>
      <c r="J2" s="16">
        <v>3.6</v>
      </c>
      <c r="K2" s="16">
        <v>101.4626</v>
      </c>
      <c r="L2" s="16">
        <v>101.4569</v>
      </c>
      <c r="M2" s="16">
        <v>86.203521266407</v>
      </c>
      <c r="N2" s="16">
        <v>4.57782579621309</v>
      </c>
      <c r="O2" s="16">
        <v>4.68</v>
      </c>
    </row>
    <row r="3" ht="13.5" customHeight="1">
      <c r="A3" s="13" t="s">
        <v>29</v>
      </c>
      <c r="B3" s="17">
        <v>101.6559</v>
      </c>
      <c r="C3" s="17">
        <v>101.6144</v>
      </c>
      <c r="D3" s="17">
        <v>-6.0</v>
      </c>
      <c r="E3" s="17">
        <v>4.5</v>
      </c>
      <c r="F3" s="17">
        <v>205.904</v>
      </c>
      <c r="G3" s="17">
        <v>14.22</v>
      </c>
      <c r="I3" s="15" t="s">
        <v>31</v>
      </c>
      <c r="J3" s="20">
        <v>4.166667</v>
      </c>
      <c r="K3" s="20">
        <f t="shared" ref="K3:L3" si="1">B3</f>
        <v>101.6559</v>
      </c>
      <c r="L3" s="20">
        <f t="shared" si="1"/>
        <v>101.6144</v>
      </c>
      <c r="M3" s="20">
        <v>87.1798225443744</v>
      </c>
      <c r="N3" s="20">
        <v>4.56404191102761</v>
      </c>
      <c r="O3" s="20">
        <v>4.84666666666667</v>
      </c>
    </row>
    <row r="4" ht="13.5" customHeight="1">
      <c r="A4" s="13" t="s">
        <v>48</v>
      </c>
      <c r="B4" s="14">
        <v>101.6756</v>
      </c>
      <c r="C4" s="14">
        <v>101.6431</v>
      </c>
      <c r="D4" s="14">
        <v>-10.0</v>
      </c>
      <c r="E4" s="14">
        <v>4.4</v>
      </c>
      <c r="F4" s="14">
        <v>206.755</v>
      </c>
      <c r="G4" s="14">
        <v>13.05</v>
      </c>
      <c r="I4" s="15" t="s">
        <v>55</v>
      </c>
      <c r="J4" s="16">
        <v>4.066667</v>
      </c>
      <c r="K4" s="16">
        <f t="shared" ref="K4:L4" si="2">B6</f>
        <v>101.5913</v>
      </c>
      <c r="L4" s="16">
        <f t="shared" si="2"/>
        <v>101.6179</v>
      </c>
      <c r="M4" s="16">
        <v>87.7316816937182</v>
      </c>
      <c r="N4" s="16">
        <v>4.69979623686651</v>
      </c>
      <c r="O4" s="16">
        <v>4.73</v>
      </c>
    </row>
    <row r="5" ht="13.5" customHeight="1">
      <c r="A5" s="13" t="s">
        <v>58</v>
      </c>
      <c r="B5" s="17">
        <v>101.655</v>
      </c>
      <c r="C5" s="17">
        <v>101.6465</v>
      </c>
      <c r="D5" s="17">
        <v>-5.0</v>
      </c>
      <c r="E5" s="17">
        <v>4.6</v>
      </c>
      <c r="F5" s="17">
        <v>207.234</v>
      </c>
      <c r="G5" s="17">
        <v>16.23</v>
      </c>
      <c r="I5" s="15" t="s">
        <v>59</v>
      </c>
      <c r="J5" s="20">
        <v>4.133333</v>
      </c>
      <c r="K5" s="20">
        <f t="shared" ref="K5:L5" si="3">B9</f>
        <v>101.2902</v>
      </c>
      <c r="L5" s="20">
        <f t="shared" si="3"/>
        <v>101.3866</v>
      </c>
      <c r="M5" s="20">
        <v>88.807835162316</v>
      </c>
      <c r="N5" s="20">
        <v>4.88173152715117</v>
      </c>
      <c r="O5" s="20">
        <v>4.26</v>
      </c>
    </row>
    <row r="6" ht="13.5" customHeight="1">
      <c r="A6" s="13" t="s">
        <v>60</v>
      </c>
      <c r="B6" s="14">
        <v>101.5913</v>
      </c>
      <c r="C6" s="14">
        <v>101.6179</v>
      </c>
      <c r="D6" s="14">
        <v>-2.0</v>
      </c>
      <c r="E6" s="14">
        <v>4.7</v>
      </c>
      <c r="F6" s="14">
        <v>207.603</v>
      </c>
      <c r="G6" s="14">
        <v>23.52</v>
      </c>
      <c r="I6" s="15" t="s">
        <v>61</v>
      </c>
      <c r="J6" s="16">
        <v>4.166667</v>
      </c>
      <c r="K6" s="16">
        <f t="shared" ref="K6:L6" si="4">B12</f>
        <v>100.981</v>
      </c>
      <c r="L6" s="16">
        <f t="shared" si="4"/>
        <v>101.0643</v>
      </c>
      <c r="M6" s="16">
        <v>89.7697914776858</v>
      </c>
      <c r="N6" s="16">
        <v>5.01299901433741</v>
      </c>
      <c r="O6" s="16">
        <v>3.66333333333333</v>
      </c>
    </row>
    <row r="7" ht="13.5" customHeight="1">
      <c r="A7" s="13" t="s">
        <v>62</v>
      </c>
      <c r="B7" s="17">
        <v>101.4941</v>
      </c>
      <c r="C7" s="17">
        <v>101.557</v>
      </c>
      <c r="D7" s="17">
        <v>-10.0</v>
      </c>
      <c r="E7" s="17">
        <v>4.6</v>
      </c>
      <c r="F7" s="17">
        <v>207.667</v>
      </c>
      <c r="G7" s="17">
        <v>23.379999</v>
      </c>
      <c r="I7" s="15" t="s">
        <v>63</v>
      </c>
      <c r="J7" s="20">
        <v>6.4</v>
      </c>
      <c r="K7" s="20">
        <f t="shared" ref="K7:L7" si="5">B15</f>
        <v>100.5311</v>
      </c>
      <c r="L7" s="20">
        <f t="shared" si="5"/>
        <v>100.469</v>
      </c>
      <c r="M7" s="20">
        <v>90.9376401973979</v>
      </c>
      <c r="N7" s="20">
        <v>5.412875538011</v>
      </c>
      <c r="O7" s="20">
        <v>3.88666666666667</v>
      </c>
    </row>
    <row r="8" ht="13.5" customHeight="1">
      <c r="A8" s="13" t="s">
        <v>64</v>
      </c>
      <c r="B8" s="14">
        <v>101.3901</v>
      </c>
      <c r="C8" s="14">
        <v>101.4761</v>
      </c>
      <c r="D8" s="14">
        <v>-10.0</v>
      </c>
      <c r="E8" s="14">
        <v>4.7</v>
      </c>
      <c r="F8" s="14">
        <v>208.547</v>
      </c>
      <c r="G8" s="14">
        <v>18.0</v>
      </c>
      <c r="I8" s="15" t="s">
        <v>65</v>
      </c>
      <c r="J8" s="16">
        <v>5.4</v>
      </c>
      <c r="K8" s="16">
        <f t="shared" ref="K8:L8" si="6">B18</f>
        <v>99.48931</v>
      </c>
      <c r="L8" s="16">
        <f t="shared" si="6"/>
        <v>99.30112</v>
      </c>
      <c r="M8" s="16">
        <v>92.3397899728711</v>
      </c>
      <c r="N8" s="16">
        <v>6.1090162251608</v>
      </c>
      <c r="O8" s="16">
        <v>3.86333333333333</v>
      </c>
    </row>
    <row r="9" ht="13.5" customHeight="1">
      <c r="A9" s="13" t="s">
        <v>66</v>
      </c>
      <c r="B9" s="17">
        <v>101.2902</v>
      </c>
      <c r="C9" s="17">
        <v>101.3866</v>
      </c>
      <c r="D9" s="17">
        <v>-10.0</v>
      </c>
      <c r="E9" s="17">
        <v>4.7</v>
      </c>
      <c r="F9" s="17">
        <v>209.19</v>
      </c>
      <c r="G9" s="17">
        <v>18.530001</v>
      </c>
      <c r="I9" s="15" t="s">
        <v>67</v>
      </c>
      <c r="J9" s="20">
        <v>2.966667</v>
      </c>
      <c r="K9" s="20">
        <f t="shared" ref="K9:L9" si="7">B21</f>
        <v>97.46175</v>
      </c>
      <c r="L9" s="20">
        <f t="shared" si="7"/>
        <v>97.2958</v>
      </c>
      <c r="M9" s="20">
        <v>90.2250330848279</v>
      </c>
      <c r="N9" s="20">
        <v>6.97869836270532</v>
      </c>
      <c r="O9" s="20">
        <v>3.25333333333333</v>
      </c>
    </row>
    <row r="10" ht="13.5" customHeight="1">
      <c r="A10" s="13" t="s">
        <v>73</v>
      </c>
      <c r="B10" s="14">
        <v>101.189</v>
      </c>
      <c r="C10" s="14">
        <v>101.2889</v>
      </c>
      <c r="D10" s="14">
        <v>-16.0</v>
      </c>
      <c r="E10" s="14">
        <v>4.7</v>
      </c>
      <c r="F10" s="14">
        <v>210.834</v>
      </c>
      <c r="G10" s="14">
        <v>22.870001</v>
      </c>
      <c r="I10" s="15" t="s">
        <v>78</v>
      </c>
      <c r="J10" s="16">
        <v>2.4</v>
      </c>
      <c r="K10" s="16">
        <f t="shared" ref="K10:L10" si="8">B24</f>
        <v>95.6115</v>
      </c>
      <c r="L10" s="16">
        <f t="shared" si="8"/>
        <v>95.69455</v>
      </c>
      <c r="M10" s="16">
        <v>89.6044024971486</v>
      </c>
      <c r="N10" s="16">
        <v>8.38992541132026</v>
      </c>
      <c r="O10" s="16">
        <v>2.73666666666667</v>
      </c>
    </row>
    <row r="11" ht="13.5" customHeight="1">
      <c r="A11" s="13" t="s">
        <v>80</v>
      </c>
      <c r="B11" s="17">
        <v>101.0873</v>
      </c>
      <c r="C11" s="17">
        <v>101.1841</v>
      </c>
      <c r="D11" s="17">
        <v>-15.0</v>
      </c>
      <c r="E11" s="17">
        <v>5.0</v>
      </c>
      <c r="F11" s="17">
        <v>211.445</v>
      </c>
      <c r="G11" s="17">
        <v>22.5</v>
      </c>
      <c r="I11" s="15" t="s">
        <v>81</v>
      </c>
      <c r="J11" s="20">
        <v>3.4</v>
      </c>
      <c r="K11" s="20">
        <f t="shared" ref="K11:L11" si="9">B27</f>
        <v>95.64737</v>
      </c>
      <c r="L11" s="20">
        <f t="shared" si="9"/>
        <v>95.99769</v>
      </c>
      <c r="M11" s="20">
        <v>90.0808802744107</v>
      </c>
      <c r="N11" s="20">
        <v>9.38892683849852</v>
      </c>
      <c r="O11" s="20">
        <v>3.31333333333333</v>
      </c>
    </row>
    <row r="12" ht="13.5" customHeight="1">
      <c r="A12" s="13" t="s">
        <v>82</v>
      </c>
      <c r="B12" s="14">
        <v>100.981</v>
      </c>
      <c r="C12" s="14">
        <v>101.0643</v>
      </c>
      <c r="D12" s="14">
        <v>-3.0</v>
      </c>
      <c r="E12" s="14">
        <v>5.0</v>
      </c>
      <c r="F12" s="14">
        <v>212.174</v>
      </c>
      <c r="G12" s="14">
        <v>26.200001</v>
      </c>
      <c r="I12" s="15" t="s">
        <v>83</v>
      </c>
      <c r="J12" s="16">
        <v>3.133333</v>
      </c>
      <c r="K12" s="16">
        <f t="shared" ref="K12:L12" si="10">B30</f>
        <v>97.20564</v>
      </c>
      <c r="L12" s="16">
        <f t="shared" si="10"/>
        <v>97.61884</v>
      </c>
      <c r="M12" s="16">
        <v>90.8559301653468</v>
      </c>
      <c r="N12" s="16">
        <v>9.82158740018554</v>
      </c>
      <c r="O12" s="16">
        <v>3.51666666666667</v>
      </c>
    </row>
    <row r="13" ht="13.5" customHeight="1">
      <c r="A13" s="13" t="s">
        <v>84</v>
      </c>
      <c r="B13" s="17">
        <v>100.8612</v>
      </c>
      <c r="C13" s="17">
        <v>100.9102</v>
      </c>
      <c r="D13" s="17">
        <v>-7.0</v>
      </c>
      <c r="E13" s="17">
        <v>4.9</v>
      </c>
      <c r="F13" s="17">
        <v>212.687</v>
      </c>
      <c r="G13" s="17">
        <v>26.540001</v>
      </c>
      <c r="I13" s="15" t="s">
        <v>85</v>
      </c>
      <c r="J13" s="20">
        <v>3.1</v>
      </c>
      <c r="K13" s="20">
        <f t="shared" ref="K13:L13" si="11">B33</f>
        <v>98.78566</v>
      </c>
      <c r="L13" s="20">
        <f t="shared" si="11"/>
        <v>99.13085</v>
      </c>
      <c r="M13" s="20">
        <v>91.5672715459228</v>
      </c>
      <c r="N13" s="20">
        <v>10.0504124030794</v>
      </c>
      <c r="O13" s="20">
        <v>3.46</v>
      </c>
    </row>
    <row r="14" ht="13.5" customHeight="1">
      <c r="A14" s="13" t="s">
        <v>86</v>
      </c>
      <c r="B14" s="14">
        <v>100.7169</v>
      </c>
      <c r="C14" s="14">
        <v>100.7141</v>
      </c>
      <c r="D14" s="14">
        <v>-13.0</v>
      </c>
      <c r="E14" s="14">
        <v>5.1</v>
      </c>
      <c r="F14" s="14">
        <v>213.448</v>
      </c>
      <c r="G14" s="14">
        <v>25.610001</v>
      </c>
      <c r="I14" s="15" t="s">
        <v>87</v>
      </c>
      <c r="J14" s="16">
        <v>3.466667</v>
      </c>
      <c r="K14" s="16">
        <f t="shared" ref="K14:L14" si="12">B36</f>
        <v>99.80112</v>
      </c>
      <c r="L14" s="16">
        <f t="shared" si="12"/>
        <v>100.0382</v>
      </c>
      <c r="M14" s="16">
        <v>91.7124088145576</v>
      </c>
      <c r="N14" s="16">
        <v>9.94560388101188</v>
      </c>
      <c r="O14" s="16">
        <v>3.71666666666667</v>
      </c>
    </row>
    <row r="15" ht="13.5" customHeight="1">
      <c r="A15" s="13" t="s">
        <v>88</v>
      </c>
      <c r="B15" s="17">
        <v>100.5311</v>
      </c>
      <c r="C15" s="17">
        <v>100.469</v>
      </c>
      <c r="D15" s="17">
        <v>-16.0</v>
      </c>
      <c r="E15" s="17">
        <v>5.0</v>
      </c>
      <c r="F15" s="17">
        <v>213.942</v>
      </c>
      <c r="G15" s="17">
        <v>20.790001</v>
      </c>
      <c r="I15" s="15" t="s">
        <v>89</v>
      </c>
      <c r="J15" s="20">
        <v>3.733333</v>
      </c>
      <c r="K15" s="20">
        <f t="shared" ref="K15:L15" si="13">B39</f>
        <v>100.216</v>
      </c>
      <c r="L15" s="20">
        <f t="shared" si="13"/>
        <v>100.4196</v>
      </c>
      <c r="M15" s="20">
        <v>91.6800623302688</v>
      </c>
      <c r="N15" s="20">
        <v>9.80706694256985</v>
      </c>
      <c r="O15" s="20">
        <v>3.49</v>
      </c>
    </row>
    <row r="16" ht="13.5" customHeight="1">
      <c r="A16" s="13" t="s">
        <v>90</v>
      </c>
      <c r="B16" s="14">
        <v>100.2811</v>
      </c>
      <c r="C16" s="14">
        <v>100.1624</v>
      </c>
      <c r="D16" s="14">
        <v>-25.0</v>
      </c>
      <c r="E16" s="14">
        <v>5.4</v>
      </c>
      <c r="F16" s="14">
        <v>215.208</v>
      </c>
      <c r="G16" s="14">
        <v>17.83</v>
      </c>
      <c r="I16" s="15" t="s">
        <v>91</v>
      </c>
      <c r="J16" s="16">
        <v>3.033333</v>
      </c>
      <c r="K16" s="16">
        <f t="shared" ref="K16:L16" si="14">B42</f>
        <v>100.1981</v>
      </c>
      <c r="L16" s="16">
        <f t="shared" si="14"/>
        <v>100.4376</v>
      </c>
      <c r="M16" s="16">
        <v>91.9488194236419</v>
      </c>
      <c r="N16" s="16">
        <v>9.68018768386744</v>
      </c>
      <c r="O16" s="16">
        <v>2.78666666666667</v>
      </c>
    </row>
    <row r="17" ht="13.5" customHeight="1">
      <c r="A17" s="13" t="s">
        <v>92</v>
      </c>
      <c r="B17" s="17">
        <v>99.93992</v>
      </c>
      <c r="C17" s="17">
        <v>99.77951</v>
      </c>
      <c r="D17" s="17">
        <v>-26.0</v>
      </c>
      <c r="E17" s="17">
        <v>5.6</v>
      </c>
      <c r="F17" s="17">
        <v>217.463</v>
      </c>
      <c r="G17" s="17">
        <v>23.950001</v>
      </c>
      <c r="I17" s="15" t="s">
        <v>93</v>
      </c>
      <c r="J17" s="20">
        <v>3.633333</v>
      </c>
      <c r="K17" s="20">
        <f t="shared" ref="K17:L17" si="15">B45</f>
        <v>100.4113</v>
      </c>
      <c r="L17" s="20">
        <f t="shared" si="15"/>
        <v>100.6102</v>
      </c>
      <c r="M17" s="20">
        <v>92.693351109836</v>
      </c>
      <c r="N17" s="20">
        <v>9.65834086163926</v>
      </c>
      <c r="O17" s="20">
        <v>2.86333333333333</v>
      </c>
    </row>
    <row r="18" ht="13.5" customHeight="1">
      <c r="A18" s="13" t="s">
        <v>94</v>
      </c>
      <c r="B18" s="14">
        <v>99.48931</v>
      </c>
      <c r="C18" s="14">
        <v>99.30112</v>
      </c>
      <c r="D18" s="14">
        <v>-18.0</v>
      </c>
      <c r="E18" s="14">
        <v>5.8</v>
      </c>
      <c r="F18" s="14">
        <v>219.016</v>
      </c>
      <c r="G18" s="14">
        <v>22.940001</v>
      </c>
      <c r="I18" s="15" t="s">
        <v>95</v>
      </c>
      <c r="J18" s="16">
        <v>4.6</v>
      </c>
      <c r="K18" s="16">
        <f t="shared" ref="K18:L18" si="16">B48</f>
        <v>100.7812</v>
      </c>
      <c r="L18" s="16">
        <f t="shared" si="16"/>
        <v>100.8554</v>
      </c>
      <c r="M18" s="16">
        <v>93.6825909815189</v>
      </c>
      <c r="N18" s="16">
        <v>9.15265640094876</v>
      </c>
      <c r="O18" s="16">
        <v>3.46</v>
      </c>
    </row>
    <row r="19" ht="13.5" customHeight="1">
      <c r="A19" s="13" t="s">
        <v>96</v>
      </c>
      <c r="B19" s="17">
        <v>98.91756</v>
      </c>
      <c r="C19" s="17">
        <v>98.71571</v>
      </c>
      <c r="D19" s="17">
        <v>-8.0</v>
      </c>
      <c r="E19" s="17">
        <v>6.1</v>
      </c>
      <c r="F19" s="17">
        <v>218.69</v>
      </c>
      <c r="G19" s="17">
        <v>20.65</v>
      </c>
      <c r="I19" s="15" t="s">
        <v>97</v>
      </c>
      <c r="J19" s="20">
        <v>4.833333</v>
      </c>
      <c r="K19" s="20">
        <f t="shared" ref="K19:L19" si="17">B51</f>
        <v>100.6379</v>
      </c>
      <c r="L19" s="20">
        <f t="shared" si="17"/>
        <v>100.6623</v>
      </c>
      <c r="M19" s="20">
        <v>94.7477747728362</v>
      </c>
      <c r="N19" s="20">
        <v>9.19728810281991</v>
      </c>
      <c r="O19" s="20">
        <v>3.21</v>
      </c>
    </row>
    <row r="20" ht="13.5" customHeight="1">
      <c r="A20" s="13" t="s">
        <v>98</v>
      </c>
      <c r="B20" s="14">
        <v>98.2283</v>
      </c>
      <c r="C20" s="14">
        <v>98.03169</v>
      </c>
      <c r="D20" s="14">
        <v>6.0</v>
      </c>
      <c r="E20" s="14">
        <v>6.1</v>
      </c>
      <c r="F20" s="14">
        <v>218.877</v>
      </c>
      <c r="G20" s="14">
        <v>39.389999</v>
      </c>
      <c r="I20" s="15" t="s">
        <v>99</v>
      </c>
      <c r="J20" s="16">
        <v>4.366667</v>
      </c>
      <c r="K20" s="16">
        <f t="shared" ref="K20:L20" si="18">B54</f>
        <v>99.95963</v>
      </c>
      <c r="L20" s="16">
        <f t="shared" si="18"/>
        <v>100.0245</v>
      </c>
      <c r="M20" s="16">
        <v>95.3655926227514</v>
      </c>
      <c r="N20" s="16">
        <v>9.19076585682754</v>
      </c>
      <c r="O20" s="16">
        <v>2.42666666666667</v>
      </c>
    </row>
    <row r="21" ht="13.5" customHeight="1">
      <c r="A21" s="13" t="s">
        <v>100</v>
      </c>
      <c r="B21" s="17">
        <v>97.46175</v>
      </c>
      <c r="C21" s="17">
        <v>97.2958</v>
      </c>
      <c r="D21" s="17">
        <v>-1.0</v>
      </c>
      <c r="E21" s="17">
        <v>6.5</v>
      </c>
      <c r="F21" s="17">
        <v>216.995</v>
      </c>
      <c r="G21" s="17">
        <v>59.889999</v>
      </c>
      <c r="I21" s="15" t="s">
        <v>101</v>
      </c>
      <c r="J21" s="20">
        <v>3.9</v>
      </c>
      <c r="K21" s="20">
        <f t="shared" ref="K21:L21" si="19">B57</f>
        <v>99.48418</v>
      </c>
      <c r="L21" s="20">
        <f t="shared" si="19"/>
        <v>99.58045</v>
      </c>
      <c r="M21" s="20">
        <v>95.7936913104686</v>
      </c>
      <c r="N21" s="20">
        <v>8.7664864991067</v>
      </c>
      <c r="O21" s="20">
        <v>2.04666666666667</v>
      </c>
    </row>
    <row r="22" ht="13.5" customHeight="1">
      <c r="A22" s="13" t="s">
        <v>102</v>
      </c>
      <c r="B22" s="14">
        <v>96.7114</v>
      </c>
      <c r="C22" s="14">
        <v>96.60601</v>
      </c>
      <c r="D22" s="14">
        <v>-3.0</v>
      </c>
      <c r="E22" s="14">
        <v>6.8</v>
      </c>
      <c r="F22" s="14">
        <v>213.153</v>
      </c>
      <c r="G22" s="14">
        <v>55.279999</v>
      </c>
      <c r="I22" s="15" t="s">
        <v>103</v>
      </c>
      <c r="J22" s="16">
        <v>4.266667</v>
      </c>
      <c r="K22" s="16">
        <f t="shared" ref="K22:L22" si="20">B60</f>
        <v>99.66936</v>
      </c>
      <c r="L22" s="16">
        <f t="shared" si="20"/>
        <v>99.69118</v>
      </c>
      <c r="M22" s="16">
        <v>96.3331744136496</v>
      </c>
      <c r="N22" s="16">
        <v>8.3438945806047</v>
      </c>
      <c r="O22" s="16">
        <v>2.03666666666667</v>
      </c>
    </row>
    <row r="23" ht="13.5" customHeight="1">
      <c r="A23" s="13" t="s">
        <v>104</v>
      </c>
      <c r="B23" s="17">
        <v>96.07166</v>
      </c>
      <c r="C23" s="17">
        <v>96.05382</v>
      </c>
      <c r="D23" s="17">
        <v>3.0</v>
      </c>
      <c r="E23" s="17">
        <v>7.3</v>
      </c>
      <c r="F23" s="17">
        <v>211.398</v>
      </c>
      <c r="G23" s="17">
        <v>40.0</v>
      </c>
      <c r="I23" s="15" t="s">
        <v>105</v>
      </c>
      <c r="J23" s="20">
        <v>3.7</v>
      </c>
      <c r="K23" s="20">
        <f t="shared" ref="K23:L23" si="21">B63</f>
        <v>99.69727</v>
      </c>
      <c r="L23" s="20">
        <f t="shared" si="21"/>
        <v>99.68771</v>
      </c>
      <c r="M23" s="20">
        <v>96.5365353540041</v>
      </c>
      <c r="N23" s="20">
        <v>8.26014149697315</v>
      </c>
      <c r="O23" s="20">
        <v>1.82333333333333</v>
      </c>
    </row>
    <row r="24" ht="13.5" customHeight="1">
      <c r="A24" s="13" t="s">
        <v>106</v>
      </c>
      <c r="B24" s="14">
        <v>95.6115</v>
      </c>
      <c r="C24" s="14">
        <v>95.69455</v>
      </c>
      <c r="D24" s="14">
        <v>6.0</v>
      </c>
      <c r="E24" s="14">
        <v>7.8</v>
      </c>
      <c r="F24" s="14">
        <v>211.933</v>
      </c>
      <c r="G24" s="14">
        <v>44.84</v>
      </c>
      <c r="I24" s="15" t="s">
        <v>107</v>
      </c>
      <c r="J24" s="16">
        <v>4.066667</v>
      </c>
      <c r="K24" s="16">
        <f t="shared" ref="K24:L24" si="22">B66</f>
        <v>99.41185</v>
      </c>
      <c r="L24" s="16">
        <f t="shared" si="22"/>
        <v>99.41817</v>
      </c>
      <c r="M24" s="16">
        <v>96.972369070573</v>
      </c>
      <c r="N24" s="16">
        <v>8.16966685021053</v>
      </c>
      <c r="O24" s="16">
        <v>1.64333333333333</v>
      </c>
    </row>
    <row r="25" ht="13.5" customHeight="1">
      <c r="A25" s="13" t="s">
        <v>108</v>
      </c>
      <c r="B25" s="17">
        <v>95.37423</v>
      </c>
      <c r="C25" s="17">
        <v>95.56197</v>
      </c>
      <c r="D25" s="17">
        <v>-5.0</v>
      </c>
      <c r="E25" s="17">
        <v>8.3</v>
      </c>
      <c r="F25" s="17">
        <v>212.705</v>
      </c>
      <c r="G25" s="17">
        <v>46.349998</v>
      </c>
      <c r="I25" s="15" t="s">
        <v>109</v>
      </c>
      <c r="J25" s="20">
        <v>4.0</v>
      </c>
      <c r="K25" s="20">
        <f t="shared" ref="K25:L25" si="23">B69</f>
        <v>99.37084</v>
      </c>
      <c r="L25" s="20">
        <f t="shared" si="23"/>
        <v>99.33149</v>
      </c>
      <c r="M25" s="20">
        <v>97.6171892030248</v>
      </c>
      <c r="N25" s="20">
        <v>7.93432932012514</v>
      </c>
      <c r="O25" s="20">
        <v>1.70666666666667</v>
      </c>
    </row>
    <row r="26" ht="13.5" customHeight="1">
      <c r="A26" s="13" t="s">
        <v>110</v>
      </c>
      <c r="B26" s="14">
        <v>95.38938</v>
      </c>
      <c r="C26" s="14">
        <v>95.66941</v>
      </c>
      <c r="D26" s="14">
        <v>6.0</v>
      </c>
      <c r="E26" s="14">
        <v>8.7</v>
      </c>
      <c r="F26" s="14">
        <v>212.495</v>
      </c>
      <c r="G26" s="14">
        <v>44.139999</v>
      </c>
      <c r="I26" s="15" t="s">
        <v>111</v>
      </c>
      <c r="J26" s="16">
        <v>4.3</v>
      </c>
      <c r="K26" s="16">
        <f t="shared" ref="K26:L26" si="24">B72</f>
        <v>99.62164</v>
      </c>
      <c r="L26" s="16">
        <f t="shared" si="24"/>
        <v>99.55361</v>
      </c>
      <c r="M26" s="16">
        <v>98.0095661211362</v>
      </c>
      <c r="N26" s="16">
        <v>7.78917636244791</v>
      </c>
      <c r="O26" s="16">
        <v>1.95</v>
      </c>
    </row>
    <row r="27" ht="13.5" customHeight="1">
      <c r="A27" s="13" t="s">
        <v>112</v>
      </c>
      <c r="B27" s="17">
        <v>95.64737</v>
      </c>
      <c r="C27" s="17">
        <v>95.99769</v>
      </c>
      <c r="D27" s="17">
        <v>16.0</v>
      </c>
      <c r="E27" s="17">
        <v>9.0</v>
      </c>
      <c r="F27" s="17">
        <v>212.709</v>
      </c>
      <c r="G27" s="17">
        <v>36.5</v>
      </c>
      <c r="I27" s="15" t="s">
        <v>113</v>
      </c>
      <c r="J27" s="20">
        <v>4.0</v>
      </c>
      <c r="K27" s="20">
        <f t="shared" ref="K27:L27" si="25">B75</f>
        <v>99.98614</v>
      </c>
      <c r="L27" s="20">
        <f t="shared" si="25"/>
        <v>99.83687</v>
      </c>
      <c r="M27" s="20">
        <v>97.9022601754304</v>
      </c>
      <c r="N27" s="20">
        <v>7.66403821370978</v>
      </c>
      <c r="O27" s="20">
        <v>1.99666666666667</v>
      </c>
    </row>
    <row r="28" ht="13.5" customHeight="1">
      <c r="A28" s="13" t="s">
        <v>114</v>
      </c>
      <c r="B28" s="14">
        <v>96.08259</v>
      </c>
      <c r="C28" s="14">
        <v>96.47563</v>
      </c>
      <c r="D28" s="14">
        <v>22.0</v>
      </c>
      <c r="E28" s="14">
        <v>9.4</v>
      </c>
      <c r="F28" s="14">
        <v>213.022</v>
      </c>
      <c r="G28" s="14">
        <v>28.92</v>
      </c>
      <c r="I28" s="15" t="s">
        <v>115</v>
      </c>
      <c r="J28" s="16">
        <v>4.133333</v>
      </c>
      <c r="K28" s="16">
        <f t="shared" ref="K28:L28" si="26">B78</f>
        <v>100.363</v>
      </c>
      <c r="L28" s="16">
        <f t="shared" si="26"/>
        <v>100.1062</v>
      </c>
      <c r="M28" s="16">
        <v>98.4317580595484</v>
      </c>
      <c r="N28" s="16">
        <v>7.44434582079155</v>
      </c>
      <c r="O28" s="16">
        <v>2.71</v>
      </c>
    </row>
    <row r="29" ht="13.5" customHeight="1">
      <c r="A29" s="13" t="s">
        <v>116</v>
      </c>
      <c r="B29" s="17">
        <v>96.62317</v>
      </c>
      <c r="C29" s="17">
        <v>97.03511</v>
      </c>
      <c r="D29" s="17">
        <v>17.0</v>
      </c>
      <c r="E29" s="17">
        <v>9.5</v>
      </c>
      <c r="F29" s="17">
        <v>214.79</v>
      </c>
      <c r="G29" s="17">
        <v>26.35</v>
      </c>
      <c r="I29" s="15" t="s">
        <v>117</v>
      </c>
      <c r="J29" s="20">
        <v>3.7</v>
      </c>
      <c r="K29" s="20">
        <f t="shared" ref="K29:L29" si="27">B81</f>
        <v>100.6123</v>
      </c>
      <c r="L29" s="20">
        <f t="shared" si="27"/>
        <v>100.3383</v>
      </c>
      <c r="M29" s="20">
        <v>98.795726326241</v>
      </c>
      <c r="N29" s="20">
        <v>7.09163437771903</v>
      </c>
      <c r="O29" s="20">
        <v>2.74666666666667</v>
      </c>
    </row>
    <row r="30" ht="13.5" customHeight="1">
      <c r="A30" s="13" t="s">
        <v>118</v>
      </c>
      <c r="B30" s="14">
        <v>97.20564</v>
      </c>
      <c r="C30" s="14">
        <v>97.61884</v>
      </c>
      <c r="D30" s="14">
        <v>12.0</v>
      </c>
      <c r="E30" s="14">
        <v>9.5</v>
      </c>
      <c r="F30" s="14">
        <v>214.726</v>
      </c>
      <c r="G30" s="14">
        <v>25.92</v>
      </c>
      <c r="I30" s="15" t="s">
        <v>119</v>
      </c>
      <c r="J30" s="16">
        <v>4.166667</v>
      </c>
      <c r="K30" s="16">
        <f t="shared" ref="K30:L30" si="28">B84</f>
        <v>100.6863</v>
      </c>
      <c r="L30" s="16">
        <f t="shared" si="28"/>
        <v>100.4184</v>
      </c>
      <c r="M30" s="16">
        <v>99.4110127121683</v>
      </c>
      <c r="N30" s="16">
        <v>6.73554051687621</v>
      </c>
      <c r="O30" s="16">
        <v>2.76333333333333</v>
      </c>
    </row>
    <row r="31" ht="13.5" customHeight="1">
      <c r="A31" s="13" t="s">
        <v>120</v>
      </c>
      <c r="B31" s="17">
        <v>97.78054</v>
      </c>
      <c r="C31" s="17">
        <v>98.18115</v>
      </c>
      <c r="D31" s="17">
        <v>19.0</v>
      </c>
      <c r="E31" s="17">
        <v>9.6</v>
      </c>
      <c r="F31" s="17">
        <v>215.445</v>
      </c>
      <c r="G31" s="17">
        <v>26.01</v>
      </c>
      <c r="I31" s="15" t="s">
        <v>121</v>
      </c>
      <c r="J31" s="20">
        <v>4.033333</v>
      </c>
      <c r="K31" s="20">
        <f t="shared" ref="K31:L31" si="29">B87</f>
        <v>100.6782</v>
      </c>
      <c r="L31" s="20">
        <f t="shared" si="29"/>
        <v>100.433</v>
      </c>
      <c r="M31" s="20">
        <v>99.938963590516</v>
      </c>
      <c r="N31" s="20">
        <v>6.29167865649111</v>
      </c>
      <c r="O31" s="20">
        <v>2.62333333333333</v>
      </c>
    </row>
    <row r="32" ht="13.5" customHeight="1">
      <c r="A32" s="13" t="s">
        <v>122</v>
      </c>
      <c r="B32" s="14">
        <v>98.31472</v>
      </c>
      <c r="C32" s="14">
        <v>98.69224</v>
      </c>
      <c r="D32" s="14">
        <v>27.0</v>
      </c>
      <c r="E32" s="14">
        <v>9.8</v>
      </c>
      <c r="F32" s="14">
        <v>215.861</v>
      </c>
      <c r="G32" s="14">
        <v>25.610001</v>
      </c>
      <c r="I32" s="15" t="s">
        <v>123</v>
      </c>
      <c r="J32" s="16">
        <v>3.933333</v>
      </c>
      <c r="K32" s="16">
        <f t="shared" ref="K32:L32" si="30">B90</f>
        <v>100.589</v>
      </c>
      <c r="L32" s="16">
        <f t="shared" si="30"/>
        <v>100.4034</v>
      </c>
      <c r="M32" s="16">
        <v>100.194641453285</v>
      </c>
      <c r="N32" s="16">
        <v>6.18565740802266</v>
      </c>
      <c r="O32" s="16">
        <v>2.49666666666667</v>
      </c>
    </row>
    <row r="33" ht="13.5" customHeight="1">
      <c r="A33" s="13" t="s">
        <v>124</v>
      </c>
      <c r="B33" s="17">
        <v>98.78566</v>
      </c>
      <c r="C33" s="17">
        <v>99.13085</v>
      </c>
      <c r="D33" s="17">
        <v>18.0</v>
      </c>
      <c r="E33" s="17">
        <v>10.0</v>
      </c>
      <c r="F33" s="17">
        <v>216.509</v>
      </c>
      <c r="G33" s="17">
        <v>30.690001</v>
      </c>
      <c r="I33" s="15" t="s">
        <v>125</v>
      </c>
      <c r="J33" s="20">
        <v>3.166667</v>
      </c>
      <c r="K33" s="20">
        <f t="shared" ref="K33:L33" si="31">B93</f>
        <v>100.4915</v>
      </c>
      <c r="L33" s="20">
        <f t="shared" si="31"/>
        <v>100.4122</v>
      </c>
      <c r="M33" s="20">
        <v>99.9457141611502</v>
      </c>
      <c r="N33" s="20">
        <v>5.8160070522659</v>
      </c>
      <c r="O33" s="20">
        <v>2.28</v>
      </c>
    </row>
    <row r="34" ht="13.5" customHeight="1">
      <c r="A34" s="13" t="s">
        <v>126</v>
      </c>
      <c r="B34" s="14">
        <v>99.18795</v>
      </c>
      <c r="C34" s="14">
        <v>99.49601</v>
      </c>
      <c r="D34" s="14">
        <v>14.0</v>
      </c>
      <c r="E34" s="14">
        <v>9.9</v>
      </c>
      <c r="F34" s="14">
        <v>217.234</v>
      </c>
      <c r="G34" s="14">
        <v>24.51</v>
      </c>
      <c r="I34" s="15" t="s">
        <v>127</v>
      </c>
      <c r="J34" s="16">
        <v>3.1</v>
      </c>
      <c r="K34" s="16">
        <f t="shared" ref="K34:L34" si="32">B96</f>
        <v>100.4148</v>
      </c>
      <c r="L34" s="16">
        <f t="shared" si="32"/>
        <v>100.4166</v>
      </c>
      <c r="M34" s="16">
        <v>99.2838769652247</v>
      </c>
      <c r="N34" s="16">
        <v>5.61676300243051</v>
      </c>
      <c r="O34" s="16">
        <v>1.96666666666667</v>
      </c>
    </row>
    <row r="35" ht="13.5" customHeight="1">
      <c r="A35" s="13" t="s">
        <v>128</v>
      </c>
      <c r="B35" s="17">
        <v>99.52668</v>
      </c>
      <c r="C35" s="17">
        <v>99.79756</v>
      </c>
      <c r="D35" s="17">
        <v>17.0</v>
      </c>
      <c r="E35" s="17">
        <v>9.9</v>
      </c>
      <c r="F35" s="17">
        <v>217.347</v>
      </c>
      <c r="G35" s="17">
        <v>21.68</v>
      </c>
      <c r="I35" s="15" t="s">
        <v>129</v>
      </c>
      <c r="J35" s="20">
        <v>3.366667</v>
      </c>
      <c r="K35" s="20">
        <f t="shared" ref="K35:L35" si="33">B99</f>
        <v>100.3132</v>
      </c>
      <c r="L35" s="20">
        <f t="shared" si="33"/>
        <v>100.3378</v>
      </c>
      <c r="M35" s="20">
        <v>99.9666690574938</v>
      </c>
      <c r="N35" s="20">
        <v>5.50997847609082</v>
      </c>
      <c r="O35" s="20">
        <v>2.16666666666667</v>
      </c>
    </row>
    <row r="36" ht="13.5" customHeight="1">
      <c r="A36" s="13" t="s">
        <v>130</v>
      </c>
      <c r="B36" s="14">
        <v>99.80112</v>
      </c>
      <c r="C36" s="14">
        <v>100.0382</v>
      </c>
      <c r="D36" s="14">
        <v>23.0</v>
      </c>
      <c r="E36" s="14">
        <v>9.8</v>
      </c>
      <c r="F36" s="14">
        <v>217.488</v>
      </c>
      <c r="G36" s="14">
        <v>24.620001</v>
      </c>
      <c r="I36" s="15" t="s">
        <v>131</v>
      </c>
      <c r="J36" s="16">
        <v>3.433333</v>
      </c>
      <c r="K36" s="16">
        <f t="shared" ref="K36:L36" si="34">B102</f>
        <v>100.137</v>
      </c>
      <c r="L36" s="16">
        <f t="shared" si="34"/>
        <v>100.1398</v>
      </c>
      <c r="M36" s="16">
        <v>100.356655148506</v>
      </c>
      <c r="N36" s="16">
        <v>5.19555397230348</v>
      </c>
      <c r="O36" s="16">
        <v>2.22</v>
      </c>
    </row>
    <row r="37" ht="13.5" customHeight="1">
      <c r="A37" s="13" t="s">
        <v>132</v>
      </c>
      <c r="B37" s="17">
        <v>100.0035</v>
      </c>
      <c r="C37" s="17">
        <v>100.2185</v>
      </c>
      <c r="D37" s="17">
        <v>20.0</v>
      </c>
      <c r="E37" s="17">
        <v>9.8</v>
      </c>
      <c r="F37" s="17">
        <v>217.281</v>
      </c>
      <c r="G37" s="17">
        <v>19.5</v>
      </c>
      <c r="I37" s="15" t="s">
        <v>133</v>
      </c>
      <c r="J37" s="20">
        <v>3.233333</v>
      </c>
      <c r="K37" s="20">
        <f t="shared" ref="K37:L37" si="35">B105</f>
        <v>99.83251</v>
      </c>
      <c r="L37" s="20">
        <f t="shared" si="35"/>
        <v>99.91266</v>
      </c>
      <c r="M37" s="20">
        <v>100.360452344487</v>
      </c>
      <c r="N37" s="20">
        <v>5.1606490039171</v>
      </c>
      <c r="O37" s="20">
        <v>2.19</v>
      </c>
    </row>
    <row r="38" ht="13.5" customHeight="1">
      <c r="A38" s="13" t="s">
        <v>134</v>
      </c>
      <c r="B38" s="14">
        <v>100.1436</v>
      </c>
      <c r="C38" s="14">
        <v>100.347</v>
      </c>
      <c r="D38" s="14">
        <v>19.0</v>
      </c>
      <c r="E38" s="14">
        <v>9.9</v>
      </c>
      <c r="F38" s="14">
        <v>217.353</v>
      </c>
      <c r="G38" s="14">
        <v>17.59</v>
      </c>
      <c r="I38" s="15" t="s">
        <v>135</v>
      </c>
      <c r="J38" s="16">
        <v>3.1</v>
      </c>
      <c r="K38" s="16">
        <f t="shared" ref="K38:L38" si="36">B108</f>
        <v>99.56178</v>
      </c>
      <c r="L38" s="16">
        <f t="shared" si="36"/>
        <v>99.71265</v>
      </c>
      <c r="M38" s="16">
        <v>100.321917837117</v>
      </c>
      <c r="N38" s="16">
        <v>5.00988627885377</v>
      </c>
      <c r="O38" s="16">
        <v>1.92</v>
      </c>
    </row>
    <row r="39" ht="13.5" customHeight="1">
      <c r="A39" s="13" t="s">
        <v>136</v>
      </c>
      <c r="B39" s="17">
        <v>100.216</v>
      </c>
      <c r="C39" s="17">
        <v>100.4196</v>
      </c>
      <c r="D39" s="17">
        <v>16.0</v>
      </c>
      <c r="E39" s="17">
        <v>9.9</v>
      </c>
      <c r="F39" s="17">
        <v>217.403</v>
      </c>
      <c r="G39" s="17">
        <v>22.049999</v>
      </c>
      <c r="I39" s="15" t="s">
        <v>137</v>
      </c>
      <c r="J39" s="20">
        <v>3.133333</v>
      </c>
      <c r="K39" s="20">
        <f t="shared" ref="K39:L39" si="37">B111</f>
        <v>99.41162</v>
      </c>
      <c r="L39" s="20">
        <f t="shared" si="37"/>
        <v>99.60999</v>
      </c>
      <c r="M39" s="20">
        <v>101.041697430986</v>
      </c>
      <c r="N39" s="20">
        <v>4.97642765702246</v>
      </c>
      <c r="O39" s="20">
        <v>1.75333333333333</v>
      </c>
    </row>
    <row r="40" ht="13.5" customHeight="1">
      <c r="A40" s="13" t="s">
        <v>138</v>
      </c>
      <c r="B40" s="14">
        <v>100.2274</v>
      </c>
      <c r="C40" s="14">
        <v>100.4415</v>
      </c>
      <c r="D40" s="14">
        <v>9.0</v>
      </c>
      <c r="E40" s="14">
        <v>9.6</v>
      </c>
      <c r="F40" s="14">
        <v>217.29</v>
      </c>
      <c r="G40" s="14">
        <v>32.07</v>
      </c>
      <c r="I40" s="15" t="s">
        <v>139</v>
      </c>
      <c r="J40" s="16">
        <v>3.066667</v>
      </c>
      <c r="K40" s="16">
        <f t="shared" ref="K40:L40" si="38">B114</f>
        <v>99.42158</v>
      </c>
      <c r="L40" s="16">
        <f t="shared" si="38"/>
        <v>99.67989</v>
      </c>
      <c r="M40" s="16">
        <v>101.512127822055</v>
      </c>
      <c r="N40" s="16">
        <v>4.95459345642523</v>
      </c>
      <c r="O40" s="16">
        <v>1.56333333333333</v>
      </c>
    </row>
    <row r="41" ht="13.5" customHeight="1">
      <c r="A41" s="13" t="s">
        <v>140</v>
      </c>
      <c r="B41" s="17">
        <v>100.2083</v>
      </c>
      <c r="C41" s="17">
        <v>100.437</v>
      </c>
      <c r="D41" s="17">
        <v>16.0</v>
      </c>
      <c r="E41" s="17">
        <v>9.4</v>
      </c>
      <c r="F41" s="17">
        <v>217.199</v>
      </c>
      <c r="G41" s="17">
        <v>34.540001</v>
      </c>
      <c r="I41" s="15" t="s">
        <v>141</v>
      </c>
      <c r="J41" s="20">
        <v>2.933333</v>
      </c>
      <c r="K41" s="20">
        <f t="shared" ref="K41:L41" si="39">B117</f>
        <v>99.66267</v>
      </c>
      <c r="L41" s="20">
        <f t="shared" si="39"/>
        <v>99.87683</v>
      </c>
      <c r="M41" s="20">
        <v>102.171574190881</v>
      </c>
      <c r="N41" s="20">
        <v>4.83350916698906</v>
      </c>
      <c r="O41" s="20">
        <v>2.13</v>
      </c>
    </row>
    <row r="42" ht="13.5" customHeight="1">
      <c r="A42" s="13" t="s">
        <v>142</v>
      </c>
      <c r="B42" s="14">
        <v>100.1981</v>
      </c>
      <c r="C42" s="14">
        <v>100.4376</v>
      </c>
      <c r="D42" s="14">
        <v>2.0</v>
      </c>
      <c r="E42" s="14">
        <v>9.4</v>
      </c>
      <c r="F42" s="14">
        <v>217.605</v>
      </c>
      <c r="G42" s="14">
        <v>23.5</v>
      </c>
      <c r="I42" s="15" t="s">
        <v>143</v>
      </c>
      <c r="J42" s="16">
        <v>3.2</v>
      </c>
      <c r="K42" s="16">
        <f t="shared" ref="K42:L42" si="40">B120</f>
        <v>99.97353</v>
      </c>
      <c r="L42" s="16">
        <f t="shared" si="40"/>
        <v>100.0852</v>
      </c>
      <c r="M42" s="16">
        <v>102.874477358164</v>
      </c>
      <c r="N42" s="16">
        <v>4.6567935486779</v>
      </c>
      <c r="O42" s="16">
        <v>2.44333333333333</v>
      </c>
    </row>
    <row r="43" ht="13.5" customHeight="1">
      <c r="A43" s="13" t="s">
        <v>144</v>
      </c>
      <c r="B43" s="17">
        <v>100.2263</v>
      </c>
      <c r="C43" s="17">
        <v>100.4664</v>
      </c>
      <c r="D43" s="17">
        <v>7.0</v>
      </c>
      <c r="E43" s="17">
        <v>9.5</v>
      </c>
      <c r="F43" s="17">
        <v>217.923</v>
      </c>
      <c r="G43" s="17">
        <v>26.049999</v>
      </c>
      <c r="I43" s="15" t="s">
        <v>145</v>
      </c>
      <c r="J43" s="20">
        <v>3.066667</v>
      </c>
      <c r="K43" s="20">
        <f t="shared" ref="K43:L43" si="41">B123</f>
        <v>100.1039</v>
      </c>
      <c r="L43" s="20">
        <f t="shared" si="41"/>
        <v>100.2212</v>
      </c>
      <c r="M43" s="20">
        <v>102.973626364354</v>
      </c>
      <c r="N43" s="20">
        <v>4.39984461081571</v>
      </c>
      <c r="O43" s="20">
        <v>2.26333333333333</v>
      </c>
    </row>
    <row r="44" ht="13.5" customHeight="1">
      <c r="A44" s="13" t="s">
        <v>146</v>
      </c>
      <c r="B44" s="14">
        <v>100.2999</v>
      </c>
      <c r="C44" s="14">
        <v>100.527</v>
      </c>
      <c r="D44" s="14">
        <v>1.0</v>
      </c>
      <c r="E44" s="14">
        <v>9.5</v>
      </c>
      <c r="F44" s="14">
        <v>218.275</v>
      </c>
      <c r="G44" s="14">
        <v>23.700001</v>
      </c>
      <c r="I44" s="15" t="s">
        <v>147</v>
      </c>
      <c r="J44" s="16">
        <v>3.133333</v>
      </c>
      <c r="K44" s="16">
        <f t="shared" ref="K44:L44" si="42">B126</f>
        <v>100.2355</v>
      </c>
      <c r="L44" s="16">
        <f t="shared" si="42"/>
        <v>100.4011</v>
      </c>
      <c r="M44" s="16">
        <v>103.523516597262</v>
      </c>
      <c r="N44" s="16">
        <v>4.3840875972092</v>
      </c>
      <c r="O44" s="16">
        <v>2.24333333333333</v>
      </c>
    </row>
    <row r="45" ht="13.5" customHeight="1">
      <c r="A45" s="13" t="s">
        <v>148</v>
      </c>
      <c r="B45" s="17">
        <v>100.4113</v>
      </c>
      <c r="C45" s="17">
        <v>100.6102</v>
      </c>
      <c r="D45" s="17">
        <v>10.0</v>
      </c>
      <c r="E45" s="17">
        <v>9.4</v>
      </c>
      <c r="F45" s="17">
        <v>219.035</v>
      </c>
      <c r="G45" s="17">
        <v>21.200001</v>
      </c>
      <c r="I45" s="15" t="s">
        <v>149</v>
      </c>
      <c r="J45" s="20">
        <v>3.033333</v>
      </c>
      <c r="K45" s="20">
        <f t="shared" ref="K45:L45" si="43">B129</f>
        <v>100.3921</v>
      </c>
      <c r="L45" s="20">
        <f t="shared" si="43"/>
        <v>100.5535</v>
      </c>
      <c r="M45" s="20">
        <v>104.327256413394</v>
      </c>
      <c r="N45" s="20">
        <v>4.19033049351</v>
      </c>
      <c r="O45" s="20">
        <v>2.37</v>
      </c>
    </row>
    <row r="46" ht="13.5" customHeight="1">
      <c r="A46" s="13" t="s">
        <v>150</v>
      </c>
      <c r="B46" s="14">
        <v>100.5493</v>
      </c>
      <c r="C46" s="14">
        <v>100.7063</v>
      </c>
      <c r="D46" s="14">
        <v>16.0</v>
      </c>
      <c r="E46" s="14">
        <v>9.8</v>
      </c>
      <c r="F46" s="14">
        <v>219.59</v>
      </c>
      <c r="G46" s="14">
        <v>23.540001</v>
      </c>
      <c r="I46" s="15" t="s">
        <v>151</v>
      </c>
      <c r="J46" s="16">
        <v>3.133333</v>
      </c>
      <c r="K46" s="16">
        <f t="shared" ref="K46:L46" si="44">B132</f>
        <v>100.4564</v>
      </c>
      <c r="L46" s="16">
        <f t="shared" si="44"/>
        <v>100.5319</v>
      </c>
      <c r="M46" s="16">
        <v>105.161373797379</v>
      </c>
      <c r="N46" s="16">
        <v>4.14283710676669</v>
      </c>
      <c r="O46" s="16">
        <v>2.76</v>
      </c>
    </row>
    <row r="47" ht="13.5" customHeight="1">
      <c r="A47" s="13" t="s">
        <v>152</v>
      </c>
      <c r="B47" s="17">
        <v>100.6837</v>
      </c>
      <c r="C47" s="17">
        <v>100.7956</v>
      </c>
      <c r="D47" s="17">
        <v>17.0</v>
      </c>
      <c r="E47" s="17">
        <v>9.3</v>
      </c>
      <c r="F47" s="17">
        <v>220.472</v>
      </c>
      <c r="G47" s="17">
        <v>17.75</v>
      </c>
      <c r="I47" s="15" t="s">
        <v>153</v>
      </c>
      <c r="J47" s="20">
        <v>3.433333</v>
      </c>
      <c r="K47" s="20">
        <f t="shared" ref="K47:L47" si="45">B135</f>
        <v>100.38</v>
      </c>
      <c r="L47" s="20">
        <f t="shared" si="45"/>
        <v>100.3259</v>
      </c>
      <c r="M47" s="20">
        <v>105.721811796903</v>
      </c>
      <c r="N47" s="20">
        <v>3.97192734015165</v>
      </c>
      <c r="O47" s="20">
        <v>2.92</v>
      </c>
    </row>
    <row r="48" ht="13.5" customHeight="1">
      <c r="A48" s="13" t="s">
        <v>154</v>
      </c>
      <c r="B48" s="14">
        <v>100.7812</v>
      </c>
      <c r="C48" s="14">
        <v>100.8554</v>
      </c>
      <c r="D48" s="14">
        <v>19.0</v>
      </c>
      <c r="E48" s="14">
        <v>9.1</v>
      </c>
      <c r="F48" s="14">
        <v>221.187</v>
      </c>
      <c r="G48" s="14">
        <v>19.530001</v>
      </c>
      <c r="I48" s="15" t="s">
        <v>155</v>
      </c>
      <c r="J48" s="16">
        <v>3.566667</v>
      </c>
      <c r="K48" s="16">
        <f t="shared" ref="K48:L48" si="46">B138</f>
        <v>100.1681</v>
      </c>
      <c r="L48" s="16">
        <f t="shared" si="46"/>
        <v>99.99406</v>
      </c>
      <c r="M48" s="16">
        <v>106.249200127698</v>
      </c>
      <c r="N48" s="16">
        <v>3.79154513406503</v>
      </c>
      <c r="O48" s="16">
        <v>2.92666666666667</v>
      </c>
    </row>
    <row r="49" ht="13.5" customHeight="1">
      <c r="A49" s="13" t="s">
        <v>156</v>
      </c>
      <c r="B49" s="17">
        <v>100.8137</v>
      </c>
      <c r="C49" s="17">
        <v>100.8588</v>
      </c>
      <c r="D49" s="17">
        <v>22.0</v>
      </c>
      <c r="E49" s="17">
        <v>9.0</v>
      </c>
      <c r="F49" s="17">
        <v>221.898</v>
      </c>
      <c r="G49" s="17">
        <v>18.35</v>
      </c>
      <c r="I49" s="15" t="s">
        <v>157</v>
      </c>
      <c r="J49" s="20">
        <v>3.433333</v>
      </c>
      <c r="K49" s="20">
        <f t="shared" ref="K49:L49" si="47">B141</f>
        <v>99.76532</v>
      </c>
      <c r="L49" s="20">
        <f t="shared" si="47"/>
        <v>99.56237</v>
      </c>
      <c r="M49" s="20">
        <v>106.641717682698</v>
      </c>
      <c r="N49" s="20">
        <v>3.85218308478073</v>
      </c>
      <c r="O49" s="20">
        <v>3.03333333333333</v>
      </c>
    </row>
    <row r="50" ht="13.5" customHeight="1">
      <c r="A50" s="13" t="s">
        <v>158</v>
      </c>
      <c r="B50" s="14">
        <v>100.7643</v>
      </c>
      <c r="C50" s="14">
        <v>100.7932</v>
      </c>
      <c r="D50" s="14">
        <v>-4.0</v>
      </c>
      <c r="E50" s="14">
        <v>9.0</v>
      </c>
      <c r="F50" s="14">
        <v>223.046</v>
      </c>
      <c r="G50" s="14">
        <v>17.74</v>
      </c>
      <c r="I50" s="32" t="s">
        <v>159</v>
      </c>
      <c r="J50" s="33"/>
      <c r="K50" s="33"/>
    </row>
    <row r="51" ht="13.5" customHeight="1">
      <c r="A51" s="13" t="s">
        <v>160</v>
      </c>
      <c r="B51" s="17">
        <v>100.6379</v>
      </c>
      <c r="C51" s="17">
        <v>100.6623</v>
      </c>
      <c r="D51" s="17">
        <v>2.0</v>
      </c>
      <c r="E51" s="17">
        <v>9.1</v>
      </c>
      <c r="F51" s="17">
        <v>224.093</v>
      </c>
      <c r="G51" s="17">
        <v>14.75</v>
      </c>
    </row>
    <row r="52" ht="13.5" customHeight="1">
      <c r="A52" s="13" t="s">
        <v>161</v>
      </c>
      <c r="B52" s="14">
        <v>100.4483</v>
      </c>
      <c r="C52" s="14">
        <v>100.4762</v>
      </c>
      <c r="D52" s="14">
        <v>12.0</v>
      </c>
      <c r="E52" s="14">
        <v>9.0</v>
      </c>
      <c r="F52" s="14">
        <v>224.806</v>
      </c>
      <c r="G52" s="14">
        <v>15.45</v>
      </c>
    </row>
    <row r="53" ht="13.5" customHeight="1">
      <c r="A53" s="13" t="s">
        <v>162</v>
      </c>
      <c r="B53" s="17">
        <v>100.2127</v>
      </c>
      <c r="C53" s="17">
        <v>100.2551</v>
      </c>
      <c r="D53" s="17">
        <v>10.0</v>
      </c>
      <c r="E53" s="17">
        <v>9.1</v>
      </c>
      <c r="F53" s="17">
        <v>224.806</v>
      </c>
      <c r="G53" s="17">
        <v>16.52</v>
      </c>
    </row>
    <row r="54" ht="13.5" customHeight="1">
      <c r="A54" s="13" t="s">
        <v>163</v>
      </c>
      <c r="B54" s="14">
        <v>99.95963</v>
      </c>
      <c r="C54" s="14">
        <v>100.0245</v>
      </c>
      <c r="D54" s="14">
        <v>-1.0</v>
      </c>
      <c r="E54" s="14">
        <v>9.0</v>
      </c>
      <c r="F54" s="14">
        <v>225.395</v>
      </c>
      <c r="G54" s="14">
        <v>25.25</v>
      </c>
    </row>
    <row r="55" ht="13.5" customHeight="1">
      <c r="A55" s="13" t="s">
        <v>164</v>
      </c>
      <c r="B55" s="17">
        <v>99.72324</v>
      </c>
      <c r="C55" s="17">
        <v>99.81153</v>
      </c>
      <c r="D55" s="17">
        <v>-14.0</v>
      </c>
      <c r="E55" s="17">
        <v>9.0</v>
      </c>
      <c r="F55" s="17">
        <v>226.106</v>
      </c>
      <c r="G55" s="17">
        <v>31.620001</v>
      </c>
    </row>
    <row r="56" ht="13.5" customHeight="1">
      <c r="A56" s="13" t="s">
        <v>165</v>
      </c>
      <c r="B56" s="14">
        <v>99.55505</v>
      </c>
      <c r="C56" s="14">
        <v>99.65558</v>
      </c>
      <c r="D56" s="14">
        <v>-12.0</v>
      </c>
      <c r="E56" s="14">
        <v>9.0</v>
      </c>
      <c r="F56" s="14">
        <v>226.597</v>
      </c>
      <c r="G56" s="14">
        <v>42.959999</v>
      </c>
    </row>
    <row r="57" ht="13.5" customHeight="1">
      <c r="A57" s="13" t="s">
        <v>166</v>
      </c>
      <c r="B57" s="17">
        <v>99.48418</v>
      </c>
      <c r="C57" s="17">
        <v>99.58045</v>
      </c>
      <c r="D57" s="17">
        <v>-8.0</v>
      </c>
      <c r="E57" s="17">
        <v>8.8</v>
      </c>
      <c r="F57" s="17">
        <v>226.75</v>
      </c>
      <c r="G57" s="17">
        <v>29.959999</v>
      </c>
    </row>
    <row r="58" ht="13.5" customHeight="1">
      <c r="A58" s="13" t="s">
        <v>167</v>
      </c>
      <c r="B58" s="14">
        <v>99.50238</v>
      </c>
      <c r="C58" s="14">
        <v>99.58016</v>
      </c>
      <c r="D58" s="14">
        <v>-2.0</v>
      </c>
      <c r="E58" s="14">
        <v>8.6</v>
      </c>
      <c r="F58" s="14">
        <v>227.169</v>
      </c>
      <c r="G58" s="14">
        <v>27.799999</v>
      </c>
    </row>
    <row r="59" ht="13.5" customHeight="1">
      <c r="A59" s="13" t="s">
        <v>168</v>
      </c>
      <c r="B59" s="17">
        <v>99.57882</v>
      </c>
      <c r="C59" s="17">
        <v>99.62897</v>
      </c>
      <c r="D59" s="17">
        <v>4.0</v>
      </c>
      <c r="E59" s="17">
        <v>8.5</v>
      </c>
      <c r="F59" s="17">
        <v>227.223</v>
      </c>
      <c r="G59" s="17">
        <v>23.4</v>
      </c>
    </row>
    <row r="60" ht="13.5" customHeight="1">
      <c r="A60" s="13" t="s">
        <v>169</v>
      </c>
      <c r="B60" s="14">
        <v>99.66936</v>
      </c>
      <c r="C60" s="14">
        <v>99.69118</v>
      </c>
      <c r="D60" s="14">
        <v>16.0</v>
      </c>
      <c r="E60" s="14">
        <v>8.3</v>
      </c>
      <c r="F60" s="14">
        <v>227.842</v>
      </c>
      <c r="G60" s="14">
        <v>19.440001</v>
      </c>
    </row>
    <row r="61" ht="13.5" customHeight="1">
      <c r="A61" s="13" t="s">
        <v>170</v>
      </c>
      <c r="B61" s="17">
        <v>99.73159</v>
      </c>
      <c r="C61" s="17">
        <v>99.73203</v>
      </c>
      <c r="D61" s="17">
        <v>15.0</v>
      </c>
      <c r="E61" s="17">
        <v>8.3</v>
      </c>
      <c r="F61" s="17">
        <v>228.329</v>
      </c>
      <c r="G61" s="17">
        <v>18.43</v>
      </c>
    </row>
    <row r="62" ht="13.5" customHeight="1">
      <c r="A62" s="13" t="s">
        <v>171</v>
      </c>
      <c r="B62" s="14">
        <v>99.74245</v>
      </c>
      <c r="C62" s="14">
        <v>99.73183</v>
      </c>
      <c r="D62" s="14">
        <v>17.0</v>
      </c>
      <c r="E62" s="14">
        <v>8.2</v>
      </c>
      <c r="F62" s="14">
        <v>228.807</v>
      </c>
      <c r="G62" s="14">
        <v>15.5</v>
      </c>
    </row>
    <row r="63" ht="13.5" customHeight="1">
      <c r="A63" s="13" t="s">
        <v>172</v>
      </c>
      <c r="B63" s="17">
        <v>99.69727</v>
      </c>
      <c r="C63" s="17">
        <v>99.68771</v>
      </c>
      <c r="D63" s="17">
        <v>15.0</v>
      </c>
      <c r="E63" s="17">
        <v>8.2</v>
      </c>
      <c r="F63" s="17">
        <v>229.187</v>
      </c>
      <c r="G63" s="17">
        <v>17.15</v>
      </c>
    </row>
    <row r="64" ht="13.5" customHeight="1">
      <c r="A64" s="13" t="s">
        <v>173</v>
      </c>
      <c r="B64" s="14">
        <v>99.60795</v>
      </c>
      <c r="C64" s="14">
        <v>99.60837</v>
      </c>
      <c r="D64" s="14">
        <v>20.0</v>
      </c>
      <c r="E64" s="14">
        <v>8.2</v>
      </c>
      <c r="F64" s="14">
        <v>228.713</v>
      </c>
      <c r="G64" s="14">
        <v>24.059999</v>
      </c>
    </row>
    <row r="65" ht="13.5" customHeight="1">
      <c r="A65" s="13" t="s">
        <v>174</v>
      </c>
      <c r="B65" s="17">
        <v>99.50202</v>
      </c>
      <c r="C65" s="17">
        <v>99.51091</v>
      </c>
      <c r="D65" s="17">
        <v>12.0</v>
      </c>
      <c r="E65" s="17">
        <v>8.2</v>
      </c>
      <c r="F65" s="17">
        <v>228.524</v>
      </c>
      <c r="G65" s="17">
        <v>17.08</v>
      </c>
    </row>
    <row r="66" ht="13.5" customHeight="1">
      <c r="A66" s="13" t="s">
        <v>175</v>
      </c>
      <c r="B66" s="14">
        <v>99.41185</v>
      </c>
      <c r="C66" s="14">
        <v>99.41817</v>
      </c>
      <c r="D66" s="14">
        <v>14.0</v>
      </c>
      <c r="E66" s="14">
        <v>8.2</v>
      </c>
      <c r="F66" s="14">
        <v>228.59</v>
      </c>
      <c r="G66" s="14">
        <v>18.93</v>
      </c>
    </row>
    <row r="67" ht="13.5" customHeight="1">
      <c r="A67" s="13" t="s">
        <v>176</v>
      </c>
      <c r="B67" s="17">
        <v>99.3552</v>
      </c>
      <c r="C67" s="17">
        <v>99.35026</v>
      </c>
      <c r="D67" s="17">
        <v>10.0</v>
      </c>
      <c r="E67" s="17">
        <v>8.1</v>
      </c>
      <c r="F67" s="17">
        <v>229.918</v>
      </c>
      <c r="G67" s="17">
        <v>17.469999</v>
      </c>
    </row>
    <row r="68" ht="13.5" customHeight="1">
      <c r="A68" s="13" t="s">
        <v>177</v>
      </c>
      <c r="B68" s="14">
        <v>99.34418</v>
      </c>
      <c r="C68" s="14">
        <v>99.32146</v>
      </c>
      <c r="D68" s="14">
        <v>9.0</v>
      </c>
      <c r="E68" s="14">
        <v>7.8</v>
      </c>
      <c r="F68" s="14">
        <v>231.015</v>
      </c>
      <c r="G68" s="14">
        <v>15.73</v>
      </c>
    </row>
    <row r="69" ht="13.5" customHeight="1">
      <c r="A69" s="13" t="s">
        <v>178</v>
      </c>
      <c r="B69" s="17">
        <v>99.37084</v>
      </c>
      <c r="C69" s="17">
        <v>99.33149</v>
      </c>
      <c r="D69" s="17">
        <v>14.0</v>
      </c>
      <c r="E69" s="17">
        <v>7.8</v>
      </c>
      <c r="F69" s="17">
        <v>231.638</v>
      </c>
      <c r="G69" s="17">
        <v>18.6</v>
      </c>
    </row>
    <row r="70" ht="13.5" customHeight="1">
      <c r="A70" s="13" t="s">
        <v>179</v>
      </c>
      <c r="B70" s="14">
        <v>99.42757</v>
      </c>
      <c r="C70" s="14">
        <v>99.37917</v>
      </c>
      <c r="D70" s="14">
        <v>19.0</v>
      </c>
      <c r="E70" s="14">
        <v>7.7</v>
      </c>
      <c r="F70" s="14">
        <v>231.249</v>
      </c>
      <c r="G70" s="14">
        <v>15.87</v>
      </c>
    </row>
    <row r="71" ht="13.5" customHeight="1">
      <c r="A71" s="13" t="s">
        <v>180</v>
      </c>
      <c r="B71" s="17">
        <v>99.51308</v>
      </c>
      <c r="C71" s="17">
        <v>99.45761</v>
      </c>
      <c r="D71" s="17">
        <v>3.0</v>
      </c>
      <c r="E71" s="17">
        <v>7.9</v>
      </c>
      <c r="F71" s="17">
        <v>231.221</v>
      </c>
      <c r="G71" s="17">
        <v>18.02</v>
      </c>
    </row>
    <row r="72" ht="13.5" customHeight="1">
      <c r="A72" s="13" t="s">
        <v>181</v>
      </c>
      <c r="B72" s="14">
        <v>99.62164</v>
      </c>
      <c r="C72" s="14">
        <v>99.55361</v>
      </c>
      <c r="D72" s="14">
        <v>4.0</v>
      </c>
      <c r="E72" s="14">
        <v>8.0</v>
      </c>
      <c r="F72" s="14">
        <v>231.679</v>
      </c>
      <c r="G72" s="14">
        <v>14.28</v>
      </c>
    </row>
    <row r="73" ht="13.5" customHeight="1">
      <c r="A73" s="13" t="s">
        <v>182</v>
      </c>
      <c r="B73" s="17">
        <v>99.74284</v>
      </c>
      <c r="C73" s="17">
        <v>99.65557</v>
      </c>
      <c r="D73" s="17">
        <v>7.0</v>
      </c>
      <c r="E73" s="17">
        <v>7.7</v>
      </c>
      <c r="F73" s="17">
        <v>232.937</v>
      </c>
      <c r="G73" s="17">
        <v>15.51</v>
      </c>
    </row>
    <row r="74" ht="13.5" customHeight="1">
      <c r="A74" s="13" t="s">
        <v>183</v>
      </c>
      <c r="B74" s="14">
        <v>99.86222</v>
      </c>
      <c r="C74" s="14">
        <v>99.75108</v>
      </c>
      <c r="D74" s="14">
        <v>9.0</v>
      </c>
      <c r="E74" s="14">
        <v>7.5</v>
      </c>
      <c r="F74" s="14">
        <v>232.282</v>
      </c>
      <c r="G74" s="14">
        <v>12.7</v>
      </c>
    </row>
    <row r="75" ht="13.5" customHeight="1">
      <c r="A75" s="13" t="s">
        <v>184</v>
      </c>
      <c r="B75" s="17">
        <v>99.98614</v>
      </c>
      <c r="C75" s="17">
        <v>99.83687</v>
      </c>
      <c r="D75" s="17">
        <v>4.0</v>
      </c>
      <c r="E75" s="17">
        <v>7.6</v>
      </c>
      <c r="F75" s="17">
        <v>231.797</v>
      </c>
      <c r="G75" s="17">
        <v>13.52</v>
      </c>
    </row>
    <row r="76" ht="13.5" customHeight="1">
      <c r="A76" s="13" t="s">
        <v>185</v>
      </c>
      <c r="B76" s="14">
        <v>100.1195</v>
      </c>
      <c r="C76" s="14">
        <v>99.92531</v>
      </c>
      <c r="D76" s="14">
        <v>14.0</v>
      </c>
      <c r="E76" s="14">
        <v>7.5</v>
      </c>
      <c r="F76" s="14">
        <v>231.893</v>
      </c>
      <c r="G76" s="14">
        <v>16.299999</v>
      </c>
    </row>
    <row r="77" ht="13.5" customHeight="1">
      <c r="A77" s="13" t="s">
        <v>186</v>
      </c>
      <c r="B77" s="17">
        <v>100.2476</v>
      </c>
      <c r="C77" s="17">
        <v>100.0161</v>
      </c>
      <c r="D77" s="17">
        <v>12.0</v>
      </c>
      <c r="E77" s="17">
        <v>7.5</v>
      </c>
      <c r="F77" s="17">
        <v>232.445</v>
      </c>
      <c r="G77" s="17">
        <v>16.860001</v>
      </c>
    </row>
    <row r="78" ht="13.5" customHeight="1">
      <c r="A78" s="13" t="s">
        <v>187</v>
      </c>
      <c r="B78" s="14">
        <v>100.363</v>
      </c>
      <c r="C78" s="14">
        <v>100.1062</v>
      </c>
      <c r="D78" s="14">
        <v>8.0</v>
      </c>
      <c r="E78" s="14">
        <v>7.3</v>
      </c>
      <c r="F78" s="14">
        <v>232.9</v>
      </c>
      <c r="G78" s="14">
        <v>13.45</v>
      </c>
    </row>
    <row r="79" ht="13.5" customHeight="1">
      <c r="A79" s="13" t="s">
        <v>188</v>
      </c>
      <c r="B79" s="17">
        <v>100.465</v>
      </c>
      <c r="C79" s="17">
        <v>100.1939</v>
      </c>
      <c r="D79" s="17">
        <v>5.0</v>
      </c>
      <c r="E79" s="17">
        <v>7.2</v>
      </c>
      <c r="F79" s="17">
        <v>233.456</v>
      </c>
      <c r="G79" s="17">
        <v>17.01</v>
      </c>
    </row>
    <row r="80" ht="13.5" customHeight="1">
      <c r="A80" s="13" t="s">
        <v>189</v>
      </c>
      <c r="B80" s="14">
        <v>100.5494</v>
      </c>
      <c r="C80" s="14">
        <v>100.273</v>
      </c>
      <c r="D80" s="14">
        <v>-8.0</v>
      </c>
      <c r="E80" s="14">
        <v>7.2</v>
      </c>
      <c r="F80" s="14">
        <v>233.544</v>
      </c>
      <c r="G80" s="14">
        <v>16.6</v>
      </c>
    </row>
    <row r="81" ht="13.5" customHeight="1">
      <c r="A81" s="13" t="s">
        <v>190</v>
      </c>
      <c r="B81" s="17">
        <v>100.6123</v>
      </c>
      <c r="C81" s="17">
        <v>100.3383</v>
      </c>
      <c r="D81" s="17">
        <v>-5.0</v>
      </c>
      <c r="E81" s="17">
        <v>7.2</v>
      </c>
      <c r="F81" s="17">
        <v>233.669</v>
      </c>
      <c r="G81" s="17">
        <v>13.75</v>
      </c>
    </row>
    <row r="82" ht="13.5" customHeight="1">
      <c r="A82" s="13" t="s">
        <v>191</v>
      </c>
      <c r="B82" s="14">
        <v>100.6582</v>
      </c>
      <c r="C82" s="14">
        <v>100.3856</v>
      </c>
      <c r="D82" s="14">
        <v>-7.0</v>
      </c>
      <c r="E82" s="14">
        <v>6.9</v>
      </c>
      <c r="F82" s="14">
        <v>234.1</v>
      </c>
      <c r="G82" s="14">
        <v>13.7</v>
      </c>
    </row>
    <row r="83" ht="13.5" customHeight="1">
      <c r="A83" s="13" t="s">
        <v>192</v>
      </c>
      <c r="B83" s="17">
        <v>100.6819</v>
      </c>
      <c r="C83" s="17">
        <v>100.4103</v>
      </c>
      <c r="D83" s="17">
        <v>1.0</v>
      </c>
      <c r="E83" s="17">
        <v>6.7</v>
      </c>
      <c r="F83" s="17">
        <v>234.719</v>
      </c>
      <c r="G83" s="17">
        <v>13.72</v>
      </c>
    </row>
    <row r="84" ht="13.5" customHeight="1">
      <c r="A84" s="13" t="s">
        <v>193</v>
      </c>
      <c r="B84" s="14">
        <v>100.6863</v>
      </c>
      <c r="C84" s="14">
        <v>100.4184</v>
      </c>
      <c r="D84" s="14">
        <v>-2.0</v>
      </c>
      <c r="E84" s="14">
        <v>6.6</v>
      </c>
      <c r="F84" s="14">
        <v>235.288</v>
      </c>
      <c r="G84" s="14">
        <v>18.41</v>
      </c>
    </row>
    <row r="85" ht="13.5" customHeight="1">
      <c r="A85" s="13" t="s">
        <v>194</v>
      </c>
      <c r="B85" s="17">
        <v>100.6876</v>
      </c>
      <c r="C85" s="17">
        <v>100.4255</v>
      </c>
      <c r="D85" s="17">
        <v>2.0</v>
      </c>
      <c r="E85" s="17">
        <v>6.7</v>
      </c>
      <c r="F85" s="17">
        <v>235.547</v>
      </c>
      <c r="G85" s="17">
        <v>14.0</v>
      </c>
    </row>
    <row r="86" ht="13.5" customHeight="1">
      <c r="A86" s="13" t="s">
        <v>195</v>
      </c>
      <c r="B86" s="14">
        <v>100.6882</v>
      </c>
      <c r="C86" s="14">
        <v>100.4335</v>
      </c>
      <c r="D86" s="14">
        <v>0.0</v>
      </c>
      <c r="E86" s="14">
        <v>6.7</v>
      </c>
      <c r="F86" s="14">
        <v>236.028</v>
      </c>
      <c r="G86" s="14">
        <v>13.88</v>
      </c>
    </row>
    <row r="87" ht="13.5" customHeight="1">
      <c r="A87" s="13" t="s">
        <v>196</v>
      </c>
      <c r="B87" s="17">
        <v>100.6782</v>
      </c>
      <c r="C87" s="17">
        <v>100.433</v>
      </c>
      <c r="D87" s="17">
        <v>1.0</v>
      </c>
      <c r="E87" s="17">
        <v>6.2</v>
      </c>
      <c r="F87" s="17">
        <v>236.468</v>
      </c>
      <c r="G87" s="17">
        <v>13.41</v>
      </c>
    </row>
    <row r="88" ht="13.5" customHeight="1">
      <c r="A88" s="13" t="s">
        <v>197</v>
      </c>
      <c r="B88" s="14">
        <v>100.6555</v>
      </c>
      <c r="C88" s="14">
        <v>100.4236</v>
      </c>
      <c r="D88" s="14">
        <v>5.0</v>
      </c>
      <c r="E88" s="14">
        <v>6.3</v>
      </c>
      <c r="F88" s="14">
        <v>236.918</v>
      </c>
      <c r="G88" s="14">
        <v>11.4</v>
      </c>
    </row>
    <row r="89" ht="13.5" customHeight="1">
      <c r="A89" s="13" t="s">
        <v>198</v>
      </c>
      <c r="B89" s="17">
        <v>100.6252</v>
      </c>
      <c r="C89" s="17">
        <v>100.4125</v>
      </c>
      <c r="D89" s="17">
        <v>2.0</v>
      </c>
      <c r="E89" s="17">
        <v>6.1</v>
      </c>
      <c r="F89" s="17">
        <v>237.231</v>
      </c>
      <c r="G89" s="17">
        <v>11.57</v>
      </c>
    </row>
    <row r="90" ht="13.5" customHeight="1">
      <c r="A90" s="13" t="s">
        <v>199</v>
      </c>
      <c r="B90" s="14">
        <v>100.589</v>
      </c>
      <c r="C90" s="14">
        <v>100.4034</v>
      </c>
      <c r="D90" s="14">
        <v>-5.0</v>
      </c>
      <c r="E90" s="14">
        <v>6.2</v>
      </c>
      <c r="F90" s="14">
        <v>237.498</v>
      </c>
      <c r="G90" s="14">
        <v>16.950001</v>
      </c>
    </row>
    <row r="91" ht="13.5" customHeight="1">
      <c r="A91" s="13" t="s">
        <v>200</v>
      </c>
      <c r="B91" s="17">
        <v>100.5525</v>
      </c>
      <c r="C91" s="17">
        <v>100.3983</v>
      </c>
      <c r="D91" s="17">
        <v>-4.0</v>
      </c>
      <c r="E91" s="17">
        <v>6.1</v>
      </c>
      <c r="F91" s="17">
        <v>237.46</v>
      </c>
      <c r="G91" s="17">
        <v>12.09</v>
      </c>
    </row>
    <row r="92" ht="13.5" customHeight="1">
      <c r="A92" s="13" t="s">
        <v>201</v>
      </c>
      <c r="B92" s="14">
        <v>100.5203</v>
      </c>
      <c r="C92" s="14">
        <v>100.4037</v>
      </c>
      <c r="D92" s="14">
        <v>1.0</v>
      </c>
      <c r="E92" s="14">
        <v>5.9</v>
      </c>
      <c r="F92" s="14">
        <v>237.477</v>
      </c>
      <c r="G92" s="14">
        <v>16.309999</v>
      </c>
    </row>
    <row r="93" ht="13.5" customHeight="1">
      <c r="A93" s="13" t="s">
        <v>202</v>
      </c>
      <c r="B93" s="17">
        <v>100.4915</v>
      </c>
      <c r="C93" s="17">
        <v>100.4122</v>
      </c>
      <c r="D93" s="17">
        <v>9.0</v>
      </c>
      <c r="E93" s="17">
        <v>5.7</v>
      </c>
      <c r="F93" s="17">
        <v>237.43</v>
      </c>
      <c r="G93" s="17">
        <v>14.03</v>
      </c>
    </row>
    <row r="94" ht="13.5" customHeight="1">
      <c r="A94" s="13" t="s">
        <v>203</v>
      </c>
      <c r="B94" s="14">
        <v>100.4669</v>
      </c>
      <c r="C94" s="14">
        <v>100.4173</v>
      </c>
      <c r="D94" s="14">
        <v>9.0</v>
      </c>
      <c r="E94" s="14">
        <v>5.8</v>
      </c>
      <c r="F94" s="14">
        <v>236.983</v>
      </c>
      <c r="G94" s="14">
        <v>13.33</v>
      </c>
    </row>
    <row r="95" ht="13.5" customHeight="1">
      <c r="A95" s="13" t="s">
        <v>204</v>
      </c>
      <c r="B95" s="17">
        <v>100.4421</v>
      </c>
      <c r="C95" s="17">
        <v>100.419</v>
      </c>
      <c r="D95" s="17">
        <v>12.0</v>
      </c>
      <c r="E95" s="17">
        <v>5.6</v>
      </c>
      <c r="F95" s="17">
        <v>236.252</v>
      </c>
      <c r="G95" s="17">
        <v>19.200001</v>
      </c>
    </row>
    <row r="96" ht="13.5" customHeight="1">
      <c r="A96" s="13" t="s">
        <v>205</v>
      </c>
      <c r="B96" s="14">
        <v>100.4148</v>
      </c>
      <c r="C96" s="14">
        <v>100.4166</v>
      </c>
      <c r="D96" s="14">
        <v>22.0</v>
      </c>
      <c r="E96" s="14">
        <v>5.7</v>
      </c>
      <c r="F96" s="14">
        <v>234.718</v>
      </c>
      <c r="G96" s="14">
        <v>20.969999</v>
      </c>
    </row>
    <row r="97" ht="13.5" customHeight="1">
      <c r="A97" s="13" t="s">
        <v>206</v>
      </c>
      <c r="B97" s="17">
        <v>100.3829</v>
      </c>
      <c r="C97" s="17">
        <v>100.4032</v>
      </c>
      <c r="D97" s="17">
        <v>15.0</v>
      </c>
      <c r="E97" s="17">
        <v>5.5</v>
      </c>
      <c r="F97" s="17">
        <v>235.236</v>
      </c>
      <c r="G97" s="17">
        <v>13.34</v>
      </c>
    </row>
    <row r="98" ht="13.5" customHeight="1">
      <c r="A98" s="13" t="s">
        <v>207</v>
      </c>
      <c r="B98" s="14">
        <v>100.3488</v>
      </c>
      <c r="C98" s="14">
        <v>100.3769</v>
      </c>
      <c r="D98" s="14">
        <v>8.0</v>
      </c>
      <c r="E98" s="14">
        <v>5.4</v>
      </c>
      <c r="F98" s="14">
        <v>236.005</v>
      </c>
      <c r="G98" s="14">
        <v>15.29</v>
      </c>
    </row>
    <row r="99" ht="13.5" customHeight="1">
      <c r="A99" s="13" t="s">
        <v>208</v>
      </c>
      <c r="B99" s="17">
        <v>100.3132</v>
      </c>
      <c r="C99" s="17">
        <v>100.3378</v>
      </c>
      <c r="D99" s="17">
        <v>15.0</v>
      </c>
      <c r="E99" s="17">
        <v>5.4</v>
      </c>
      <c r="F99" s="17">
        <v>236.156</v>
      </c>
      <c r="G99" s="17">
        <v>14.55</v>
      </c>
    </row>
    <row r="100" ht="13.5" customHeight="1">
      <c r="A100" s="13" t="s">
        <v>209</v>
      </c>
      <c r="B100" s="14">
        <v>100.2707</v>
      </c>
      <c r="C100" s="14">
        <v>100.2836</v>
      </c>
      <c r="D100" s="14">
        <v>12.0</v>
      </c>
      <c r="E100" s="14">
        <v>5.6</v>
      </c>
      <c r="F100" s="14">
        <v>236.974</v>
      </c>
      <c r="G100" s="14">
        <v>13.84</v>
      </c>
    </row>
    <row r="101" ht="13.5" customHeight="1">
      <c r="A101" s="13" t="s">
        <v>210</v>
      </c>
      <c r="B101" s="17">
        <v>100.2168</v>
      </c>
      <c r="C101" s="17">
        <v>100.2188</v>
      </c>
      <c r="D101" s="17">
        <v>13.0</v>
      </c>
      <c r="E101" s="17">
        <v>5.3</v>
      </c>
      <c r="F101" s="17">
        <v>237.684</v>
      </c>
      <c r="G101" s="17">
        <v>18.23</v>
      </c>
    </row>
    <row r="102" ht="13.5" customHeight="1">
      <c r="A102" s="13" t="s">
        <v>211</v>
      </c>
      <c r="B102" s="14">
        <v>100.137</v>
      </c>
      <c r="C102" s="14">
        <v>100.1398</v>
      </c>
      <c r="D102" s="14">
        <v>6.0</v>
      </c>
      <c r="E102" s="14">
        <v>5.2</v>
      </c>
      <c r="F102" s="14">
        <v>238.053</v>
      </c>
      <c r="G102" s="14">
        <v>12.12</v>
      </c>
    </row>
    <row r="103" ht="13.5" customHeight="1">
      <c r="A103" s="13" t="s">
        <v>212</v>
      </c>
      <c r="B103" s="17">
        <v>100.0361</v>
      </c>
      <c r="C103" s="17">
        <v>100.0548</v>
      </c>
      <c r="D103" s="17">
        <v>3.0</v>
      </c>
      <c r="E103" s="17">
        <v>5.1</v>
      </c>
      <c r="F103" s="17">
        <v>238.028</v>
      </c>
      <c r="G103" s="17">
        <v>28.43</v>
      </c>
    </row>
    <row r="104" ht="13.5" customHeight="1">
      <c r="A104" s="13" t="s">
        <v>213</v>
      </c>
      <c r="B104" s="14">
        <v>99.92974</v>
      </c>
      <c r="C104" s="14">
        <v>99.97836</v>
      </c>
      <c r="D104" s="14">
        <v>-4.0</v>
      </c>
      <c r="E104" s="14">
        <v>5.0</v>
      </c>
      <c r="F104" s="14">
        <v>237.506</v>
      </c>
      <c r="G104" s="14">
        <v>24.5</v>
      </c>
    </row>
    <row r="105" ht="13.5" customHeight="1">
      <c r="A105" s="13" t="s">
        <v>214</v>
      </c>
      <c r="B105" s="17">
        <v>99.83251</v>
      </c>
      <c r="C105" s="17">
        <v>99.91266</v>
      </c>
      <c r="D105" s="17">
        <v>0.0</v>
      </c>
      <c r="E105" s="17">
        <v>5.0</v>
      </c>
      <c r="F105" s="17">
        <v>237.781</v>
      </c>
      <c r="G105" s="17">
        <v>15.07</v>
      </c>
    </row>
    <row r="106" ht="13.5" customHeight="1">
      <c r="A106" s="13" t="s">
        <v>215</v>
      </c>
      <c r="B106" s="14">
        <v>99.73992</v>
      </c>
      <c r="C106" s="14">
        <v>99.84724</v>
      </c>
      <c r="D106" s="14">
        <v>2.0</v>
      </c>
      <c r="E106" s="14">
        <v>5.1</v>
      </c>
      <c r="F106" s="14">
        <v>238.016</v>
      </c>
      <c r="G106" s="14">
        <v>16.129999</v>
      </c>
    </row>
    <row r="107" ht="13.5" customHeight="1">
      <c r="A107" s="13" t="s">
        <v>216</v>
      </c>
      <c r="B107" s="17">
        <v>99.6482</v>
      </c>
      <c r="C107" s="17">
        <v>99.7794</v>
      </c>
      <c r="D107" s="17">
        <v>3.0</v>
      </c>
      <c r="E107" s="17">
        <v>5.0</v>
      </c>
      <c r="F107" s="17">
        <v>237.817</v>
      </c>
      <c r="G107" s="17">
        <v>18.209999</v>
      </c>
    </row>
    <row r="108" ht="13.5" customHeight="1">
      <c r="A108" s="13" t="s">
        <v>217</v>
      </c>
      <c r="B108" s="14">
        <v>99.56178</v>
      </c>
      <c r="C108" s="14">
        <v>99.71265</v>
      </c>
      <c r="D108" s="14">
        <v>4.0</v>
      </c>
      <c r="E108" s="14">
        <v>4.9</v>
      </c>
      <c r="F108" s="14">
        <v>237.833</v>
      </c>
      <c r="G108" s="14">
        <v>20.200001</v>
      </c>
    </row>
    <row r="109" ht="13.5" customHeight="1">
      <c r="A109" s="13" t="s">
        <v>218</v>
      </c>
      <c r="B109" s="17">
        <v>99.48942</v>
      </c>
      <c r="C109" s="17">
        <v>99.65415</v>
      </c>
      <c r="D109" s="17">
        <v>4.0</v>
      </c>
      <c r="E109" s="17">
        <v>4.9</v>
      </c>
      <c r="F109" s="17">
        <v>237.469</v>
      </c>
      <c r="G109" s="17">
        <v>20.549999</v>
      </c>
    </row>
    <row r="110" ht="13.5" customHeight="1">
      <c r="A110" s="13" t="s">
        <v>219</v>
      </c>
      <c r="B110" s="14">
        <v>99.44019</v>
      </c>
      <c r="C110" s="14">
        <v>99.61965</v>
      </c>
      <c r="D110" s="14">
        <v>4.0</v>
      </c>
      <c r="E110" s="14">
        <v>5.0</v>
      </c>
      <c r="F110" s="14">
        <v>238.038</v>
      </c>
      <c r="G110" s="14">
        <v>13.95</v>
      </c>
    </row>
    <row r="111" ht="13.5" customHeight="1">
      <c r="A111" s="13" t="s">
        <v>220</v>
      </c>
      <c r="B111" s="17">
        <v>99.41162</v>
      </c>
      <c r="C111" s="17">
        <v>99.60999</v>
      </c>
      <c r="D111" s="17">
        <v>-2.0</v>
      </c>
      <c r="E111" s="17">
        <v>5.0</v>
      </c>
      <c r="F111" s="17">
        <v>238.827</v>
      </c>
      <c r="G111" s="17">
        <v>15.7</v>
      </c>
    </row>
    <row r="112" ht="13.5" customHeight="1">
      <c r="A112" s="13" t="s">
        <v>221</v>
      </c>
      <c r="B112" s="14">
        <v>99.39806</v>
      </c>
      <c r="C112" s="14">
        <v>99.61869</v>
      </c>
      <c r="D112" s="14">
        <v>6.0</v>
      </c>
      <c r="E112" s="14">
        <v>4.8</v>
      </c>
      <c r="F112" s="14">
        <v>239.464</v>
      </c>
      <c r="G112" s="14">
        <v>14.19</v>
      </c>
    </row>
    <row r="113" ht="13.5" customHeight="1">
      <c r="A113" s="13" t="s">
        <v>222</v>
      </c>
      <c r="B113" s="17">
        <v>99.39883</v>
      </c>
      <c r="C113" s="17">
        <v>99.64323</v>
      </c>
      <c r="D113" s="17">
        <v>3.0</v>
      </c>
      <c r="E113" s="17">
        <v>4.9</v>
      </c>
      <c r="F113" s="17">
        <v>240.167</v>
      </c>
      <c r="G113" s="17">
        <v>15.63</v>
      </c>
    </row>
    <row r="114" ht="13.5" customHeight="1">
      <c r="A114" s="13" t="s">
        <v>223</v>
      </c>
      <c r="B114" s="14">
        <v>99.42158</v>
      </c>
      <c r="C114" s="14">
        <v>99.67989</v>
      </c>
      <c r="D114" s="14">
        <v>-1.0</v>
      </c>
      <c r="E114" s="14">
        <v>4.8</v>
      </c>
      <c r="F114" s="14">
        <v>240.15</v>
      </c>
      <c r="G114" s="14">
        <v>11.87</v>
      </c>
    </row>
    <row r="115" ht="13.5" customHeight="1">
      <c r="A115" s="13" t="s">
        <v>224</v>
      </c>
      <c r="B115" s="17">
        <v>99.47243</v>
      </c>
      <c r="C115" s="17">
        <v>99.73006</v>
      </c>
      <c r="D115" s="17">
        <v>3.0</v>
      </c>
      <c r="E115" s="17">
        <v>4.9</v>
      </c>
      <c r="F115" s="17">
        <v>240.602</v>
      </c>
      <c r="G115" s="17">
        <v>13.42</v>
      </c>
    </row>
    <row r="116" ht="13.5" customHeight="1">
      <c r="A116" s="13" t="s">
        <v>225</v>
      </c>
      <c r="B116" s="14">
        <v>99.55604</v>
      </c>
      <c r="C116" s="14">
        <v>99.79844</v>
      </c>
      <c r="D116" s="14">
        <v>9.0</v>
      </c>
      <c r="E116" s="14">
        <v>5.0</v>
      </c>
      <c r="F116" s="14">
        <v>241.051</v>
      </c>
      <c r="G116" s="14">
        <v>13.29</v>
      </c>
    </row>
    <row r="117" ht="13.5" customHeight="1">
      <c r="A117" s="13" t="s">
        <v>226</v>
      </c>
      <c r="B117" s="17">
        <v>99.66267</v>
      </c>
      <c r="C117" s="17">
        <v>99.87683</v>
      </c>
      <c r="D117" s="17">
        <v>3.0</v>
      </c>
      <c r="E117" s="17">
        <v>4.9</v>
      </c>
      <c r="F117" s="17">
        <v>241.691</v>
      </c>
      <c r="G117" s="17">
        <v>17.059999</v>
      </c>
    </row>
    <row r="118" ht="13.5" customHeight="1">
      <c r="A118" s="13" t="s">
        <v>227</v>
      </c>
      <c r="B118" s="14">
        <v>99.77876</v>
      </c>
      <c r="C118" s="14">
        <v>99.95739</v>
      </c>
      <c r="D118" s="14">
        <v>8.0</v>
      </c>
      <c r="E118" s="14">
        <v>4.7</v>
      </c>
      <c r="F118" s="14">
        <v>242.029</v>
      </c>
      <c r="G118" s="14">
        <v>13.33</v>
      </c>
    </row>
    <row r="119" ht="13.5" customHeight="1">
      <c r="A119" s="13" t="s">
        <v>228</v>
      </c>
      <c r="B119" s="17">
        <v>99.88914</v>
      </c>
      <c r="C119" s="17">
        <v>100.0293</v>
      </c>
      <c r="D119" s="17">
        <v>19.0</v>
      </c>
      <c r="E119" s="17">
        <v>4.7</v>
      </c>
      <c r="F119" s="17">
        <v>242.772</v>
      </c>
      <c r="G119" s="17">
        <v>14.04</v>
      </c>
    </row>
    <row r="120" ht="13.5" customHeight="1">
      <c r="A120" s="13" t="s">
        <v>229</v>
      </c>
      <c r="B120" s="14">
        <v>99.97353</v>
      </c>
      <c r="C120" s="14">
        <v>100.0852</v>
      </c>
      <c r="D120" s="14">
        <v>25.0</v>
      </c>
      <c r="E120" s="14">
        <v>4.7</v>
      </c>
      <c r="F120" s="14">
        <v>243.78</v>
      </c>
      <c r="G120" s="14">
        <v>11.99</v>
      </c>
    </row>
    <row r="121" ht="13.5" customHeight="1">
      <c r="A121" s="13" t="s">
        <v>230</v>
      </c>
      <c r="B121" s="17">
        <v>100.0302</v>
      </c>
      <c r="C121" s="17">
        <v>100.1309</v>
      </c>
      <c r="D121" s="17">
        <v>13.0</v>
      </c>
      <c r="E121" s="17">
        <v>4.7</v>
      </c>
      <c r="F121" s="17">
        <v>243.961</v>
      </c>
      <c r="G121" s="17">
        <v>12.92</v>
      </c>
    </row>
    <row r="122" ht="13.5" customHeight="1">
      <c r="A122" s="13" t="s">
        <v>231</v>
      </c>
      <c r="B122" s="14">
        <v>100.0702</v>
      </c>
      <c r="C122" s="14">
        <v>100.174</v>
      </c>
      <c r="D122" s="14">
        <v>13.0</v>
      </c>
      <c r="E122" s="14">
        <v>4.4</v>
      </c>
      <c r="F122" s="14">
        <v>243.749</v>
      </c>
      <c r="G122" s="14">
        <v>12.37</v>
      </c>
    </row>
    <row r="123" ht="13.5" customHeight="1">
      <c r="A123" s="13" t="s">
        <v>232</v>
      </c>
      <c r="B123" s="17">
        <v>100.1039</v>
      </c>
      <c r="C123" s="17">
        <v>100.2212</v>
      </c>
      <c r="D123" s="17">
        <v>20.0</v>
      </c>
      <c r="E123" s="17">
        <v>4.4</v>
      </c>
      <c r="F123" s="17">
        <v>244.051</v>
      </c>
      <c r="G123" s="17">
        <v>10.82</v>
      </c>
    </row>
    <row r="124" ht="13.5" customHeight="1">
      <c r="A124" s="13" t="s">
        <v>233</v>
      </c>
      <c r="B124" s="14">
        <v>100.1418</v>
      </c>
      <c r="C124" s="14">
        <v>100.2761</v>
      </c>
      <c r="D124" s="14">
        <v>17.0</v>
      </c>
      <c r="E124" s="14">
        <v>4.4</v>
      </c>
      <c r="F124" s="14">
        <v>243.962</v>
      </c>
      <c r="G124" s="14">
        <v>10.41</v>
      </c>
    </row>
    <row r="125" ht="13.5" customHeight="1">
      <c r="A125" s="13" t="s">
        <v>234</v>
      </c>
      <c r="B125" s="17">
        <v>100.1867</v>
      </c>
      <c r="C125" s="17">
        <v>100.3375</v>
      </c>
      <c r="D125" s="17">
        <v>5.0</v>
      </c>
      <c r="E125" s="17">
        <v>4.3</v>
      </c>
      <c r="F125" s="17">
        <v>244.182</v>
      </c>
      <c r="G125" s="17">
        <v>11.18</v>
      </c>
    </row>
    <row r="126" ht="13.5" customHeight="1">
      <c r="A126" s="13" t="s">
        <v>235</v>
      </c>
      <c r="B126" s="14">
        <v>100.2355</v>
      </c>
      <c r="C126" s="14">
        <v>100.4011</v>
      </c>
      <c r="D126" s="14">
        <v>2.0</v>
      </c>
      <c r="E126" s="14">
        <v>4.3</v>
      </c>
      <c r="F126" s="14">
        <v>244.39</v>
      </c>
      <c r="G126" s="14">
        <v>10.26</v>
      </c>
    </row>
    <row r="127" ht="13.5" customHeight="1">
      <c r="A127" s="13" t="s">
        <v>236</v>
      </c>
      <c r="B127" s="17">
        <v>100.2913</v>
      </c>
      <c r="C127" s="17">
        <v>100.4651</v>
      </c>
      <c r="D127" s="17">
        <v>9.0</v>
      </c>
      <c r="E127" s="17">
        <v>4.4</v>
      </c>
      <c r="F127" s="17">
        <v>245.297</v>
      </c>
      <c r="G127" s="17">
        <v>10.59</v>
      </c>
    </row>
    <row r="128" ht="13.5" customHeight="1">
      <c r="A128" s="13" t="s">
        <v>237</v>
      </c>
      <c r="B128" s="14">
        <v>100.3457</v>
      </c>
      <c r="C128" s="14">
        <v>100.518</v>
      </c>
      <c r="D128" s="14">
        <v>7.0</v>
      </c>
      <c r="E128" s="14">
        <v>4.2</v>
      </c>
      <c r="F128" s="14">
        <v>246.418</v>
      </c>
      <c r="G128" s="14">
        <v>9.51</v>
      </c>
    </row>
    <row r="129" ht="13.5" customHeight="1">
      <c r="A129" s="13" t="s">
        <v>238</v>
      </c>
      <c r="B129" s="17">
        <v>100.3921</v>
      </c>
      <c r="C129" s="17">
        <v>100.5535</v>
      </c>
      <c r="D129" s="17">
        <v>9.0</v>
      </c>
      <c r="E129" s="17">
        <v>4.1</v>
      </c>
      <c r="F129" s="17">
        <v>246.587</v>
      </c>
      <c r="G129" s="17">
        <v>10.18</v>
      </c>
    </row>
    <row r="130" ht="13.5" customHeight="1">
      <c r="A130" s="13" t="s">
        <v>239</v>
      </c>
      <c r="B130" s="14">
        <v>100.426</v>
      </c>
      <c r="C130" s="14">
        <v>100.5669</v>
      </c>
      <c r="D130" s="14">
        <v>13.0</v>
      </c>
      <c r="E130" s="14">
        <v>4.2</v>
      </c>
      <c r="F130" s="14">
        <v>247.332</v>
      </c>
      <c r="G130" s="14">
        <v>11.28</v>
      </c>
    </row>
    <row r="131" ht="13.5" customHeight="1">
      <c r="A131" s="13" t="s">
        <v>240</v>
      </c>
      <c r="B131" s="17">
        <v>100.4475</v>
      </c>
      <c r="C131" s="17">
        <v>100.5586</v>
      </c>
      <c r="D131" s="17">
        <v>11.0</v>
      </c>
      <c r="E131" s="17">
        <v>4.1</v>
      </c>
      <c r="F131" s="17">
        <v>247.901</v>
      </c>
      <c r="G131" s="17">
        <v>11.04</v>
      </c>
    </row>
    <row r="132" ht="13.5" customHeight="1">
      <c r="A132" s="13" t="s">
        <v>241</v>
      </c>
      <c r="B132" s="14">
        <v>100.4564</v>
      </c>
      <c r="C132" s="14">
        <v>100.5319</v>
      </c>
      <c r="D132" s="14">
        <v>13.0</v>
      </c>
      <c r="E132" s="14">
        <v>4.1</v>
      </c>
      <c r="F132" s="14">
        <v>248.884</v>
      </c>
      <c r="G132" s="14">
        <v>13.54</v>
      </c>
    </row>
    <row r="133" ht="13.5" customHeight="1">
      <c r="A133" s="13" t="s">
        <v>242</v>
      </c>
      <c r="B133" s="17">
        <v>100.4532</v>
      </c>
      <c r="C133" s="17">
        <v>100.4883</v>
      </c>
      <c r="D133" s="17">
        <v>17.0</v>
      </c>
      <c r="E133" s="17">
        <v>4.1</v>
      </c>
      <c r="F133" s="17">
        <v>249.369</v>
      </c>
      <c r="G133" s="17">
        <v>19.85</v>
      </c>
    </row>
    <row r="134" ht="13.5" customHeight="1">
      <c r="A134" s="13" t="s">
        <v>243</v>
      </c>
      <c r="B134" s="14">
        <v>100.4265</v>
      </c>
      <c r="C134" s="14">
        <v>100.4188</v>
      </c>
      <c r="D134" s="14">
        <v>9.0</v>
      </c>
      <c r="E134" s="14">
        <v>4.0</v>
      </c>
      <c r="F134" s="14">
        <v>249.498</v>
      </c>
      <c r="G134" s="14">
        <v>19.969999</v>
      </c>
    </row>
    <row r="135" ht="13.5" customHeight="1">
      <c r="A135" s="13" t="s">
        <v>244</v>
      </c>
      <c r="B135" s="17">
        <v>100.38</v>
      </c>
      <c r="C135" s="17">
        <v>100.3259</v>
      </c>
      <c r="D135" s="17">
        <v>6.0</v>
      </c>
      <c r="E135" s="17">
        <v>3.9</v>
      </c>
      <c r="F135" s="17">
        <v>249.956</v>
      </c>
      <c r="G135" s="17">
        <v>15.93</v>
      </c>
    </row>
    <row r="136" ht="13.5" customHeight="1">
      <c r="A136" s="13" t="s">
        <v>245</v>
      </c>
      <c r="B136" s="14">
        <v>100.3208</v>
      </c>
      <c r="C136" s="14">
        <v>100.2237</v>
      </c>
      <c r="D136" s="14">
        <v>8.0</v>
      </c>
      <c r="E136" s="14">
        <v>3.8</v>
      </c>
      <c r="F136" s="14">
        <v>250.646</v>
      </c>
      <c r="G136" s="14">
        <v>15.43</v>
      </c>
    </row>
    <row r="137" ht="13.5" customHeight="1">
      <c r="A137" s="13" t="s">
        <v>246</v>
      </c>
      <c r="B137" s="17">
        <v>100.2504</v>
      </c>
      <c r="C137" s="17">
        <v>100.1138</v>
      </c>
      <c r="D137" s="17">
        <v>7.0</v>
      </c>
      <c r="E137" s="17">
        <v>4.0</v>
      </c>
      <c r="F137" s="17">
        <v>251.134</v>
      </c>
      <c r="G137" s="17">
        <v>16.09</v>
      </c>
    </row>
    <row r="138" ht="13.5" customHeight="1">
      <c r="A138" s="13" t="s">
        <v>247</v>
      </c>
      <c r="B138" s="14">
        <v>100.1681</v>
      </c>
      <c r="C138" s="14">
        <v>99.99406</v>
      </c>
      <c r="D138" s="14">
        <v>-2.0</v>
      </c>
      <c r="E138" s="14">
        <v>3.9</v>
      </c>
      <c r="F138" s="14">
        <v>251.597</v>
      </c>
      <c r="G138" s="14">
        <v>12.83</v>
      </c>
    </row>
    <row r="139" ht="13.5" customHeight="1">
      <c r="A139" s="13" t="s">
        <v>248</v>
      </c>
      <c r="B139" s="17">
        <v>100.0662</v>
      </c>
      <c r="C139" s="17">
        <v>99.86181</v>
      </c>
      <c r="D139" s="17">
        <v>6.0</v>
      </c>
      <c r="E139" s="17">
        <v>3.8</v>
      </c>
      <c r="F139" s="17">
        <v>251.879</v>
      </c>
      <c r="G139" s="17">
        <v>12.86</v>
      </c>
    </row>
    <row r="140" ht="13.5" customHeight="1">
      <c r="A140" s="13" t="s">
        <v>249</v>
      </c>
      <c r="B140" s="14">
        <v>99.93161</v>
      </c>
      <c r="C140" s="14">
        <v>99.71442</v>
      </c>
      <c r="D140" s="14">
        <v>10.0</v>
      </c>
      <c r="E140" s="14">
        <v>3.7</v>
      </c>
      <c r="F140" s="14">
        <v>252.01</v>
      </c>
      <c r="G140" s="14">
        <v>12.12</v>
      </c>
    </row>
    <row r="141" ht="13.5" customHeight="1">
      <c r="A141" s="13" t="s">
        <v>250</v>
      </c>
      <c r="B141" s="17">
        <v>99.76532</v>
      </c>
      <c r="C141" s="17">
        <v>99.56237</v>
      </c>
      <c r="D141" s="17">
        <v>3.0</v>
      </c>
      <c r="E141" s="17">
        <v>3.8</v>
      </c>
      <c r="F141" s="17">
        <v>252.794</v>
      </c>
      <c r="G141" s="17">
        <v>21.23</v>
      </c>
    </row>
    <row r="142" ht="13.5" customHeight="1">
      <c r="A142" s="13" t="s">
        <v>251</v>
      </c>
      <c r="B142" s="14">
        <v>99.58112</v>
      </c>
      <c r="C142" s="14">
        <v>99.4179</v>
      </c>
      <c r="D142" s="14">
        <v>2.0</v>
      </c>
      <c r="E142" s="14">
        <v>3.7</v>
      </c>
      <c r="F142" s="14">
        <v>252.76</v>
      </c>
      <c r="G142" s="14">
        <v>18.07</v>
      </c>
    </row>
    <row r="143" ht="13.5" customHeight="1">
      <c r="A143" s="13" t="s">
        <v>252</v>
      </c>
      <c r="B143" s="17">
        <v>99.39413</v>
      </c>
      <c r="C143" s="17">
        <v>99.28733</v>
      </c>
      <c r="D143" s="17">
        <v>2.0</v>
      </c>
      <c r="E143" s="17">
        <v>3.9</v>
      </c>
      <c r="F143" s="17">
        <v>252.723</v>
      </c>
      <c r="G143" s="17">
        <v>25.42</v>
      </c>
    </row>
    <row r="144" ht="13.5" customHeight="1">
      <c r="A144" s="13" t="s">
        <v>253</v>
      </c>
      <c r="B144" s="14">
        <v>99.22638</v>
      </c>
      <c r="C144" s="14">
        <v>99.17962</v>
      </c>
      <c r="D144" s="14">
        <v>-8.0</v>
      </c>
      <c r="E144" s="14">
        <v>4.0</v>
      </c>
      <c r="F144" s="14">
        <v>252.673</v>
      </c>
      <c r="G144" s="14">
        <v>16.57</v>
      </c>
    </row>
    <row r="145" ht="13.5" customHeight="1">
      <c r="A145" s="13" t="s">
        <v>254</v>
      </c>
      <c r="B145" s="17">
        <v>99.09135</v>
      </c>
      <c r="C145" s="17">
        <v>99.10008</v>
      </c>
      <c r="D145" s="17">
        <v>-1.0</v>
      </c>
      <c r="E145" s="17">
        <v>3.8</v>
      </c>
      <c r="F145" s="17">
        <v>253.113</v>
      </c>
      <c r="G145" s="17">
        <v>14.78</v>
      </c>
    </row>
    <row r="146" ht="13.5" customHeight="1">
      <c r="A146" s="34">
        <v>43525.0</v>
      </c>
      <c r="B146" s="14"/>
      <c r="C146" s="14"/>
      <c r="D146" s="14">
        <v>8.0</v>
      </c>
      <c r="E146" s="14">
        <v>3.8</v>
      </c>
      <c r="F146" s="14">
        <v>254.148</v>
      </c>
      <c r="G146" s="14">
        <v>13.71</v>
      </c>
    </row>
    <row r="147" ht="13.5" customHeight="1">
      <c r="A147" s="32" t="s">
        <v>255</v>
      </c>
      <c r="B147" s="35"/>
      <c r="C147" s="35"/>
      <c r="D147" s="35"/>
      <c r="E147" s="35"/>
      <c r="F147" s="35"/>
      <c r="G147" s="36"/>
    </row>
    <row r="148" ht="13.5" customHeight="1">
      <c r="B148" s="35"/>
      <c r="C148" s="35"/>
      <c r="D148" s="35"/>
      <c r="E148" s="35"/>
      <c r="F148" s="35"/>
      <c r="G148" s="36"/>
    </row>
    <row r="149" ht="13.5" customHeight="1">
      <c r="B149" s="35"/>
      <c r="C149" s="35"/>
      <c r="D149" s="35"/>
      <c r="E149" s="35"/>
      <c r="F149" s="35"/>
      <c r="G149" s="36"/>
    </row>
    <row r="150" ht="13.5" customHeight="1">
      <c r="B150" s="35"/>
      <c r="C150" s="35"/>
      <c r="D150" s="35"/>
      <c r="E150" s="35"/>
      <c r="F150" s="35"/>
      <c r="G150" s="36"/>
    </row>
    <row r="151" ht="13.5" customHeight="1">
      <c r="B151" s="35"/>
      <c r="C151" s="35"/>
      <c r="D151" s="35"/>
      <c r="E151" s="35"/>
      <c r="F151" s="35"/>
      <c r="G151" s="36"/>
    </row>
    <row r="152" ht="13.5" customHeight="1">
      <c r="B152" s="35"/>
      <c r="C152" s="35"/>
      <c r="D152" s="35"/>
      <c r="E152" s="35"/>
      <c r="F152" s="35"/>
      <c r="G152" s="36"/>
    </row>
    <row r="153" ht="13.5" customHeight="1">
      <c r="B153" s="35"/>
      <c r="C153" s="35"/>
      <c r="D153" s="35"/>
      <c r="E153" s="35"/>
      <c r="F153" s="35"/>
      <c r="G153" s="36"/>
    </row>
    <row r="154" ht="13.5" customHeight="1">
      <c r="B154" s="35"/>
      <c r="C154" s="35"/>
      <c r="D154" s="35"/>
      <c r="E154" s="35"/>
      <c r="F154" s="35"/>
      <c r="G154" s="36"/>
    </row>
    <row r="155" ht="13.5" customHeight="1">
      <c r="B155" s="35"/>
      <c r="C155" s="35"/>
      <c r="D155" s="35"/>
      <c r="E155" s="35"/>
      <c r="F155" s="35"/>
      <c r="G155" s="36"/>
    </row>
    <row r="156" ht="13.5" customHeight="1">
      <c r="B156" s="35"/>
      <c r="C156" s="35"/>
      <c r="D156" s="35"/>
      <c r="E156" s="35"/>
      <c r="F156" s="35"/>
      <c r="G156" s="36"/>
    </row>
    <row r="157" ht="13.5" customHeight="1">
      <c r="B157" s="35"/>
      <c r="C157" s="35"/>
      <c r="D157" s="35"/>
      <c r="E157" s="35"/>
      <c r="F157" s="35"/>
      <c r="G157" s="36"/>
    </row>
    <row r="158" ht="13.5" customHeight="1">
      <c r="B158" s="35"/>
      <c r="C158" s="35"/>
      <c r="D158" s="35"/>
      <c r="E158" s="35"/>
      <c r="F158" s="35"/>
      <c r="G158" s="36"/>
    </row>
    <row r="159" ht="13.5" customHeight="1">
      <c r="B159" s="35"/>
      <c r="C159" s="35"/>
      <c r="D159" s="35"/>
      <c r="E159" s="35"/>
      <c r="F159" s="35"/>
      <c r="G159" s="36"/>
    </row>
    <row r="160" ht="13.5" customHeight="1">
      <c r="B160" s="35"/>
      <c r="C160" s="35"/>
      <c r="D160" s="35"/>
      <c r="E160" s="35"/>
      <c r="F160" s="35"/>
      <c r="G160" s="36"/>
    </row>
    <row r="161" ht="13.5" customHeight="1">
      <c r="B161" s="35"/>
      <c r="C161" s="35"/>
      <c r="D161" s="35"/>
      <c r="E161" s="35"/>
      <c r="F161" s="35"/>
      <c r="G161" s="36"/>
    </row>
    <row r="162" ht="13.5" customHeight="1">
      <c r="B162" s="35"/>
      <c r="C162" s="35"/>
      <c r="D162" s="35"/>
      <c r="E162" s="35"/>
      <c r="F162" s="35"/>
      <c r="G162" s="36"/>
    </row>
    <row r="163" ht="13.5" customHeight="1">
      <c r="B163" s="35"/>
      <c r="C163" s="35"/>
      <c r="D163" s="35"/>
      <c r="E163" s="35"/>
      <c r="F163" s="35"/>
      <c r="G163" s="36"/>
    </row>
    <row r="164" ht="13.5" customHeight="1">
      <c r="B164" s="35"/>
      <c r="C164" s="35"/>
      <c r="D164" s="35"/>
      <c r="E164" s="35"/>
      <c r="F164" s="35"/>
      <c r="G164" s="36"/>
    </row>
    <row r="165" ht="13.5" customHeight="1">
      <c r="B165" s="35"/>
      <c r="C165" s="35"/>
      <c r="D165" s="35"/>
      <c r="E165" s="35"/>
      <c r="F165" s="35"/>
      <c r="G165" s="36"/>
    </row>
    <row r="166" ht="13.5" customHeight="1">
      <c r="B166" s="35"/>
      <c r="C166" s="35"/>
      <c r="D166" s="35"/>
      <c r="E166" s="35"/>
      <c r="F166" s="35"/>
      <c r="G166" s="36"/>
    </row>
    <row r="167" ht="13.5" customHeight="1">
      <c r="B167" s="35"/>
      <c r="C167" s="35"/>
      <c r="D167" s="35"/>
      <c r="E167" s="35"/>
      <c r="F167" s="35"/>
      <c r="G167" s="36"/>
    </row>
    <row r="168" ht="13.5" customHeight="1">
      <c r="B168" s="35"/>
      <c r="C168" s="35"/>
      <c r="D168" s="35"/>
      <c r="E168" s="35"/>
      <c r="F168" s="35"/>
      <c r="G168" s="36"/>
    </row>
    <row r="169" ht="13.5" customHeight="1">
      <c r="B169" s="35"/>
      <c r="C169" s="35"/>
      <c r="D169" s="35"/>
      <c r="E169" s="35"/>
      <c r="F169" s="35"/>
      <c r="G169" s="36"/>
    </row>
    <row r="170" ht="13.5" customHeight="1">
      <c r="B170" s="35"/>
      <c r="C170" s="35"/>
      <c r="D170" s="35"/>
      <c r="E170" s="35"/>
      <c r="F170" s="35"/>
      <c r="G170" s="36"/>
    </row>
    <row r="171" ht="13.5" customHeight="1">
      <c r="B171" s="35"/>
      <c r="C171" s="35"/>
      <c r="D171" s="35"/>
      <c r="E171" s="35"/>
      <c r="F171" s="35"/>
      <c r="G171" s="36"/>
    </row>
    <row r="172" ht="13.5" customHeight="1">
      <c r="B172" s="35"/>
      <c r="C172" s="35"/>
      <c r="D172" s="35"/>
      <c r="E172" s="35"/>
      <c r="F172" s="35"/>
      <c r="G172" s="36"/>
    </row>
    <row r="173" ht="13.5" customHeight="1">
      <c r="B173" s="35"/>
      <c r="C173" s="35"/>
      <c r="D173" s="35"/>
      <c r="E173" s="35"/>
      <c r="F173" s="35"/>
      <c r="G173" s="36"/>
    </row>
    <row r="174" ht="13.5" customHeight="1">
      <c r="B174" s="35"/>
      <c r="C174" s="35"/>
      <c r="D174" s="35"/>
      <c r="E174" s="35"/>
      <c r="F174" s="35"/>
      <c r="G174" s="36"/>
    </row>
    <row r="175" ht="13.5" customHeight="1">
      <c r="B175" s="35"/>
      <c r="C175" s="35"/>
      <c r="D175" s="35"/>
      <c r="E175" s="35"/>
      <c r="F175" s="35"/>
      <c r="G175" s="36"/>
    </row>
    <row r="176" ht="13.5" customHeight="1">
      <c r="B176" s="35"/>
      <c r="C176" s="35"/>
      <c r="D176" s="35"/>
      <c r="E176" s="35"/>
      <c r="F176" s="35"/>
      <c r="G176" s="36"/>
    </row>
    <row r="177" ht="13.5" customHeight="1">
      <c r="B177" s="35"/>
      <c r="C177" s="35"/>
      <c r="D177" s="35"/>
      <c r="E177" s="35"/>
      <c r="F177" s="35"/>
      <c r="G177" s="36"/>
    </row>
    <row r="178" ht="13.5" customHeight="1">
      <c r="B178" s="35"/>
      <c r="C178" s="35"/>
      <c r="D178" s="35"/>
      <c r="E178" s="35"/>
      <c r="F178" s="35"/>
      <c r="G178" s="36"/>
    </row>
    <row r="179" ht="13.5" customHeight="1">
      <c r="B179" s="35"/>
      <c r="C179" s="35"/>
      <c r="D179" s="35"/>
      <c r="E179" s="35"/>
      <c r="F179" s="35"/>
      <c r="G179" s="36"/>
    </row>
    <row r="180" ht="13.5" customHeight="1">
      <c r="B180" s="35"/>
      <c r="C180" s="35"/>
      <c r="D180" s="35"/>
      <c r="E180" s="35"/>
      <c r="F180" s="35"/>
      <c r="G180" s="36"/>
    </row>
    <row r="181" ht="13.5" customHeight="1">
      <c r="B181" s="35"/>
      <c r="C181" s="35"/>
      <c r="D181" s="35"/>
      <c r="E181" s="35"/>
      <c r="F181" s="35"/>
      <c r="G181" s="36"/>
    </row>
    <row r="182" ht="13.5" customHeight="1">
      <c r="B182" s="35"/>
      <c r="C182" s="35"/>
      <c r="D182" s="35"/>
      <c r="E182" s="35"/>
      <c r="F182" s="35"/>
      <c r="G182" s="36"/>
    </row>
    <row r="183" ht="13.5" customHeight="1">
      <c r="B183" s="35"/>
      <c r="C183" s="35"/>
      <c r="D183" s="35"/>
      <c r="E183" s="35"/>
      <c r="F183" s="35"/>
      <c r="G183" s="36"/>
    </row>
    <row r="184" ht="13.5" customHeight="1">
      <c r="B184" s="35"/>
      <c r="C184" s="35"/>
      <c r="D184" s="35"/>
      <c r="E184" s="35"/>
      <c r="F184" s="35"/>
      <c r="G184" s="36"/>
    </row>
    <row r="185" ht="13.5" customHeight="1">
      <c r="B185" s="35"/>
      <c r="C185" s="35"/>
      <c r="D185" s="35"/>
      <c r="E185" s="35"/>
      <c r="F185" s="35"/>
      <c r="G185" s="36"/>
    </row>
    <row r="186" ht="13.5" customHeight="1">
      <c r="B186" s="35"/>
      <c r="C186" s="35"/>
      <c r="D186" s="35"/>
      <c r="E186" s="35"/>
      <c r="F186" s="35"/>
      <c r="G186" s="36"/>
    </row>
    <row r="187" ht="13.5" customHeight="1">
      <c r="B187" s="35"/>
      <c r="C187" s="35"/>
      <c r="D187" s="35"/>
      <c r="E187" s="35"/>
      <c r="F187" s="35"/>
      <c r="G187" s="36"/>
    </row>
    <row r="188" ht="13.5" customHeight="1">
      <c r="B188" s="35"/>
      <c r="C188" s="35"/>
      <c r="D188" s="35"/>
      <c r="E188" s="35"/>
      <c r="F188" s="35"/>
      <c r="G188" s="36"/>
    </row>
    <row r="189" ht="13.5" customHeight="1">
      <c r="B189" s="35"/>
      <c r="C189" s="35"/>
      <c r="D189" s="35"/>
      <c r="E189" s="35"/>
      <c r="F189" s="35"/>
      <c r="G189" s="36"/>
    </row>
    <row r="190" ht="13.5" customHeight="1">
      <c r="B190" s="35"/>
      <c r="C190" s="35"/>
      <c r="D190" s="35"/>
      <c r="E190" s="35"/>
      <c r="F190" s="35"/>
      <c r="G190" s="36"/>
    </row>
    <row r="191" ht="13.5" customHeight="1">
      <c r="B191" s="35"/>
      <c r="C191" s="35"/>
      <c r="D191" s="35"/>
      <c r="E191" s="35"/>
      <c r="F191" s="35"/>
      <c r="G191" s="36"/>
    </row>
    <row r="192" ht="13.5" customHeight="1">
      <c r="B192" s="35"/>
      <c r="C192" s="35"/>
      <c r="D192" s="35"/>
      <c r="E192" s="35"/>
      <c r="F192" s="35"/>
      <c r="G192" s="36"/>
    </row>
    <row r="193" ht="13.5" customHeight="1">
      <c r="B193" s="35"/>
      <c r="C193" s="35"/>
      <c r="D193" s="35"/>
      <c r="E193" s="35"/>
      <c r="F193" s="35"/>
      <c r="G193" s="36"/>
    </row>
    <row r="194" ht="13.5" customHeight="1">
      <c r="B194" s="35"/>
      <c r="C194" s="35"/>
      <c r="D194" s="35"/>
      <c r="E194" s="35"/>
      <c r="F194" s="35"/>
      <c r="G194" s="36"/>
    </row>
    <row r="195" ht="13.5" customHeight="1">
      <c r="B195" s="35"/>
      <c r="C195" s="35"/>
      <c r="D195" s="35"/>
      <c r="E195" s="35"/>
      <c r="F195" s="35"/>
      <c r="G195" s="36"/>
    </row>
    <row r="196" ht="13.5" customHeight="1">
      <c r="B196" s="35"/>
      <c r="C196" s="35"/>
      <c r="D196" s="35"/>
      <c r="E196" s="35"/>
      <c r="F196" s="35"/>
      <c r="G196" s="36"/>
    </row>
    <row r="197" ht="13.5" customHeight="1">
      <c r="B197" s="35"/>
      <c r="C197" s="35"/>
      <c r="D197" s="35"/>
      <c r="E197" s="35"/>
      <c r="F197" s="35"/>
      <c r="G197" s="36"/>
    </row>
    <row r="198" ht="13.5" customHeight="1">
      <c r="B198" s="35"/>
      <c r="C198" s="35"/>
      <c r="D198" s="35"/>
      <c r="E198" s="35"/>
      <c r="F198" s="35"/>
      <c r="G198" s="36"/>
    </row>
    <row r="199" ht="13.5" customHeight="1">
      <c r="B199" s="35"/>
      <c r="C199" s="35"/>
      <c r="D199" s="35"/>
      <c r="E199" s="35"/>
      <c r="F199" s="35"/>
      <c r="G199" s="36"/>
    </row>
    <row r="200" ht="13.5" customHeight="1">
      <c r="B200" s="35"/>
      <c r="C200" s="35"/>
      <c r="D200" s="35"/>
      <c r="E200" s="35"/>
      <c r="F200" s="35"/>
      <c r="G200" s="36"/>
    </row>
    <row r="201" ht="13.5" customHeight="1">
      <c r="B201" s="35"/>
      <c r="C201" s="35"/>
      <c r="D201" s="35"/>
      <c r="E201" s="35"/>
      <c r="F201" s="35"/>
      <c r="G201" s="36"/>
    </row>
    <row r="202" ht="13.5" customHeight="1">
      <c r="B202" s="35"/>
      <c r="C202" s="35"/>
      <c r="D202" s="35"/>
      <c r="E202" s="35"/>
      <c r="F202" s="35"/>
      <c r="G202" s="36"/>
    </row>
    <row r="203" ht="13.5" customHeight="1">
      <c r="B203" s="35"/>
      <c r="C203" s="35"/>
      <c r="D203" s="35"/>
      <c r="E203" s="35"/>
      <c r="F203" s="35"/>
      <c r="G203" s="36"/>
    </row>
    <row r="204" ht="13.5" customHeight="1">
      <c r="B204" s="35"/>
      <c r="C204" s="35"/>
      <c r="D204" s="35"/>
      <c r="E204" s="35"/>
      <c r="F204" s="35"/>
      <c r="G204" s="36"/>
    </row>
    <row r="205" ht="13.5" customHeight="1">
      <c r="B205" s="35"/>
      <c r="C205" s="35"/>
      <c r="D205" s="35"/>
      <c r="E205" s="35"/>
      <c r="F205" s="35"/>
      <c r="G205" s="36"/>
    </row>
    <row r="206" ht="13.5" customHeight="1">
      <c r="B206" s="35"/>
      <c r="C206" s="35"/>
      <c r="D206" s="35"/>
      <c r="E206" s="35"/>
      <c r="F206" s="35"/>
      <c r="G206" s="36"/>
    </row>
    <row r="207" ht="13.5" customHeight="1">
      <c r="B207" s="35"/>
      <c r="C207" s="35"/>
      <c r="D207" s="35"/>
      <c r="E207" s="35"/>
      <c r="F207" s="35"/>
      <c r="G207" s="36"/>
    </row>
    <row r="208" ht="13.5" customHeight="1">
      <c r="B208" s="35"/>
      <c r="C208" s="35"/>
      <c r="D208" s="35"/>
      <c r="E208" s="35"/>
      <c r="F208" s="35"/>
      <c r="G208" s="36"/>
    </row>
    <row r="209" ht="13.5" customHeight="1">
      <c r="B209" s="35"/>
      <c r="C209" s="35"/>
      <c r="D209" s="35"/>
      <c r="E209" s="35"/>
      <c r="F209" s="35"/>
      <c r="G209" s="36"/>
    </row>
    <row r="210" ht="13.5" customHeight="1">
      <c r="B210" s="35"/>
      <c r="C210" s="35"/>
      <c r="D210" s="35"/>
      <c r="E210" s="35"/>
      <c r="F210" s="35"/>
      <c r="G210" s="36"/>
    </row>
    <row r="211" ht="13.5" customHeight="1">
      <c r="B211" s="35"/>
      <c r="C211" s="35"/>
      <c r="D211" s="35"/>
      <c r="E211" s="35"/>
      <c r="F211" s="35"/>
      <c r="G211" s="36"/>
    </row>
    <row r="212" ht="13.5" customHeight="1">
      <c r="B212" s="35"/>
      <c r="C212" s="35"/>
      <c r="D212" s="35"/>
      <c r="E212" s="35"/>
      <c r="F212" s="35"/>
      <c r="G212" s="36"/>
    </row>
    <row r="213" ht="13.5" customHeight="1">
      <c r="B213" s="35"/>
      <c r="C213" s="35"/>
      <c r="D213" s="35"/>
      <c r="E213" s="35"/>
      <c r="F213" s="35"/>
      <c r="G213" s="36"/>
    </row>
    <row r="214" ht="13.5" customHeight="1">
      <c r="B214" s="35"/>
      <c r="C214" s="35"/>
      <c r="D214" s="35"/>
      <c r="E214" s="35"/>
      <c r="F214" s="35"/>
      <c r="G214" s="36"/>
    </row>
    <row r="215" ht="13.5" customHeight="1">
      <c r="B215" s="35"/>
      <c r="C215" s="35"/>
      <c r="D215" s="35"/>
      <c r="E215" s="35"/>
      <c r="F215" s="35"/>
      <c r="G215" s="36"/>
    </row>
    <row r="216" ht="13.5" customHeight="1">
      <c r="B216" s="35"/>
      <c r="C216" s="35"/>
      <c r="D216" s="35"/>
      <c r="E216" s="35"/>
      <c r="F216" s="35"/>
      <c r="G216" s="36"/>
    </row>
    <row r="217" ht="13.5" customHeight="1">
      <c r="B217" s="35"/>
      <c r="C217" s="35"/>
      <c r="D217" s="35"/>
      <c r="E217" s="35"/>
      <c r="F217" s="35"/>
      <c r="G217" s="36"/>
    </row>
    <row r="218" ht="13.5" customHeight="1">
      <c r="B218" s="35"/>
      <c r="C218" s="35"/>
      <c r="D218" s="35"/>
      <c r="E218" s="35"/>
      <c r="F218" s="35"/>
      <c r="G218" s="36"/>
    </row>
    <row r="219" ht="13.5" customHeight="1">
      <c r="B219" s="35"/>
      <c r="C219" s="35"/>
      <c r="D219" s="35"/>
      <c r="E219" s="35"/>
      <c r="F219" s="35"/>
      <c r="G219" s="36"/>
    </row>
    <row r="220" ht="13.5" customHeight="1">
      <c r="B220" s="35"/>
      <c r="C220" s="35"/>
      <c r="D220" s="35"/>
      <c r="E220" s="35"/>
      <c r="F220" s="35"/>
      <c r="G220" s="36"/>
    </row>
    <row r="221" ht="13.5" customHeight="1">
      <c r="B221" s="35"/>
      <c r="C221" s="35"/>
      <c r="D221" s="35"/>
      <c r="E221" s="35"/>
      <c r="F221" s="35"/>
      <c r="G221" s="36"/>
    </row>
    <row r="222" ht="13.5" customHeight="1">
      <c r="B222" s="35"/>
      <c r="C222" s="35"/>
      <c r="D222" s="35"/>
      <c r="E222" s="35"/>
      <c r="F222" s="35"/>
      <c r="G222" s="36"/>
    </row>
    <row r="223" ht="13.5" customHeight="1">
      <c r="B223" s="35"/>
      <c r="C223" s="35"/>
      <c r="D223" s="35"/>
      <c r="E223" s="35"/>
      <c r="F223" s="35"/>
      <c r="G223" s="36"/>
    </row>
    <row r="224" ht="13.5" customHeight="1">
      <c r="B224" s="35"/>
      <c r="C224" s="35"/>
      <c r="D224" s="35"/>
      <c r="E224" s="35"/>
      <c r="F224" s="35"/>
      <c r="G224" s="36"/>
    </row>
    <row r="225" ht="13.5" customHeight="1">
      <c r="B225" s="35"/>
      <c r="C225" s="35"/>
      <c r="D225" s="35"/>
      <c r="E225" s="35"/>
      <c r="F225" s="35"/>
      <c r="G225" s="36"/>
    </row>
    <row r="226" ht="13.5" customHeight="1">
      <c r="B226" s="35"/>
      <c r="C226" s="35"/>
      <c r="D226" s="35"/>
      <c r="E226" s="35"/>
      <c r="F226" s="35"/>
      <c r="G226" s="36"/>
    </row>
    <row r="227" ht="13.5" customHeight="1">
      <c r="B227" s="35"/>
      <c r="C227" s="35"/>
      <c r="D227" s="35"/>
      <c r="E227" s="35"/>
      <c r="F227" s="35"/>
      <c r="G227" s="36"/>
    </row>
    <row r="228" ht="13.5" customHeight="1">
      <c r="B228" s="35"/>
      <c r="C228" s="35"/>
      <c r="D228" s="35"/>
      <c r="E228" s="35"/>
      <c r="F228" s="35"/>
      <c r="G228" s="36"/>
    </row>
    <row r="229" ht="13.5" customHeight="1">
      <c r="B229" s="35"/>
      <c r="C229" s="35"/>
      <c r="D229" s="35"/>
      <c r="E229" s="35"/>
      <c r="F229" s="35"/>
      <c r="G229" s="36"/>
    </row>
    <row r="230" ht="13.5" customHeight="1">
      <c r="B230" s="35"/>
      <c r="C230" s="35"/>
      <c r="D230" s="35"/>
      <c r="E230" s="35"/>
      <c r="F230" s="35"/>
      <c r="G230" s="36"/>
    </row>
    <row r="231" ht="13.5" customHeight="1">
      <c r="B231" s="35"/>
      <c r="C231" s="35"/>
      <c r="D231" s="35"/>
      <c r="E231" s="35"/>
      <c r="F231" s="35"/>
      <c r="G231" s="36"/>
    </row>
    <row r="232" ht="13.5" customHeight="1">
      <c r="B232" s="35"/>
      <c r="C232" s="35"/>
      <c r="D232" s="35"/>
      <c r="E232" s="35"/>
      <c r="F232" s="35"/>
      <c r="G232" s="36"/>
    </row>
    <row r="233" ht="13.5" customHeight="1">
      <c r="B233" s="35"/>
      <c r="C233" s="35"/>
      <c r="D233" s="35"/>
      <c r="E233" s="35"/>
      <c r="F233" s="35"/>
      <c r="G233" s="36"/>
    </row>
    <row r="234" ht="13.5" customHeight="1">
      <c r="B234" s="35"/>
      <c r="C234" s="35"/>
      <c r="D234" s="35"/>
      <c r="E234" s="35"/>
      <c r="F234" s="35"/>
      <c r="G234" s="36"/>
    </row>
    <row r="235" ht="13.5" customHeight="1">
      <c r="B235" s="35"/>
      <c r="C235" s="35"/>
      <c r="D235" s="35"/>
      <c r="E235" s="35"/>
      <c r="F235" s="35"/>
      <c r="G235" s="36"/>
    </row>
    <row r="236" ht="13.5" customHeight="1">
      <c r="B236" s="35"/>
      <c r="C236" s="35"/>
      <c r="D236" s="35"/>
      <c r="E236" s="35"/>
      <c r="F236" s="35"/>
      <c r="G236" s="36"/>
    </row>
    <row r="237" ht="13.5" customHeight="1">
      <c r="B237" s="35"/>
      <c r="C237" s="35"/>
      <c r="D237" s="35"/>
      <c r="E237" s="35"/>
      <c r="F237" s="35"/>
      <c r="G237" s="36"/>
    </row>
    <row r="238" ht="13.5" customHeight="1">
      <c r="B238" s="35"/>
      <c r="C238" s="35"/>
      <c r="D238" s="35"/>
      <c r="E238" s="35"/>
      <c r="F238" s="35"/>
      <c r="G238" s="36"/>
    </row>
    <row r="239" ht="13.5" customHeight="1">
      <c r="B239" s="35"/>
      <c r="C239" s="35"/>
      <c r="D239" s="35"/>
      <c r="E239" s="35"/>
      <c r="F239" s="35"/>
      <c r="G239" s="36"/>
    </row>
    <row r="240" ht="13.5" customHeight="1">
      <c r="B240" s="35"/>
      <c r="C240" s="35"/>
      <c r="D240" s="35"/>
      <c r="E240" s="35"/>
      <c r="F240" s="35"/>
      <c r="G240" s="36"/>
    </row>
    <row r="241" ht="13.5" customHeight="1">
      <c r="B241" s="35"/>
      <c r="C241" s="35"/>
      <c r="D241" s="35"/>
      <c r="E241" s="35"/>
      <c r="F241" s="35"/>
      <c r="G241" s="36"/>
    </row>
    <row r="242" ht="13.5" customHeight="1">
      <c r="B242" s="35"/>
      <c r="C242" s="35"/>
      <c r="D242" s="35"/>
      <c r="E242" s="35"/>
      <c r="F242" s="35"/>
      <c r="G242" s="36"/>
    </row>
    <row r="243" ht="13.5" customHeight="1">
      <c r="B243" s="35"/>
      <c r="C243" s="35"/>
      <c r="D243" s="35"/>
      <c r="E243" s="35"/>
      <c r="F243" s="35"/>
      <c r="G243" s="36"/>
    </row>
    <row r="244" ht="13.5" customHeight="1">
      <c r="B244" s="35"/>
      <c r="C244" s="35"/>
      <c r="D244" s="35"/>
      <c r="E244" s="35"/>
      <c r="F244" s="35"/>
      <c r="G244" s="36"/>
    </row>
    <row r="245" ht="13.5" customHeight="1">
      <c r="B245" s="35"/>
      <c r="C245" s="35"/>
      <c r="D245" s="35"/>
      <c r="E245" s="35"/>
      <c r="F245" s="35"/>
      <c r="G245" s="36"/>
    </row>
    <row r="246" ht="13.5" customHeight="1">
      <c r="B246" s="35"/>
      <c r="C246" s="35"/>
      <c r="D246" s="35"/>
      <c r="E246" s="35"/>
      <c r="F246" s="35"/>
      <c r="G246" s="36"/>
    </row>
    <row r="247" ht="13.5" customHeight="1">
      <c r="B247" s="35"/>
      <c r="C247" s="35"/>
      <c r="D247" s="35"/>
      <c r="E247" s="35"/>
      <c r="F247" s="35"/>
      <c r="G247" s="36"/>
    </row>
    <row r="248" ht="13.5" customHeight="1">
      <c r="B248" s="35"/>
      <c r="C248" s="35"/>
      <c r="D248" s="35"/>
      <c r="E248" s="35"/>
      <c r="F248" s="35"/>
      <c r="G248" s="36"/>
    </row>
    <row r="249" ht="13.5" customHeight="1">
      <c r="B249" s="35"/>
      <c r="C249" s="35"/>
      <c r="D249" s="35"/>
      <c r="E249" s="35"/>
      <c r="F249" s="35"/>
      <c r="G249" s="36"/>
    </row>
    <row r="250" ht="13.5" customHeight="1">
      <c r="B250" s="35"/>
      <c r="C250" s="35"/>
      <c r="D250" s="35"/>
      <c r="E250" s="35"/>
      <c r="F250" s="35"/>
      <c r="G250" s="36"/>
    </row>
    <row r="251" ht="13.5" customHeight="1">
      <c r="B251" s="35"/>
      <c r="C251" s="35"/>
      <c r="D251" s="35"/>
      <c r="E251" s="35"/>
      <c r="F251" s="35"/>
      <c r="G251" s="36"/>
    </row>
    <row r="252" ht="13.5" customHeight="1">
      <c r="B252" s="35"/>
      <c r="C252" s="35"/>
      <c r="D252" s="35"/>
      <c r="E252" s="35"/>
      <c r="F252" s="35"/>
      <c r="G252" s="36"/>
    </row>
    <row r="253" ht="13.5" customHeight="1">
      <c r="B253" s="35"/>
      <c r="C253" s="35"/>
      <c r="D253" s="35"/>
      <c r="E253" s="35"/>
      <c r="F253" s="35"/>
      <c r="G253" s="36"/>
    </row>
    <row r="254" ht="13.5" customHeight="1">
      <c r="B254" s="35"/>
      <c r="C254" s="35"/>
      <c r="D254" s="35"/>
      <c r="E254" s="35"/>
      <c r="F254" s="35"/>
      <c r="G254" s="36"/>
    </row>
    <row r="255" ht="13.5" customHeight="1">
      <c r="B255" s="35"/>
      <c r="C255" s="35"/>
      <c r="D255" s="35"/>
      <c r="E255" s="35"/>
      <c r="F255" s="35"/>
      <c r="G255" s="36"/>
    </row>
    <row r="256" ht="13.5" customHeight="1">
      <c r="B256" s="35"/>
      <c r="C256" s="35"/>
      <c r="D256" s="35"/>
      <c r="E256" s="35"/>
      <c r="F256" s="35"/>
      <c r="G256" s="36"/>
    </row>
    <row r="257" ht="13.5" customHeight="1">
      <c r="B257" s="35"/>
      <c r="C257" s="35"/>
      <c r="D257" s="35"/>
      <c r="E257" s="35"/>
      <c r="F257" s="35"/>
      <c r="G257" s="36"/>
    </row>
    <row r="258" ht="13.5" customHeight="1">
      <c r="B258" s="35"/>
      <c r="C258" s="35"/>
      <c r="D258" s="35"/>
      <c r="E258" s="35"/>
      <c r="F258" s="35"/>
      <c r="G258" s="36"/>
    </row>
    <row r="259" ht="13.5" customHeight="1">
      <c r="B259" s="35"/>
      <c r="C259" s="35"/>
      <c r="D259" s="35"/>
      <c r="E259" s="35"/>
      <c r="F259" s="35"/>
      <c r="G259" s="36"/>
    </row>
    <row r="260" ht="13.5" customHeight="1">
      <c r="B260" s="35"/>
      <c r="C260" s="35"/>
      <c r="D260" s="35"/>
      <c r="E260" s="35"/>
      <c r="F260" s="35"/>
      <c r="G260" s="36"/>
    </row>
    <row r="261" ht="13.5" customHeight="1">
      <c r="B261" s="35"/>
      <c r="C261" s="35"/>
      <c r="D261" s="35"/>
      <c r="E261" s="35"/>
      <c r="F261" s="35"/>
      <c r="G261" s="36"/>
    </row>
    <row r="262" ht="13.5" customHeight="1">
      <c r="B262" s="35"/>
      <c r="C262" s="35"/>
      <c r="D262" s="35"/>
      <c r="E262" s="35"/>
      <c r="F262" s="35"/>
      <c r="G262" s="36"/>
    </row>
    <row r="263" ht="13.5" customHeight="1">
      <c r="B263" s="35"/>
      <c r="C263" s="35"/>
      <c r="D263" s="35"/>
      <c r="E263" s="35"/>
      <c r="F263" s="35"/>
      <c r="G263" s="36"/>
    </row>
    <row r="264" ht="13.5" customHeight="1">
      <c r="B264" s="35"/>
      <c r="C264" s="35"/>
      <c r="D264" s="35"/>
      <c r="E264" s="35"/>
      <c r="F264" s="35"/>
      <c r="G264" s="36"/>
    </row>
    <row r="265" ht="13.5" customHeight="1">
      <c r="B265" s="35"/>
      <c r="C265" s="35"/>
      <c r="D265" s="35"/>
      <c r="E265" s="35"/>
      <c r="F265" s="35"/>
      <c r="G265" s="36"/>
    </row>
    <row r="266" ht="13.5" customHeight="1">
      <c r="B266" s="35"/>
      <c r="C266" s="35"/>
      <c r="D266" s="35"/>
      <c r="E266" s="35"/>
      <c r="F266" s="35"/>
      <c r="G266" s="36"/>
    </row>
    <row r="267" ht="13.5" customHeight="1">
      <c r="B267" s="35"/>
      <c r="C267" s="35"/>
      <c r="D267" s="35"/>
      <c r="E267" s="35"/>
      <c r="F267" s="35"/>
      <c r="G267" s="36"/>
    </row>
    <row r="268" ht="13.5" customHeight="1">
      <c r="B268" s="35"/>
      <c r="C268" s="35"/>
      <c r="D268" s="35"/>
      <c r="E268" s="35"/>
      <c r="F268" s="35"/>
      <c r="G268" s="36"/>
    </row>
    <row r="269" ht="13.5" customHeight="1">
      <c r="B269" s="35"/>
      <c r="C269" s="35"/>
      <c r="D269" s="35"/>
      <c r="E269" s="35"/>
      <c r="F269" s="35"/>
      <c r="G269" s="36"/>
    </row>
    <row r="270" ht="13.5" customHeight="1">
      <c r="B270" s="35"/>
      <c r="C270" s="35"/>
      <c r="D270" s="35"/>
      <c r="E270" s="35"/>
      <c r="F270" s="35"/>
      <c r="G270" s="36"/>
    </row>
    <row r="271" ht="13.5" customHeight="1">
      <c r="B271" s="35"/>
      <c r="C271" s="35"/>
      <c r="D271" s="35"/>
      <c r="E271" s="35"/>
      <c r="F271" s="35"/>
      <c r="G271" s="36"/>
    </row>
    <row r="272" ht="13.5" customHeight="1">
      <c r="B272" s="35"/>
      <c r="C272" s="35"/>
      <c r="D272" s="35"/>
      <c r="E272" s="35"/>
      <c r="F272" s="35"/>
      <c r="G272" s="36"/>
    </row>
    <row r="273" ht="13.5" customHeight="1">
      <c r="B273" s="35"/>
      <c r="C273" s="35"/>
      <c r="D273" s="35"/>
      <c r="E273" s="35"/>
      <c r="F273" s="35"/>
      <c r="G273" s="36"/>
    </row>
    <row r="274" ht="13.5" customHeight="1">
      <c r="B274" s="35"/>
      <c r="C274" s="35"/>
      <c r="D274" s="35"/>
      <c r="E274" s="35"/>
      <c r="F274" s="35"/>
      <c r="G274" s="36"/>
    </row>
    <row r="275" ht="13.5" customHeight="1">
      <c r="B275" s="35"/>
      <c r="C275" s="35"/>
      <c r="D275" s="35"/>
      <c r="E275" s="35"/>
      <c r="F275" s="35"/>
      <c r="G275" s="36"/>
    </row>
    <row r="276" ht="13.5" customHeight="1">
      <c r="B276" s="35"/>
      <c r="C276" s="35"/>
      <c r="D276" s="35"/>
      <c r="E276" s="35"/>
      <c r="F276" s="35"/>
      <c r="G276" s="36"/>
    </row>
    <row r="277" ht="13.5" customHeight="1">
      <c r="B277" s="35"/>
      <c r="C277" s="35"/>
      <c r="D277" s="35"/>
      <c r="E277" s="35"/>
      <c r="F277" s="35"/>
      <c r="G277" s="36"/>
    </row>
    <row r="278" ht="13.5" customHeight="1">
      <c r="B278" s="35"/>
      <c r="C278" s="35"/>
      <c r="D278" s="35"/>
      <c r="E278" s="35"/>
      <c r="F278" s="35"/>
      <c r="G278" s="36"/>
    </row>
    <row r="279" ht="13.5" customHeight="1">
      <c r="B279" s="35"/>
      <c r="C279" s="35"/>
      <c r="D279" s="35"/>
      <c r="E279" s="35"/>
      <c r="F279" s="35"/>
      <c r="G279" s="36"/>
    </row>
    <row r="280" ht="13.5" customHeight="1">
      <c r="B280" s="35"/>
      <c r="C280" s="35"/>
      <c r="D280" s="35"/>
      <c r="E280" s="35"/>
      <c r="F280" s="35"/>
      <c r="G280" s="36"/>
    </row>
    <row r="281" ht="13.5" customHeight="1">
      <c r="B281" s="35"/>
      <c r="C281" s="35"/>
      <c r="D281" s="35"/>
      <c r="E281" s="35"/>
      <c r="F281" s="35"/>
      <c r="G281" s="36"/>
    </row>
    <row r="282" ht="13.5" customHeight="1">
      <c r="B282" s="35"/>
      <c r="C282" s="35"/>
      <c r="D282" s="35"/>
      <c r="E282" s="35"/>
      <c r="F282" s="35"/>
      <c r="G282" s="36"/>
    </row>
    <row r="283" ht="13.5" customHeight="1">
      <c r="B283" s="35"/>
      <c r="C283" s="35"/>
      <c r="D283" s="35"/>
      <c r="E283" s="35"/>
      <c r="F283" s="35"/>
      <c r="G283" s="36"/>
    </row>
    <row r="284" ht="13.5" customHeight="1">
      <c r="B284" s="35"/>
      <c r="C284" s="35"/>
      <c r="D284" s="35"/>
      <c r="E284" s="35"/>
      <c r="F284" s="35"/>
      <c r="G284" s="36"/>
    </row>
    <row r="285" ht="13.5" customHeight="1">
      <c r="B285" s="35"/>
      <c r="C285" s="35"/>
      <c r="D285" s="35"/>
      <c r="E285" s="35"/>
      <c r="F285" s="35"/>
      <c r="G285" s="36"/>
    </row>
    <row r="286" ht="13.5" customHeight="1">
      <c r="B286" s="35"/>
      <c r="C286" s="35"/>
      <c r="D286" s="35"/>
      <c r="E286" s="35"/>
      <c r="F286" s="35"/>
      <c r="G286" s="36"/>
    </row>
    <row r="287" ht="13.5" customHeight="1">
      <c r="B287" s="35"/>
      <c r="C287" s="35"/>
      <c r="D287" s="35"/>
      <c r="E287" s="35"/>
      <c r="F287" s="35"/>
      <c r="G287" s="36"/>
    </row>
    <row r="288" ht="13.5" customHeight="1">
      <c r="B288" s="35"/>
      <c r="C288" s="35"/>
      <c r="D288" s="35"/>
      <c r="E288" s="35"/>
      <c r="F288" s="35"/>
      <c r="G288" s="36"/>
    </row>
    <row r="289" ht="13.5" customHeight="1">
      <c r="B289" s="35"/>
      <c r="C289" s="35"/>
      <c r="D289" s="35"/>
      <c r="E289" s="35"/>
      <c r="F289" s="35"/>
      <c r="G289" s="36"/>
    </row>
    <row r="290" ht="13.5" customHeight="1">
      <c r="B290" s="35"/>
      <c r="C290" s="35"/>
      <c r="D290" s="35"/>
      <c r="E290" s="35"/>
      <c r="F290" s="35"/>
      <c r="G290" s="36"/>
    </row>
    <row r="291" ht="13.5" customHeight="1">
      <c r="B291" s="35"/>
      <c r="C291" s="35"/>
      <c r="D291" s="35"/>
      <c r="E291" s="35"/>
      <c r="F291" s="35"/>
      <c r="G291" s="36"/>
    </row>
    <row r="292" ht="13.5" customHeight="1">
      <c r="B292" s="35"/>
      <c r="C292" s="35"/>
      <c r="D292" s="35"/>
      <c r="E292" s="35"/>
      <c r="F292" s="35"/>
      <c r="G292" s="36"/>
    </row>
    <row r="293" ht="13.5" customHeight="1">
      <c r="B293" s="35"/>
      <c r="C293" s="35"/>
      <c r="D293" s="35"/>
      <c r="E293" s="35"/>
      <c r="F293" s="35"/>
      <c r="G293" s="36"/>
    </row>
    <row r="294" ht="13.5" customHeight="1">
      <c r="B294" s="35"/>
      <c r="C294" s="35"/>
      <c r="D294" s="35"/>
      <c r="E294" s="35"/>
      <c r="F294" s="35"/>
      <c r="G294" s="36"/>
    </row>
    <row r="295" ht="13.5" customHeight="1">
      <c r="B295" s="35"/>
      <c r="C295" s="35"/>
      <c r="D295" s="35"/>
      <c r="E295" s="35"/>
      <c r="F295" s="35"/>
      <c r="G295" s="36"/>
    </row>
    <row r="296" ht="13.5" customHeight="1">
      <c r="B296" s="35"/>
      <c r="C296" s="35"/>
      <c r="D296" s="35"/>
      <c r="E296" s="35"/>
      <c r="F296" s="35"/>
      <c r="G296" s="36"/>
    </row>
    <row r="297" ht="13.5" customHeight="1">
      <c r="B297" s="35"/>
      <c r="C297" s="35"/>
      <c r="D297" s="35"/>
      <c r="E297" s="35"/>
      <c r="F297" s="35"/>
      <c r="G297" s="36"/>
    </row>
    <row r="298" ht="13.5" customHeight="1">
      <c r="B298" s="35"/>
      <c r="C298" s="35"/>
      <c r="D298" s="35"/>
      <c r="E298" s="35"/>
      <c r="F298" s="35"/>
      <c r="G298" s="36"/>
    </row>
    <row r="299" ht="13.5" customHeight="1">
      <c r="B299" s="35"/>
      <c r="C299" s="35"/>
      <c r="D299" s="35"/>
      <c r="E299" s="35"/>
      <c r="F299" s="35"/>
      <c r="G299" s="36"/>
    </row>
    <row r="300" ht="13.5" customHeight="1">
      <c r="B300" s="35"/>
      <c r="C300" s="35"/>
      <c r="D300" s="35"/>
      <c r="E300" s="35"/>
      <c r="F300" s="35"/>
      <c r="G300" s="36"/>
    </row>
    <row r="301" ht="13.5" customHeight="1">
      <c r="B301" s="35"/>
      <c r="C301" s="35"/>
      <c r="D301" s="35"/>
      <c r="E301" s="35"/>
      <c r="F301" s="35"/>
      <c r="G301" s="36"/>
    </row>
    <row r="302" ht="13.5" customHeight="1">
      <c r="B302" s="35"/>
      <c r="C302" s="35"/>
      <c r="D302" s="35"/>
      <c r="E302" s="35"/>
      <c r="F302" s="35"/>
      <c r="G302" s="36"/>
    </row>
    <row r="303" ht="13.5" customHeight="1">
      <c r="B303" s="35"/>
      <c r="C303" s="35"/>
      <c r="D303" s="35"/>
      <c r="E303" s="35"/>
      <c r="F303" s="35"/>
      <c r="G303" s="36"/>
    </row>
    <row r="304" ht="13.5" customHeight="1">
      <c r="B304" s="35"/>
      <c r="C304" s="35"/>
      <c r="D304" s="35"/>
      <c r="E304" s="35"/>
      <c r="F304" s="35"/>
      <c r="G304" s="36"/>
    </row>
    <row r="305" ht="13.5" customHeight="1">
      <c r="B305" s="35"/>
      <c r="C305" s="35"/>
      <c r="D305" s="35"/>
      <c r="E305" s="35"/>
      <c r="F305" s="35"/>
      <c r="G305" s="36"/>
    </row>
    <row r="306" ht="13.5" customHeight="1">
      <c r="B306" s="35"/>
      <c r="C306" s="35"/>
      <c r="D306" s="35"/>
      <c r="E306" s="35"/>
      <c r="F306" s="35"/>
      <c r="G306" s="36"/>
    </row>
    <row r="307" ht="13.5" customHeight="1">
      <c r="B307" s="35"/>
      <c r="C307" s="35"/>
      <c r="D307" s="35"/>
      <c r="E307" s="35"/>
      <c r="F307" s="35"/>
      <c r="G307" s="36"/>
    </row>
    <row r="308" ht="13.5" customHeight="1">
      <c r="B308" s="35"/>
      <c r="C308" s="35"/>
      <c r="D308" s="35"/>
      <c r="E308" s="35"/>
      <c r="F308" s="35"/>
      <c r="G308" s="36"/>
    </row>
    <row r="309" ht="13.5" customHeight="1">
      <c r="B309" s="35"/>
      <c r="C309" s="35"/>
      <c r="D309" s="35"/>
      <c r="E309" s="35"/>
      <c r="F309" s="35"/>
      <c r="G309" s="36"/>
    </row>
    <row r="310" ht="13.5" customHeight="1">
      <c r="B310" s="35"/>
      <c r="C310" s="35"/>
      <c r="D310" s="35"/>
      <c r="E310" s="35"/>
      <c r="F310" s="35"/>
      <c r="G310" s="36"/>
    </row>
    <row r="311" ht="13.5" customHeight="1">
      <c r="B311" s="35"/>
      <c r="C311" s="35"/>
      <c r="D311" s="35"/>
      <c r="E311" s="35"/>
      <c r="F311" s="35"/>
      <c r="G311" s="36"/>
    </row>
    <row r="312" ht="13.5" customHeight="1">
      <c r="B312" s="35"/>
      <c r="C312" s="35"/>
      <c r="D312" s="35"/>
      <c r="E312" s="35"/>
      <c r="F312" s="35"/>
      <c r="G312" s="36"/>
    </row>
    <row r="313" ht="13.5" customHeight="1">
      <c r="B313" s="35"/>
      <c r="C313" s="35"/>
      <c r="D313" s="35"/>
      <c r="E313" s="35"/>
      <c r="F313" s="35"/>
      <c r="G313" s="36"/>
    </row>
    <row r="314" ht="13.5" customHeight="1">
      <c r="B314" s="35"/>
      <c r="C314" s="35"/>
      <c r="D314" s="35"/>
      <c r="E314" s="35"/>
      <c r="F314" s="35"/>
      <c r="G314" s="36"/>
    </row>
    <row r="315" ht="13.5" customHeight="1">
      <c r="B315" s="35"/>
      <c r="C315" s="35"/>
      <c r="D315" s="35"/>
      <c r="E315" s="35"/>
      <c r="F315" s="35"/>
      <c r="G315" s="36"/>
    </row>
    <row r="316" ht="13.5" customHeight="1">
      <c r="B316" s="35"/>
      <c r="C316" s="35"/>
      <c r="D316" s="35"/>
      <c r="E316" s="35"/>
      <c r="F316" s="35"/>
      <c r="G316" s="36"/>
    </row>
    <row r="317" ht="13.5" customHeight="1">
      <c r="B317" s="35"/>
      <c r="C317" s="35"/>
      <c r="D317" s="35"/>
      <c r="E317" s="35"/>
      <c r="F317" s="35"/>
      <c r="G317" s="36"/>
    </row>
    <row r="318" ht="13.5" customHeight="1">
      <c r="B318" s="35"/>
      <c r="C318" s="35"/>
      <c r="D318" s="35"/>
      <c r="E318" s="35"/>
      <c r="F318" s="35"/>
      <c r="G318" s="36"/>
    </row>
    <row r="319" ht="13.5" customHeight="1">
      <c r="B319" s="35"/>
      <c r="C319" s="35"/>
      <c r="D319" s="35"/>
      <c r="E319" s="35"/>
      <c r="F319" s="35"/>
      <c r="G319" s="36"/>
    </row>
    <row r="320" ht="13.5" customHeight="1">
      <c r="B320" s="35"/>
      <c r="C320" s="35"/>
      <c r="D320" s="35"/>
      <c r="E320" s="35"/>
      <c r="F320" s="35"/>
      <c r="G320" s="36"/>
    </row>
    <row r="321" ht="13.5" customHeight="1">
      <c r="B321" s="35"/>
      <c r="C321" s="35"/>
      <c r="D321" s="35"/>
      <c r="E321" s="35"/>
      <c r="F321" s="35"/>
      <c r="G321" s="36"/>
    </row>
    <row r="322" ht="13.5" customHeight="1">
      <c r="B322" s="35"/>
      <c r="C322" s="35"/>
      <c r="D322" s="35"/>
      <c r="E322" s="35"/>
      <c r="F322" s="35"/>
      <c r="G322" s="36"/>
    </row>
    <row r="323" ht="13.5" customHeight="1">
      <c r="B323" s="35"/>
      <c r="C323" s="35"/>
      <c r="D323" s="35"/>
      <c r="E323" s="35"/>
      <c r="F323" s="35"/>
      <c r="G323" s="36"/>
    </row>
    <row r="324" ht="13.5" customHeight="1">
      <c r="B324" s="35"/>
      <c r="C324" s="35"/>
      <c r="D324" s="35"/>
      <c r="E324" s="35"/>
      <c r="F324" s="35"/>
      <c r="G324" s="36"/>
    </row>
    <row r="325" ht="13.5" customHeight="1">
      <c r="B325" s="35"/>
      <c r="C325" s="35"/>
      <c r="D325" s="35"/>
      <c r="E325" s="35"/>
      <c r="F325" s="35"/>
      <c r="G325" s="36"/>
    </row>
    <row r="326" ht="13.5" customHeight="1">
      <c r="B326" s="35"/>
      <c r="C326" s="35"/>
      <c r="D326" s="35"/>
      <c r="E326" s="35"/>
      <c r="F326" s="35"/>
      <c r="G326" s="36"/>
    </row>
    <row r="327" ht="13.5" customHeight="1">
      <c r="B327" s="35"/>
      <c r="C327" s="35"/>
      <c r="D327" s="35"/>
      <c r="E327" s="35"/>
      <c r="F327" s="35"/>
      <c r="G327" s="36"/>
    </row>
    <row r="328" ht="13.5" customHeight="1">
      <c r="B328" s="35"/>
      <c r="C328" s="35"/>
      <c r="D328" s="35"/>
      <c r="E328" s="35"/>
      <c r="F328" s="35"/>
      <c r="G328" s="36"/>
    </row>
    <row r="329" ht="13.5" customHeight="1">
      <c r="B329" s="35"/>
      <c r="C329" s="35"/>
      <c r="D329" s="35"/>
      <c r="E329" s="35"/>
      <c r="F329" s="35"/>
      <c r="G329" s="36"/>
    </row>
    <row r="330" ht="13.5" customHeight="1">
      <c r="B330" s="35"/>
      <c r="C330" s="35"/>
      <c r="D330" s="35"/>
      <c r="E330" s="35"/>
      <c r="F330" s="35"/>
      <c r="G330" s="36"/>
    </row>
    <row r="331" ht="13.5" customHeight="1">
      <c r="B331" s="35"/>
      <c r="C331" s="35"/>
      <c r="D331" s="35"/>
      <c r="E331" s="35"/>
      <c r="F331" s="35"/>
      <c r="G331" s="36"/>
    </row>
    <row r="332" ht="13.5" customHeight="1">
      <c r="B332" s="35"/>
      <c r="C332" s="35"/>
      <c r="D332" s="35"/>
      <c r="E332" s="35"/>
      <c r="F332" s="35"/>
      <c r="G332" s="36"/>
    </row>
    <row r="333" ht="13.5" customHeight="1">
      <c r="B333" s="35"/>
      <c r="C333" s="35"/>
      <c r="D333" s="35"/>
      <c r="E333" s="35"/>
      <c r="F333" s="35"/>
      <c r="G333" s="36"/>
    </row>
    <row r="334" ht="13.5" customHeight="1">
      <c r="B334" s="35"/>
      <c r="C334" s="35"/>
      <c r="D334" s="35"/>
      <c r="E334" s="35"/>
      <c r="F334" s="35"/>
      <c r="G334" s="36"/>
    </row>
    <row r="335" ht="13.5" customHeight="1">
      <c r="B335" s="35"/>
      <c r="C335" s="35"/>
      <c r="D335" s="35"/>
      <c r="E335" s="35"/>
      <c r="F335" s="35"/>
      <c r="G335" s="36"/>
    </row>
    <row r="336" ht="13.5" customHeight="1">
      <c r="B336" s="35"/>
      <c r="C336" s="35"/>
      <c r="D336" s="35"/>
      <c r="E336" s="35"/>
      <c r="F336" s="35"/>
      <c r="G336" s="36"/>
    </row>
    <row r="337" ht="13.5" customHeight="1">
      <c r="B337" s="35"/>
      <c r="C337" s="35"/>
      <c r="D337" s="35"/>
      <c r="E337" s="35"/>
      <c r="F337" s="35"/>
      <c r="G337" s="36"/>
    </row>
    <row r="338" ht="13.5" customHeight="1">
      <c r="B338" s="35"/>
      <c r="C338" s="35"/>
      <c r="D338" s="35"/>
      <c r="E338" s="35"/>
      <c r="F338" s="35"/>
      <c r="G338" s="36"/>
    </row>
    <row r="339" ht="13.5" customHeight="1">
      <c r="B339" s="35"/>
      <c r="C339" s="35"/>
      <c r="D339" s="35"/>
      <c r="E339" s="35"/>
      <c r="F339" s="35"/>
      <c r="G339" s="36"/>
    </row>
    <row r="340" ht="13.5" customHeight="1">
      <c r="B340" s="35"/>
      <c r="C340" s="35"/>
      <c r="D340" s="35"/>
      <c r="E340" s="35"/>
      <c r="F340" s="35"/>
      <c r="G340" s="36"/>
    </row>
    <row r="341" ht="13.5" customHeight="1">
      <c r="B341" s="35"/>
      <c r="C341" s="35"/>
      <c r="D341" s="35"/>
      <c r="E341" s="35"/>
      <c r="F341" s="35"/>
      <c r="G341" s="36"/>
    </row>
    <row r="342" ht="13.5" customHeight="1">
      <c r="B342" s="35"/>
      <c r="C342" s="35"/>
      <c r="D342" s="35"/>
      <c r="E342" s="35"/>
      <c r="F342" s="35"/>
      <c r="G342" s="36"/>
    </row>
    <row r="343" ht="13.5" customHeight="1">
      <c r="B343" s="35"/>
      <c r="C343" s="35"/>
      <c r="D343" s="35"/>
      <c r="E343" s="35"/>
      <c r="F343" s="35"/>
      <c r="G343" s="36"/>
    </row>
    <row r="344" ht="13.5" customHeight="1">
      <c r="B344" s="35"/>
      <c r="C344" s="35"/>
      <c r="D344" s="35"/>
      <c r="E344" s="35"/>
      <c r="F344" s="35"/>
      <c r="G344" s="36"/>
    </row>
    <row r="345" ht="13.5" customHeight="1">
      <c r="B345" s="35"/>
      <c r="C345" s="35"/>
      <c r="D345" s="35"/>
      <c r="E345" s="35"/>
      <c r="F345" s="35"/>
      <c r="G345" s="36"/>
    </row>
    <row r="346" ht="13.5" customHeight="1">
      <c r="B346" s="35"/>
      <c r="C346" s="35"/>
      <c r="D346" s="35"/>
      <c r="E346" s="35"/>
      <c r="F346" s="35"/>
      <c r="G346" s="36"/>
    </row>
    <row r="347" ht="13.5" customHeight="1">
      <c r="B347" s="35"/>
      <c r="C347" s="35"/>
      <c r="D347" s="35"/>
      <c r="E347" s="35"/>
      <c r="F347" s="35"/>
      <c r="G347" s="36"/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50"/>
    <hyperlink r:id="rId2" ref="A147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9" width="7.88"/>
    <col customWidth="1" min="10" max="10" width="9.13"/>
    <col customWidth="1" min="11" max="11" width="8.88"/>
    <col customWidth="1" min="12" max="12" width="7.88"/>
    <col customWidth="1" min="13" max="14" width="7.63"/>
    <col customWidth="1" min="15" max="15" width="12.0"/>
    <col customWidth="1" min="16" max="16" width="11.13"/>
    <col customWidth="1" min="17" max="26" width="7.63"/>
  </cols>
  <sheetData>
    <row r="1" ht="130.5" customHeight="1">
      <c r="A1" s="18" t="s">
        <v>30</v>
      </c>
      <c r="B1" s="19" t="s">
        <v>32</v>
      </c>
      <c r="C1" s="19" t="s">
        <v>33</v>
      </c>
      <c r="D1" s="19" t="s">
        <v>34</v>
      </c>
      <c r="E1" s="19" t="s">
        <v>35</v>
      </c>
      <c r="F1" s="19" t="s">
        <v>36</v>
      </c>
      <c r="G1" s="19" t="s">
        <v>37</v>
      </c>
      <c r="H1" s="19" t="s">
        <v>38</v>
      </c>
      <c r="I1" s="19" t="s">
        <v>39</v>
      </c>
      <c r="J1" s="19" t="s">
        <v>40</v>
      </c>
      <c r="K1" s="19" t="s">
        <v>41</v>
      </c>
      <c r="L1" s="19" t="s">
        <v>42</v>
      </c>
      <c r="M1" s="18"/>
      <c r="N1" s="18" t="s">
        <v>43</v>
      </c>
      <c r="O1" s="19" t="s">
        <v>32</v>
      </c>
      <c r="P1" s="19" t="s">
        <v>33</v>
      </c>
      <c r="Q1" s="19" t="s">
        <v>34</v>
      </c>
      <c r="R1" s="19" t="s">
        <v>35</v>
      </c>
      <c r="S1" s="19" t="s">
        <v>36</v>
      </c>
      <c r="T1" s="19" t="s">
        <v>37</v>
      </c>
      <c r="U1" s="19" t="s">
        <v>38</v>
      </c>
      <c r="V1" s="19" t="s">
        <v>39</v>
      </c>
      <c r="W1" s="19" t="s">
        <v>40</v>
      </c>
      <c r="X1" s="19" t="s">
        <v>41</v>
      </c>
      <c r="Y1" s="19" t="s">
        <v>42</v>
      </c>
      <c r="Z1" s="18"/>
    </row>
    <row r="2" ht="13.5" customHeight="1">
      <c r="A2" s="21">
        <v>2.0061031E7</v>
      </c>
      <c r="B2" s="22">
        <v>0.03273296785890523</v>
      </c>
      <c r="C2" s="22">
        <v>0.035153519427946874</v>
      </c>
      <c r="D2" s="22">
        <v>0.050896867123834344</v>
      </c>
      <c r="E2" s="22">
        <v>0.0647981321228317</v>
      </c>
      <c r="F2" s="22">
        <v>0.042832800000000004</v>
      </c>
      <c r="G2" s="22">
        <v>0.0360733</v>
      </c>
      <c r="H2" s="22">
        <v>0.0404105</v>
      </c>
      <c r="I2" s="22">
        <v>0.042707499999999995</v>
      </c>
      <c r="J2" s="22">
        <v>0.01161937773629518</v>
      </c>
      <c r="K2" s="22">
        <v>0.017023380953936188</v>
      </c>
      <c r="L2" s="22">
        <v>0.0047</v>
      </c>
      <c r="N2" s="15" t="s">
        <v>54</v>
      </c>
      <c r="O2" s="22">
        <f t="shared" ref="O2:Y2" si="1">(1+B2)*(1+B3)*(1+B4)-1</f>
        <v>0.08002022215</v>
      </c>
      <c r="P2" s="22">
        <f t="shared" si="1"/>
        <v>0.05927035378</v>
      </c>
      <c r="Q2" s="22">
        <f t="shared" si="1"/>
        <v>0.09027923563</v>
      </c>
      <c r="R2" s="22">
        <f t="shared" si="1"/>
        <v>0.08769557456</v>
      </c>
      <c r="S2" s="22">
        <f t="shared" si="1"/>
        <v>0.1084517741</v>
      </c>
      <c r="T2" s="22">
        <f t="shared" si="1"/>
        <v>0.09379122639</v>
      </c>
      <c r="U2" s="22">
        <f t="shared" si="1"/>
        <v>0.1224371144</v>
      </c>
      <c r="V2" s="22">
        <f t="shared" si="1"/>
        <v>0.1284399941</v>
      </c>
      <c r="W2" s="22">
        <f t="shared" si="1"/>
        <v>0.02572521521</v>
      </c>
      <c r="X2" s="22">
        <f t="shared" si="1"/>
        <v>0.04818173655</v>
      </c>
      <c r="Y2" s="22">
        <f t="shared" si="1"/>
        <v>0.01345989892</v>
      </c>
      <c r="Z2" s="22"/>
    </row>
    <row r="3" ht="13.5" customHeight="1">
      <c r="A3" s="21">
        <v>2.006113E7</v>
      </c>
      <c r="B3" s="22">
        <v>0.022828609442619552</v>
      </c>
      <c r="C3" s="22">
        <v>0.01984431489258776</v>
      </c>
      <c r="D3" s="22">
        <v>0.02851497781813106</v>
      </c>
      <c r="E3" s="22">
        <v>0.02394112462989639</v>
      </c>
      <c r="F3" s="22">
        <v>0.0297357</v>
      </c>
      <c r="G3" s="22">
        <v>0.0298405</v>
      </c>
      <c r="H3" s="22">
        <v>0.044582699999999996</v>
      </c>
      <c r="I3" s="22">
        <v>0.0465155</v>
      </c>
      <c r="J3" s="22">
        <v>0.03248613665577338</v>
      </c>
      <c r="K3" s="22">
        <v>0.02003434070237797</v>
      </c>
      <c r="L3" s="22">
        <v>0.0044</v>
      </c>
      <c r="N3" s="15" t="s">
        <v>28</v>
      </c>
      <c r="O3" s="22">
        <f t="shared" ref="O3:Y3" si="2">(1+B5)*(1+B6)*(1+B7)-1</f>
        <v>0.01241346271</v>
      </c>
      <c r="P3" s="22">
        <f t="shared" si="2"/>
        <v>0.01188471063</v>
      </c>
      <c r="Q3" s="22">
        <f t="shared" si="2"/>
        <v>0.01461320883</v>
      </c>
      <c r="R3" s="22">
        <f t="shared" si="2"/>
        <v>0.02476111729</v>
      </c>
      <c r="S3" s="22">
        <f t="shared" si="2"/>
        <v>0.03201042889</v>
      </c>
      <c r="T3" s="22">
        <f t="shared" si="2"/>
        <v>0.04831366244</v>
      </c>
      <c r="U3" s="22">
        <f t="shared" si="2"/>
        <v>0.0726840104</v>
      </c>
      <c r="V3" s="22">
        <f t="shared" si="2"/>
        <v>0.06995801201</v>
      </c>
      <c r="W3" s="22">
        <f t="shared" si="2"/>
        <v>0.01160579521</v>
      </c>
      <c r="X3" s="22">
        <f t="shared" si="2"/>
        <v>0.02547270345</v>
      </c>
      <c r="Y3" s="22">
        <f t="shared" si="2"/>
        <v>0.0134597784</v>
      </c>
      <c r="Z3" s="22"/>
    </row>
    <row r="4" ht="13.5" customHeight="1">
      <c r="A4" s="21">
        <v>2.0061229E7</v>
      </c>
      <c r="B4" s="22">
        <v>0.02244740944920087</v>
      </c>
      <c r="C4" s="22">
        <v>0.003386319429481421</v>
      </c>
      <c r="D4" s="22">
        <v>0.0087116185768632</v>
      </c>
      <c r="E4" s="22">
        <v>-0.002380119903774847</v>
      </c>
      <c r="F4" s="22">
        <v>0.0322297</v>
      </c>
      <c r="G4" s="22">
        <v>0.025118299999999996</v>
      </c>
      <c r="H4" s="22">
        <v>0.0327958</v>
      </c>
      <c r="I4" s="22">
        <v>0.034118499999999996</v>
      </c>
      <c r="J4" s="22">
        <v>-0.01795890232447472</v>
      </c>
      <c r="K4" s="22">
        <v>0.010394231179543969</v>
      </c>
      <c r="L4" s="22">
        <v>0.0043</v>
      </c>
      <c r="N4" s="15" t="s">
        <v>31</v>
      </c>
      <c r="O4" s="22">
        <f t="shared" ref="O4:Y4" si="3">(1+B8)*(1+B9)*(1+B10)-1</f>
        <v>0.04925153892</v>
      </c>
      <c r="P4" s="22">
        <f t="shared" si="3"/>
        <v>0.06855645626</v>
      </c>
      <c r="Q4" s="22">
        <f t="shared" si="3"/>
        <v>0.02300932298</v>
      </c>
      <c r="R4" s="22">
        <f t="shared" si="3"/>
        <v>0.06687712969</v>
      </c>
      <c r="S4" s="22">
        <f t="shared" si="3"/>
        <v>0.0669464617</v>
      </c>
      <c r="T4" s="22">
        <f t="shared" si="3"/>
        <v>0.07262039597</v>
      </c>
      <c r="U4" s="22">
        <f t="shared" si="3"/>
        <v>0.04168904705</v>
      </c>
      <c r="V4" s="22">
        <f t="shared" si="3"/>
        <v>0.05575059516</v>
      </c>
      <c r="W4" s="22">
        <f t="shared" si="3"/>
        <v>-0.01099525232</v>
      </c>
      <c r="X4" s="22">
        <f t="shared" si="3"/>
        <v>0.000424662843</v>
      </c>
      <c r="Y4" s="22">
        <f t="shared" si="3"/>
        <v>0.01356081099</v>
      </c>
      <c r="Z4" s="22"/>
    </row>
    <row r="5" ht="13.5" customHeight="1">
      <c r="A5" s="21">
        <v>2.0070131E7</v>
      </c>
      <c r="B5" s="22">
        <v>0.012788731210074731</v>
      </c>
      <c r="C5" s="22">
        <v>0.02570579411565377</v>
      </c>
      <c r="D5" s="22">
        <v>0.01497950915107604</v>
      </c>
      <c r="E5" s="22">
        <v>0.018605379289392102</v>
      </c>
      <c r="F5" s="22">
        <v>0.004542399999999999</v>
      </c>
      <c r="G5" s="22">
        <v>0.0076695</v>
      </c>
      <c r="H5" s="22">
        <v>0.0183006</v>
      </c>
      <c r="I5" s="22">
        <v>0.016416200000000002</v>
      </c>
      <c r="J5" s="22">
        <v>-0.01575054808569298</v>
      </c>
      <c r="K5" s="22">
        <v>0.006108515942837789</v>
      </c>
      <c r="L5" s="22">
        <v>0.0049</v>
      </c>
      <c r="N5" s="15" t="s">
        <v>55</v>
      </c>
      <c r="O5" s="22">
        <f t="shared" ref="O5:Y5" si="4">(1+B11)*(1+B12)*(1+B13)-1</f>
        <v>-0.002430018544</v>
      </c>
      <c r="P5" s="22">
        <f t="shared" si="4"/>
        <v>0.04208238324</v>
      </c>
      <c r="Q5" s="22">
        <f t="shared" si="4"/>
        <v>-0.06256878422</v>
      </c>
      <c r="R5" s="22">
        <f t="shared" si="4"/>
        <v>0.0001594875589</v>
      </c>
      <c r="S5" s="22">
        <f t="shared" si="4"/>
        <v>0.005225827379</v>
      </c>
      <c r="T5" s="22">
        <f t="shared" si="4"/>
        <v>0.04897168002</v>
      </c>
      <c r="U5" s="22">
        <f t="shared" si="4"/>
        <v>-0.02837246432</v>
      </c>
      <c r="V5" s="22">
        <f t="shared" si="4"/>
        <v>-0.01465868783</v>
      </c>
      <c r="W5" s="22">
        <f t="shared" si="4"/>
        <v>0.07345144036</v>
      </c>
      <c r="X5" s="22">
        <f t="shared" si="4"/>
        <v>0.00937397122</v>
      </c>
      <c r="Y5" s="22">
        <f t="shared" si="4"/>
        <v>0.01396445926</v>
      </c>
      <c r="Z5" s="22"/>
    </row>
    <row r="6" ht="13.5" customHeight="1">
      <c r="A6" s="21">
        <v>2.0070228E7</v>
      </c>
      <c r="B6" s="22">
        <v>-0.0155898759598947</v>
      </c>
      <c r="C6" s="22">
        <v>-0.018796452710665098</v>
      </c>
      <c r="D6" s="22">
        <v>-0.012281079398402511</v>
      </c>
      <c r="E6" s="22">
        <v>-0.003163160893718042</v>
      </c>
      <c r="F6" s="22">
        <v>0.0081368</v>
      </c>
      <c r="G6" s="22">
        <v>0.0078622</v>
      </c>
      <c r="H6" s="22">
        <v>0.0183096</v>
      </c>
      <c r="I6" s="22">
        <v>0.0144737</v>
      </c>
      <c r="J6" s="22">
        <v>0.02386338910688712</v>
      </c>
      <c r="K6" s="22">
        <v>0.0152689606952281</v>
      </c>
      <c r="L6" s="22">
        <v>0.0041</v>
      </c>
      <c r="N6" s="15" t="s">
        <v>59</v>
      </c>
      <c r="O6" s="22">
        <f t="shared" ref="O6:Y6" si="5">(1+B14)*(1+B15)*(1+B16)-1</f>
        <v>-0.05796753434</v>
      </c>
      <c r="P6" s="22">
        <f t="shared" si="5"/>
        <v>-0.00765792364</v>
      </c>
      <c r="Q6" s="22">
        <f t="shared" si="5"/>
        <v>-0.07275072603</v>
      </c>
      <c r="R6" s="22">
        <f t="shared" si="5"/>
        <v>-0.02103897026</v>
      </c>
      <c r="S6" s="22">
        <f t="shared" si="5"/>
        <v>-0.03375881089</v>
      </c>
      <c r="T6" s="22">
        <f t="shared" si="5"/>
        <v>0.0006377278934</v>
      </c>
      <c r="U6" s="22">
        <f t="shared" si="5"/>
        <v>-0.06051301902</v>
      </c>
      <c r="V6" s="22">
        <f t="shared" si="5"/>
        <v>-0.03842204637</v>
      </c>
      <c r="W6" s="22">
        <f t="shared" si="5"/>
        <v>0.03384876064</v>
      </c>
      <c r="X6" s="22">
        <f t="shared" si="5"/>
        <v>-0.00374852876</v>
      </c>
      <c r="Y6" s="22">
        <f t="shared" si="5"/>
        <v>0.01325755232</v>
      </c>
      <c r="Z6" s="22"/>
    </row>
    <row r="7" ht="13.5" customHeight="1">
      <c r="A7" s="21">
        <v>2.007033E7</v>
      </c>
      <c r="B7" s="22">
        <v>0.01546037133847089</v>
      </c>
      <c r="C7" s="22">
        <v>0.005423693422003106</v>
      </c>
      <c r="D7" s="22">
        <v>0.012068398047147879</v>
      </c>
      <c r="E7" s="22">
        <v>0.009235674930745619</v>
      </c>
      <c r="F7" s="22">
        <v>0.019052</v>
      </c>
      <c r="G7" s="22">
        <v>0.0322193</v>
      </c>
      <c r="H7" s="22">
        <v>0.0344654</v>
      </c>
      <c r="I7" s="22">
        <v>0.0376583</v>
      </c>
      <c r="J7" s="22">
        <v>0.0038391125155090577</v>
      </c>
      <c r="K7" s="22">
        <v>0.0039178372262127495</v>
      </c>
      <c r="L7" s="22">
        <v>0.0044</v>
      </c>
      <c r="N7" s="15" t="s">
        <v>61</v>
      </c>
      <c r="O7" s="22">
        <f t="shared" ref="O7:Y7" si="6">(1+B17)*(1+B18)*(1+B19)-1</f>
        <v>-0.08718803376</v>
      </c>
      <c r="P7" s="22">
        <f t="shared" si="6"/>
        <v>-0.101791341</v>
      </c>
      <c r="Q7" s="22">
        <f t="shared" si="6"/>
        <v>-0.06526749088</v>
      </c>
      <c r="R7" s="22">
        <f t="shared" si="6"/>
        <v>-0.1282761011</v>
      </c>
      <c r="S7" s="22">
        <f t="shared" si="6"/>
        <v>-0.09554071986</v>
      </c>
      <c r="T7" s="22">
        <f t="shared" si="6"/>
        <v>-0.07835070826</v>
      </c>
      <c r="U7" s="22">
        <f t="shared" si="6"/>
        <v>-0.05304393612</v>
      </c>
      <c r="V7" s="22">
        <f t="shared" si="6"/>
        <v>-0.07185493166</v>
      </c>
      <c r="W7" s="22">
        <f t="shared" si="6"/>
        <v>0.09323889158</v>
      </c>
      <c r="X7" s="22">
        <f t="shared" si="6"/>
        <v>-0.02123792072</v>
      </c>
      <c r="Y7" s="22">
        <f t="shared" si="6"/>
        <v>0.00983070105</v>
      </c>
      <c r="Z7" s="22"/>
    </row>
    <row r="8" ht="13.5" customHeight="1">
      <c r="A8" s="21">
        <v>2.007043E7</v>
      </c>
      <c r="B8" s="22">
        <v>0.03695291933815814</v>
      </c>
      <c r="C8" s="22">
        <v>0.04707990305486742</v>
      </c>
      <c r="D8" s="22">
        <v>0.01037689984485835</v>
      </c>
      <c r="E8" s="22">
        <v>0.0262178167916014</v>
      </c>
      <c r="F8" s="22">
        <v>0.047131</v>
      </c>
      <c r="G8" s="22">
        <v>0.0438897</v>
      </c>
      <c r="H8" s="22">
        <v>0.042357</v>
      </c>
      <c r="I8" s="22">
        <v>0.0383793</v>
      </c>
      <c r="J8" s="22">
        <v>0.01501412376545397</v>
      </c>
      <c r="K8" s="22">
        <v>0.01484212150169095</v>
      </c>
      <c r="L8" s="22">
        <v>0.0046</v>
      </c>
      <c r="N8" s="15" t="s">
        <v>63</v>
      </c>
      <c r="O8" s="22">
        <f t="shared" ref="O8:Y8" si="7">(1+B20)*(1+B21)*(1+B22)-1</f>
        <v>-0.05314691207</v>
      </c>
      <c r="P8" s="22">
        <f t="shared" si="7"/>
        <v>0.01249628543</v>
      </c>
      <c r="Q8" s="22">
        <f t="shared" si="7"/>
        <v>-0.03545860437</v>
      </c>
      <c r="R8" s="22">
        <f t="shared" si="7"/>
        <v>0.04471185065</v>
      </c>
      <c r="S8" s="22">
        <f t="shared" si="7"/>
        <v>-0.0400138288</v>
      </c>
      <c r="T8" s="22">
        <f t="shared" si="7"/>
        <v>0.01617985872</v>
      </c>
      <c r="U8" s="22">
        <f t="shared" si="7"/>
        <v>-0.06797430276</v>
      </c>
      <c r="V8" s="22">
        <f t="shared" si="7"/>
        <v>-0.007397255447</v>
      </c>
      <c r="W8" s="22">
        <f t="shared" si="7"/>
        <v>-0.03955042249</v>
      </c>
      <c r="X8" s="22">
        <f t="shared" si="7"/>
        <v>0.01232247399</v>
      </c>
      <c r="Y8" s="22">
        <f t="shared" si="7"/>
        <v>0.006714951088</v>
      </c>
      <c r="Z8" s="22"/>
    </row>
    <row r="9" ht="13.5" customHeight="1">
      <c r="A9" s="21">
        <v>2.0070531E7</v>
      </c>
      <c r="B9" s="22">
        <v>0.03606920716890749</v>
      </c>
      <c r="C9" s="22">
        <v>0.035975023106667996</v>
      </c>
      <c r="D9" s="22">
        <v>0.0366655350982259</v>
      </c>
      <c r="E9" s="22">
        <v>0.04553646333079153</v>
      </c>
      <c r="F9" s="22">
        <v>0.0199475</v>
      </c>
      <c r="G9" s="22">
        <v>0.0244454</v>
      </c>
      <c r="H9" s="22">
        <v>0.0123271</v>
      </c>
      <c r="I9" s="22">
        <v>0.0169133</v>
      </c>
      <c r="J9" s="22">
        <v>-0.02052256187179502</v>
      </c>
      <c r="K9" s="22">
        <v>0.002671798397482439</v>
      </c>
      <c r="L9" s="22">
        <v>0.0046</v>
      </c>
      <c r="N9" s="15" t="s">
        <v>65</v>
      </c>
      <c r="O9" s="22">
        <f t="shared" ref="O9:Y9" si="8">(1+B23)*(1+B24)*(1+B25)-1</f>
        <v>-0.06113319519</v>
      </c>
      <c r="P9" s="22">
        <f t="shared" si="8"/>
        <v>-0.1232758421</v>
      </c>
      <c r="Q9" s="22">
        <f t="shared" si="8"/>
        <v>0.04961098014</v>
      </c>
      <c r="R9" s="22">
        <f t="shared" si="8"/>
        <v>-0.06985229865</v>
      </c>
      <c r="S9" s="22">
        <f t="shared" si="8"/>
        <v>-0.1840887255</v>
      </c>
      <c r="T9" s="22">
        <f t="shared" si="8"/>
        <v>-0.2283475325</v>
      </c>
      <c r="U9" s="22">
        <f t="shared" si="8"/>
        <v>-0.2149942409</v>
      </c>
      <c r="V9" s="22">
        <f t="shared" si="8"/>
        <v>-0.276227199</v>
      </c>
      <c r="W9" s="22">
        <f t="shared" si="8"/>
        <v>-0.05899730064</v>
      </c>
      <c r="X9" s="22">
        <f t="shared" si="8"/>
        <v>-0.09679095753</v>
      </c>
      <c r="Y9" s="22">
        <f t="shared" si="8"/>
        <v>0.00550994588</v>
      </c>
      <c r="Z9" s="22"/>
    </row>
    <row r="10" ht="13.5" customHeight="1">
      <c r="A10" s="21">
        <v>2.0070629E7</v>
      </c>
      <c r="B10" s="22">
        <v>-0.02336606647523964</v>
      </c>
      <c r="C10" s="22">
        <v>-0.01492711776979294</v>
      </c>
      <c r="D10" s="22">
        <v>-0.023308241906276228</v>
      </c>
      <c r="E10" s="22">
        <v>-0.005658257678556988</v>
      </c>
      <c r="F10" s="22">
        <v>-0.0010038999999999998</v>
      </c>
      <c r="G10" s="22">
        <v>0.0030039</v>
      </c>
      <c r="H10" s="22">
        <v>-0.012809999999999998</v>
      </c>
      <c r="I10" s="22">
        <v>-1.81E-4</v>
      </c>
      <c r="J10" s="22">
        <v>-0.00520898433366046</v>
      </c>
      <c r="K10" s="22">
        <v>-0.01683342541618005</v>
      </c>
      <c r="L10" s="22">
        <v>0.0043</v>
      </c>
      <c r="N10" s="15" t="s">
        <v>67</v>
      </c>
      <c r="O10" s="22">
        <f t="shared" ref="O10:Y10" si="9">(1+B26)*(1+B27)*(1+B28)-1</f>
        <v>-0.2217533289</v>
      </c>
      <c r="P10" s="22">
        <f t="shared" si="9"/>
        <v>-0.2278796079</v>
      </c>
      <c r="Q10" s="22">
        <f t="shared" si="9"/>
        <v>-0.2489240638</v>
      </c>
      <c r="R10" s="22">
        <f t="shared" si="9"/>
        <v>-0.2744523829</v>
      </c>
      <c r="S10" s="22">
        <f t="shared" si="9"/>
        <v>-0.2135511826</v>
      </c>
      <c r="T10" s="22">
        <f t="shared" si="9"/>
        <v>-0.209633427</v>
      </c>
      <c r="U10" s="22">
        <f t="shared" si="9"/>
        <v>-0.2197196271</v>
      </c>
      <c r="V10" s="22">
        <f t="shared" si="9"/>
        <v>-0.2513457178</v>
      </c>
      <c r="W10" s="22">
        <f t="shared" si="9"/>
        <v>0.05656832962</v>
      </c>
      <c r="X10" s="22">
        <f t="shared" si="9"/>
        <v>-0.1829042734</v>
      </c>
      <c r="Y10" s="22">
        <f t="shared" si="9"/>
        <v>0.008421577424</v>
      </c>
      <c r="Z10" s="22"/>
    </row>
    <row r="11" ht="13.5" customHeight="1">
      <c r="A11" s="21">
        <v>2.0070731E7</v>
      </c>
      <c r="B11" s="22">
        <v>-0.046243849455077764</v>
      </c>
      <c r="C11" s="22">
        <v>-0.015503057922667601</v>
      </c>
      <c r="D11" s="22">
        <v>-0.08511314056837115</v>
      </c>
      <c r="E11" s="22">
        <v>-0.05192122533332066</v>
      </c>
      <c r="F11" s="22">
        <v>-0.0203411</v>
      </c>
      <c r="G11" s="22">
        <v>-0.0073070999999999995</v>
      </c>
      <c r="H11" s="22">
        <v>-0.0105694</v>
      </c>
      <c r="I11" s="22">
        <v>-0.0037717000000000002</v>
      </c>
      <c r="J11" s="22">
        <v>0.0278808890148825</v>
      </c>
      <c r="K11" s="22">
        <v>-0.029897700224459922</v>
      </c>
      <c r="L11" s="22">
        <v>0.0047</v>
      </c>
      <c r="N11" s="15" t="s">
        <v>78</v>
      </c>
      <c r="O11" s="22">
        <f t="shared" ref="O11:Y11" si="10">(1+B29)*(1+B30)*(1+B31)-1</f>
        <v>-0.1676753881</v>
      </c>
      <c r="P11" s="22">
        <f t="shared" si="10"/>
        <v>-0.04119668597</v>
      </c>
      <c r="Q11" s="22">
        <f t="shared" si="10"/>
        <v>-0.196375837</v>
      </c>
      <c r="R11" s="22">
        <f t="shared" si="10"/>
        <v>-0.0974047266</v>
      </c>
      <c r="S11" s="22">
        <f t="shared" si="10"/>
        <v>-0.1465984538</v>
      </c>
      <c r="T11" s="22">
        <f t="shared" si="10"/>
        <v>-0.1170658418</v>
      </c>
      <c r="U11" s="22">
        <f t="shared" si="10"/>
        <v>-0.1013238124</v>
      </c>
      <c r="V11" s="22">
        <f t="shared" si="10"/>
        <v>-0.07740572709</v>
      </c>
      <c r="W11" s="22">
        <f t="shared" si="10"/>
        <v>-0.05436113972</v>
      </c>
      <c r="X11" s="22">
        <f t="shared" si="10"/>
        <v>0.057047549</v>
      </c>
      <c r="Y11" s="22">
        <f t="shared" si="10"/>
        <v>0.001100390045</v>
      </c>
      <c r="Z11" s="22"/>
    </row>
    <row r="12" ht="13.5" customHeight="1">
      <c r="A12" s="21">
        <v>2.0070831E7</v>
      </c>
      <c r="B12" s="22">
        <v>0.0112054979056182</v>
      </c>
      <c r="C12" s="22">
        <v>0.01593444443305492</v>
      </c>
      <c r="D12" s="22">
        <v>0.020035923357736518</v>
      </c>
      <c r="E12" s="22">
        <v>0.02515122908870282</v>
      </c>
      <c r="F12" s="22">
        <v>-0.019826200000000002</v>
      </c>
      <c r="G12" s="22">
        <v>-0.0092198</v>
      </c>
      <c r="H12" s="22">
        <v>-0.0373553</v>
      </c>
      <c r="I12" s="22">
        <v>-0.050131100000000005</v>
      </c>
      <c r="J12" s="22">
        <v>0.012066062629711329</v>
      </c>
      <c r="K12" s="22">
        <v>0.008575429039556548</v>
      </c>
      <c r="L12" s="22">
        <v>0.0044</v>
      </c>
      <c r="N12" s="15" t="s">
        <v>81</v>
      </c>
      <c r="O12" s="22">
        <f t="shared" ref="O12:Y12" si="11">(1+B32)*(1+B33)*(1+B34)-1</f>
        <v>0.1669740918</v>
      </c>
      <c r="P12" s="22">
        <f t="shared" si="11"/>
        <v>0.1632062653</v>
      </c>
      <c r="Q12" s="22">
        <f t="shared" si="11"/>
        <v>0.179996304</v>
      </c>
      <c r="R12" s="22">
        <f t="shared" si="11"/>
        <v>0.2337731349</v>
      </c>
      <c r="S12" s="22">
        <f t="shared" si="11"/>
        <v>0.3021916121</v>
      </c>
      <c r="T12" s="22">
        <f t="shared" si="11"/>
        <v>0.2184065272</v>
      </c>
      <c r="U12" s="22">
        <f t="shared" si="11"/>
        <v>0.3704339937</v>
      </c>
      <c r="V12" s="22">
        <f t="shared" si="11"/>
        <v>0.3120679156</v>
      </c>
      <c r="W12" s="22">
        <f t="shared" si="11"/>
        <v>0.07100981208</v>
      </c>
      <c r="X12" s="22">
        <f t="shared" si="11"/>
        <v>0.2393821479</v>
      </c>
      <c r="Y12" s="22">
        <f t="shared" si="11"/>
        <v>0.001100400048</v>
      </c>
      <c r="Z12" s="22"/>
    </row>
    <row r="13" ht="13.5" customHeight="1">
      <c r="A13" s="21">
        <v>2.0070928E7</v>
      </c>
      <c r="B13" s="22">
        <v>0.034347807446922556</v>
      </c>
      <c r="C13" s="22">
        <v>0.04189030670276628</v>
      </c>
      <c r="D13" s="22">
        <v>0.004515296292576521</v>
      </c>
      <c r="E13" s="22">
        <v>0.02905099875888051</v>
      </c>
      <c r="F13" s="22">
        <v>0.0468529</v>
      </c>
      <c r="G13" s="22">
        <v>0.0665262</v>
      </c>
      <c r="H13" s="22">
        <v>0.0201134</v>
      </c>
      <c r="I13" s="22">
        <v>0.0412719</v>
      </c>
      <c r="J13" s="22">
        <v>0.03188369371349209</v>
      </c>
      <c r="K13" s="22">
        <v>0.03163527474801509</v>
      </c>
      <c r="L13" s="22">
        <v>0.0048</v>
      </c>
      <c r="N13" s="15" t="s">
        <v>83</v>
      </c>
      <c r="O13" s="22">
        <f t="shared" ref="O13:Y13" si="12">(1+B35)*(1+B36)*(1+B37)-1</f>
        <v>0.182422169</v>
      </c>
      <c r="P13" s="22">
        <f t="shared" si="12"/>
        <v>0.1397398939</v>
      </c>
      <c r="Q13" s="22">
        <f t="shared" si="12"/>
        <v>0.2270477715</v>
      </c>
      <c r="R13" s="22">
        <f t="shared" si="12"/>
        <v>0.1595071394</v>
      </c>
      <c r="S13" s="22">
        <f t="shared" si="12"/>
        <v>0.2224123103</v>
      </c>
      <c r="T13" s="22">
        <f t="shared" si="12"/>
        <v>0.1644999011</v>
      </c>
      <c r="U13" s="22">
        <f t="shared" si="12"/>
        <v>0.2590503995</v>
      </c>
      <c r="V13" s="22">
        <f t="shared" si="12"/>
        <v>0.1984292412</v>
      </c>
      <c r="W13" s="22">
        <f t="shared" si="12"/>
        <v>0.07847440916</v>
      </c>
      <c r="X13" s="22">
        <f t="shared" si="12"/>
        <v>0.1573578565</v>
      </c>
      <c r="Y13" s="22">
        <f t="shared" si="12"/>
        <v>0.000800210018</v>
      </c>
      <c r="Z13" s="22"/>
    </row>
    <row r="14" ht="13.5" customHeight="1">
      <c r="A14" s="21">
        <v>2.0071031E7</v>
      </c>
      <c r="B14" s="22">
        <v>1.1037792425883101E-4</v>
      </c>
      <c r="C14" s="22">
        <v>0.03403407124177371</v>
      </c>
      <c r="D14" s="22">
        <v>0.01089082903793148</v>
      </c>
      <c r="E14" s="22">
        <v>0.04502061890801068</v>
      </c>
      <c r="F14" s="22">
        <v>0.04071519999999999</v>
      </c>
      <c r="G14" s="22">
        <v>0.0460975</v>
      </c>
      <c r="H14" s="22">
        <v>0.0419681</v>
      </c>
      <c r="I14" s="22">
        <v>0.0692657</v>
      </c>
      <c r="J14" s="22">
        <v>0.02070309282544014</v>
      </c>
      <c r="K14" s="22">
        <v>0.01265498505156293</v>
      </c>
      <c r="L14" s="22">
        <v>0.0049</v>
      </c>
      <c r="N14" s="15" t="s">
        <v>85</v>
      </c>
      <c r="O14" s="22">
        <f t="shared" ref="O14:Y14" si="13">(1+B38)*(1+B39)*(1+B40)-1</f>
        <v>0.04215545107</v>
      </c>
      <c r="P14" s="22">
        <f t="shared" si="13"/>
        <v>0.07941862162</v>
      </c>
      <c r="Q14" s="22">
        <f t="shared" si="13"/>
        <v>0.03626326851</v>
      </c>
      <c r="R14" s="22">
        <f t="shared" si="13"/>
        <v>0.04140412658</v>
      </c>
      <c r="S14" s="22">
        <f t="shared" si="13"/>
        <v>0.006639707831</v>
      </c>
      <c r="T14" s="22">
        <f t="shared" si="13"/>
        <v>0.04297509386</v>
      </c>
      <c r="U14" s="22">
        <f t="shared" si="13"/>
        <v>-0.01619675831</v>
      </c>
      <c r="V14" s="22">
        <f t="shared" si="13"/>
        <v>0.02729890148</v>
      </c>
      <c r="W14" s="22">
        <f t="shared" si="13"/>
        <v>-0.01550008812</v>
      </c>
      <c r="X14" s="22">
        <f t="shared" si="13"/>
        <v>0.05126223852</v>
      </c>
      <c r="Y14" s="22">
        <f t="shared" si="13"/>
        <v>0.000600120008</v>
      </c>
      <c r="Z14" s="22"/>
    </row>
    <row r="15" ht="13.5" customHeight="1">
      <c r="A15" s="21">
        <v>2.007113E7</v>
      </c>
      <c r="B15" s="22">
        <v>-0.048874052505838525</v>
      </c>
      <c r="C15" s="22">
        <v>-0.03683702541124378</v>
      </c>
      <c r="D15" s="22">
        <v>-0.07491950635191591</v>
      </c>
      <c r="E15" s="22">
        <v>-0.06906056498301061</v>
      </c>
      <c r="F15" s="22">
        <v>-0.0501925</v>
      </c>
      <c r="G15" s="22">
        <v>-0.0287545</v>
      </c>
      <c r="H15" s="22">
        <v>-0.0718435</v>
      </c>
      <c r="I15" s="22">
        <v>-0.07511949999999999</v>
      </c>
      <c r="J15" s="22">
        <v>0.01936145231325415</v>
      </c>
      <c r="K15" s="22">
        <v>-0.01895886817223336</v>
      </c>
      <c r="L15" s="22">
        <v>0.0035</v>
      </c>
      <c r="N15" s="15" t="s">
        <v>87</v>
      </c>
      <c r="O15" s="22">
        <f t="shared" ref="O15:Y15" si="14">(1+B41)*(1+B42)*(1+B43)-1</f>
        <v>0.06781987071</v>
      </c>
      <c r="P15" s="22">
        <f t="shared" si="14"/>
        <v>0.04645012941</v>
      </c>
      <c r="Q15" s="22">
        <f t="shared" si="14"/>
        <v>0.1001820959</v>
      </c>
      <c r="R15" s="22">
        <f t="shared" si="14"/>
        <v>0.07613948962</v>
      </c>
      <c r="S15" s="22">
        <f t="shared" si="14"/>
        <v>0.007712160802</v>
      </c>
      <c r="T15" s="22">
        <f t="shared" si="14"/>
        <v>0.01914452054</v>
      </c>
      <c r="U15" s="22">
        <f t="shared" si="14"/>
        <v>0.05091733066</v>
      </c>
      <c r="V15" s="22">
        <f t="shared" si="14"/>
        <v>0.05725890048</v>
      </c>
      <c r="W15" s="22">
        <f t="shared" si="14"/>
        <v>-0.01652855529</v>
      </c>
      <c r="X15" s="22">
        <f t="shared" si="14"/>
        <v>0.04490816226</v>
      </c>
      <c r="Y15" s="22">
        <f t="shared" si="14"/>
        <v>0.000600120008</v>
      </c>
      <c r="Z15" s="22"/>
    </row>
    <row r="16" ht="13.5" customHeight="1">
      <c r="A16" s="21">
        <v>2.0071231E7</v>
      </c>
      <c r="B16" s="22">
        <v>-0.009670065217174506</v>
      </c>
      <c r="C16" s="22">
        <v>-0.003615924127082559</v>
      </c>
      <c r="D16" s="22">
        <v>-0.008454330999584037</v>
      </c>
      <c r="E16" s="22">
        <v>0.006280638860297616</v>
      </c>
      <c r="F16" s="22">
        <v>-0.0224971</v>
      </c>
      <c r="G16" s="22">
        <v>-0.0151373</v>
      </c>
      <c r="H16" s="22">
        <v>-0.028561899999999998</v>
      </c>
      <c r="I16" s="22">
        <v>-0.027671</v>
      </c>
      <c r="J16" s="22">
        <v>-0.006359295106077689</v>
      </c>
      <c r="K16" s="22">
        <v>0.002813690803957103</v>
      </c>
      <c r="L16" s="22">
        <v>0.0048</v>
      </c>
      <c r="N16" s="15" t="s">
        <v>89</v>
      </c>
      <c r="O16" s="22">
        <f t="shared" ref="O16:Y16" si="15">(1+B44)*(1+B45)*(1+B46)-1</f>
        <v>-0.1114511478</v>
      </c>
      <c r="P16" s="22">
        <f t="shared" si="15"/>
        <v>-0.1174505986</v>
      </c>
      <c r="Q16" s="22">
        <f t="shared" si="15"/>
        <v>-0.1059519677</v>
      </c>
      <c r="R16" s="22">
        <f t="shared" si="15"/>
        <v>-0.09221270228</v>
      </c>
      <c r="S16" s="22">
        <f t="shared" si="15"/>
        <v>-0.1509237159</v>
      </c>
      <c r="T16" s="22">
        <f t="shared" si="15"/>
        <v>-0.121793911</v>
      </c>
      <c r="U16" s="22">
        <f t="shared" si="15"/>
        <v>-0.1145101706</v>
      </c>
      <c r="V16" s="22">
        <f t="shared" si="15"/>
        <v>-0.1077748167</v>
      </c>
      <c r="W16" s="22">
        <f t="shared" si="15"/>
        <v>-0.02426077527</v>
      </c>
      <c r="X16" s="22">
        <f t="shared" si="15"/>
        <v>-0.01424068411</v>
      </c>
      <c r="Y16" s="22">
        <f t="shared" si="15"/>
        <v>0.000700160012</v>
      </c>
      <c r="Z16" s="22"/>
    </row>
    <row r="17" ht="13.5" customHeight="1">
      <c r="A17" s="21">
        <v>2.0080131E7</v>
      </c>
      <c r="B17" s="22">
        <v>-0.04005290499090841</v>
      </c>
      <c r="C17" s="22">
        <v>-0.07797695168060947</v>
      </c>
      <c r="D17" s="22">
        <v>-0.04103631454854605</v>
      </c>
      <c r="E17" s="22">
        <v>-0.09173667651393448</v>
      </c>
      <c r="F17" s="22">
        <v>-0.08987980000000001</v>
      </c>
      <c r="G17" s="22">
        <v>-0.09042120000000001</v>
      </c>
      <c r="H17" s="22">
        <v>-0.0798956</v>
      </c>
      <c r="I17" s="22">
        <v>-0.1077534</v>
      </c>
      <c r="J17" s="22">
        <v>0.033937201357110196</v>
      </c>
      <c r="K17" s="22">
        <v>-0.01076051722700055</v>
      </c>
      <c r="L17" s="22">
        <v>0.0046</v>
      </c>
      <c r="N17" s="15" t="s">
        <v>91</v>
      </c>
      <c r="O17" s="22">
        <f t="shared" ref="O17:Y17" si="16">(1+B47)*(1+B48)*(1+B49)-1</f>
        <v>0.1013028365</v>
      </c>
      <c r="P17" s="22">
        <f t="shared" si="16"/>
        <v>0.130030863</v>
      </c>
      <c r="Q17" s="22">
        <f t="shared" si="16"/>
        <v>0.09720416981</v>
      </c>
      <c r="R17" s="22">
        <f t="shared" si="16"/>
        <v>0.1283151422</v>
      </c>
      <c r="S17" s="22">
        <f t="shared" si="16"/>
        <v>0.1583400646</v>
      </c>
      <c r="T17" s="22">
        <f t="shared" si="16"/>
        <v>0.1643608711</v>
      </c>
      <c r="U17" s="22">
        <f t="shared" si="16"/>
        <v>0.1673131034</v>
      </c>
      <c r="V17" s="22">
        <f t="shared" si="16"/>
        <v>0.1878903213</v>
      </c>
      <c r="W17" s="22">
        <f t="shared" si="16"/>
        <v>0.1084814693</v>
      </c>
      <c r="X17" s="22">
        <f t="shared" si="16"/>
        <v>0.09320797603</v>
      </c>
      <c r="Y17" s="22">
        <f t="shared" si="16"/>
        <v>0.000800210018</v>
      </c>
      <c r="Z17" s="22"/>
    </row>
    <row r="18" ht="13.5" customHeight="1">
      <c r="A18" s="21">
        <v>2.0080229E7</v>
      </c>
      <c r="B18" s="22">
        <v>-0.04189780483637762</v>
      </c>
      <c r="C18" s="22">
        <v>-0.019860828430341978</v>
      </c>
      <c r="D18" s="22">
        <v>-0.039742905630081087</v>
      </c>
      <c r="E18" s="22">
        <v>-0.03461015720948679</v>
      </c>
      <c r="F18" s="22">
        <v>0.0032809</v>
      </c>
      <c r="G18" s="22">
        <v>0.032741099999999995</v>
      </c>
      <c r="H18" s="22">
        <v>0.0331512</v>
      </c>
      <c r="I18" s="22">
        <v>0.058718599999999996</v>
      </c>
      <c r="J18" s="22">
        <v>0.025649703188928452</v>
      </c>
      <c r="K18" s="22">
        <v>-0.00940230658528829</v>
      </c>
      <c r="L18" s="22">
        <v>0.0025</v>
      </c>
      <c r="N18" s="15" t="s">
        <v>93</v>
      </c>
      <c r="O18" s="22">
        <f t="shared" ref="O18:Y18" si="17">(1+B50)*(1+B51)*(1+B52)-1</f>
        <v>0.1053971543</v>
      </c>
      <c r="P18" s="22">
        <f t="shared" si="17"/>
        <v>0.1183102633</v>
      </c>
      <c r="Q18" s="22">
        <f t="shared" si="17"/>
        <v>0.1536400168</v>
      </c>
      <c r="R18" s="22">
        <f t="shared" si="17"/>
        <v>0.1711200061</v>
      </c>
      <c r="S18" s="22">
        <f t="shared" si="17"/>
        <v>0.0575912827</v>
      </c>
      <c r="T18" s="22">
        <f t="shared" si="17"/>
        <v>0.08492684141</v>
      </c>
      <c r="U18" s="22">
        <f t="shared" si="17"/>
        <v>0.1107693312</v>
      </c>
      <c r="V18" s="22">
        <f t="shared" si="17"/>
        <v>0.1464445877</v>
      </c>
      <c r="W18" s="22">
        <f t="shared" si="17"/>
        <v>-0.01340718001</v>
      </c>
      <c r="X18" s="22">
        <f t="shared" si="17"/>
        <v>0.01971291827</v>
      </c>
      <c r="Y18" s="22">
        <f t="shared" si="17"/>
        <v>0.000600120008</v>
      </c>
      <c r="Z18" s="22"/>
    </row>
    <row r="19" ht="13.5" customHeight="1">
      <c r="A19" s="21">
        <v>2.0080331E7</v>
      </c>
      <c r="B19" s="22">
        <v>-0.007519024211822711</v>
      </c>
      <c r="C19" s="22">
        <v>-0.006088504338037537</v>
      </c>
      <c r="D19" s="22">
        <v>0.015073900810907538</v>
      </c>
      <c r="E19" s="22">
        <v>-0.005821309441794376</v>
      </c>
      <c r="F19" s="22">
        <v>-0.0094698</v>
      </c>
      <c r="G19" s="22">
        <v>-0.0188534</v>
      </c>
      <c r="H19" s="22">
        <v>-0.0038406</v>
      </c>
      <c r="I19" s="22">
        <v>-0.0174596</v>
      </c>
      <c r="J19" s="22">
        <v>0.03091261222966057</v>
      </c>
      <c r="K19" s="22">
        <v>-0.001200351624400575</v>
      </c>
      <c r="L19" s="22">
        <v>0.0027</v>
      </c>
      <c r="N19" s="15" t="s">
        <v>95</v>
      </c>
      <c r="O19" s="22">
        <f t="shared" ref="O19:Y19" si="18">(1+B53)*(1+B54)*(1+B55)-1</f>
        <v>0.06455176825</v>
      </c>
      <c r="P19" s="22">
        <f t="shared" si="18"/>
        <v>0.06030203228</v>
      </c>
      <c r="Q19" s="22">
        <f t="shared" si="18"/>
        <v>0.06595951178</v>
      </c>
      <c r="R19" s="22">
        <f t="shared" si="18"/>
        <v>0.0923902198</v>
      </c>
      <c r="S19" s="22">
        <f t="shared" si="18"/>
        <v>0.05102919103</v>
      </c>
      <c r="T19" s="22">
        <f t="shared" si="18"/>
        <v>0.02586860281</v>
      </c>
      <c r="U19" s="22">
        <f t="shared" si="18"/>
        <v>0.03964860258</v>
      </c>
      <c r="V19" s="22">
        <f t="shared" si="18"/>
        <v>0.02632393457</v>
      </c>
      <c r="W19" s="22">
        <f t="shared" si="18"/>
        <v>0.01803662359</v>
      </c>
      <c r="X19" s="22">
        <f t="shared" si="18"/>
        <v>0.04356586813</v>
      </c>
      <c r="Y19" s="22">
        <f t="shared" si="18"/>
        <v>0.000600120008</v>
      </c>
      <c r="Z19" s="22"/>
    </row>
    <row r="20" ht="13.5" customHeight="1">
      <c r="A20" s="21">
        <v>2.008043E7</v>
      </c>
      <c r="B20" s="22">
        <v>0.04874570961783786</v>
      </c>
      <c r="C20" s="22">
        <v>0.0524998893012909</v>
      </c>
      <c r="D20" s="22">
        <v>0.03164084171911719</v>
      </c>
      <c r="E20" s="22">
        <v>0.05138213738136166</v>
      </c>
      <c r="F20" s="22">
        <v>0.0585631</v>
      </c>
      <c r="G20" s="22">
        <v>0.0527302</v>
      </c>
      <c r="H20" s="22">
        <v>0.0166218</v>
      </c>
      <c r="I20" s="22">
        <v>0.0302795</v>
      </c>
      <c r="J20" s="22">
        <v>-0.02871298332589645</v>
      </c>
      <c r="K20" s="22">
        <v>0.03516163510927517</v>
      </c>
      <c r="L20" s="22">
        <v>0.0022</v>
      </c>
      <c r="N20" s="15" t="s">
        <v>97</v>
      </c>
      <c r="O20" s="22">
        <f t="shared" ref="O20:Y20" si="19">(1+B56)*(1+B57)*(1+B58)-1</f>
        <v>-0.005045701512</v>
      </c>
      <c r="P20" s="22">
        <f t="shared" si="19"/>
        <v>0.007575934459</v>
      </c>
      <c r="Q20" s="22">
        <f t="shared" si="19"/>
        <v>-0.02649748705</v>
      </c>
      <c r="R20" s="22">
        <f t="shared" si="19"/>
        <v>-0.005896627447</v>
      </c>
      <c r="S20" s="22">
        <f t="shared" si="19"/>
        <v>0.004862927291</v>
      </c>
      <c r="T20" s="22">
        <f t="shared" si="19"/>
        <v>0.01222905911</v>
      </c>
      <c r="U20" s="22">
        <f t="shared" si="19"/>
        <v>-0.006504629326</v>
      </c>
      <c r="V20" s="22">
        <f t="shared" si="19"/>
        <v>0.003354377863</v>
      </c>
      <c r="W20" s="22">
        <f t="shared" si="19"/>
        <v>0.03646547821</v>
      </c>
      <c r="X20" s="22">
        <f t="shared" si="19"/>
        <v>0.01674872231</v>
      </c>
      <c r="Y20" s="22">
        <f t="shared" si="19"/>
        <v>0.000600120008</v>
      </c>
      <c r="Z20" s="22"/>
    </row>
    <row r="21" ht="13.5" customHeight="1">
      <c r="A21" s="21">
        <v>2.008053E7</v>
      </c>
      <c r="B21" s="22">
        <v>-0.001587233448495651</v>
      </c>
      <c r="C21" s="22">
        <v>0.036653658568464705</v>
      </c>
      <c r="D21" s="22">
        <v>0.03418924633410025</v>
      </c>
      <c r="E21" s="22">
        <v>0.05664685513024614</v>
      </c>
      <c r="F21" s="22">
        <v>1.73E-4</v>
      </c>
      <c r="G21" s="22">
        <v>0.0296307</v>
      </c>
      <c r="H21" s="22">
        <v>0.00893</v>
      </c>
      <c r="I21" s="22">
        <v>0.0287968</v>
      </c>
      <c r="J21" s="22">
        <v>-0.01286327753735461</v>
      </c>
      <c r="K21" s="22">
        <v>0.005770772355781828</v>
      </c>
      <c r="L21" s="22">
        <v>0.0024</v>
      </c>
      <c r="N21" s="15" t="s">
        <v>99</v>
      </c>
      <c r="O21" s="22">
        <f t="shared" ref="O21:Y21" si="20">(1+B59)*(1+B60)*(1+B61)-1</f>
        <v>-0.1620120289</v>
      </c>
      <c r="P21" s="22">
        <f t="shared" si="20"/>
        <v>-0.1313651272</v>
      </c>
      <c r="Q21" s="22">
        <f t="shared" si="20"/>
        <v>-0.2147460888</v>
      </c>
      <c r="R21" s="22">
        <f t="shared" si="20"/>
        <v>-0.2224816341</v>
      </c>
      <c r="S21" s="22">
        <f t="shared" si="20"/>
        <v>-0.1884815912</v>
      </c>
      <c r="T21" s="22">
        <f t="shared" si="20"/>
        <v>-0.1916306103</v>
      </c>
      <c r="U21" s="22">
        <f t="shared" si="20"/>
        <v>-0.1967863936</v>
      </c>
      <c r="V21" s="22">
        <f t="shared" si="20"/>
        <v>-0.1815696111</v>
      </c>
      <c r="W21" s="22">
        <f t="shared" si="20"/>
        <v>-0.00737405005</v>
      </c>
      <c r="X21" s="22">
        <f t="shared" si="20"/>
        <v>-0.07834685516</v>
      </c>
      <c r="Y21" s="22">
        <f t="shared" si="20"/>
        <v>0.000500080004</v>
      </c>
      <c r="Z21" s="22"/>
    </row>
    <row r="22" ht="13.5" customHeight="1">
      <c r="A22" s="21">
        <v>2.008063E7</v>
      </c>
      <c r="B22" s="22">
        <v>-0.09572135043673813</v>
      </c>
      <c r="C22" s="22">
        <v>-0.07202196862090338</v>
      </c>
      <c r="D22" s="22">
        <v>-0.09595025826694714</v>
      </c>
      <c r="E22" s="22">
        <v>-0.05961420101346149</v>
      </c>
      <c r="F22" s="22">
        <v>-0.09328020000000001</v>
      </c>
      <c r="G22" s="22">
        <v>-0.062498399999999996</v>
      </c>
      <c r="H22" s="22">
        <v>-0.0913274</v>
      </c>
      <c r="I22" s="22">
        <v>-0.0635366</v>
      </c>
      <c r="J22" s="22">
        <v>0.001727688000163763</v>
      </c>
      <c r="K22" s="22">
        <v>-0.0276744461457068</v>
      </c>
      <c r="L22" s="22">
        <v>0.0021</v>
      </c>
      <c r="N22" s="15" t="s">
        <v>101</v>
      </c>
      <c r="O22" s="22">
        <f t="shared" ref="O22:Y22" si="21">(1+B62)*(1+B63)*(1+B64)-1</f>
        <v>0.1310580424</v>
      </c>
      <c r="P22" s="22">
        <f t="shared" si="21"/>
        <v>0.1060644002</v>
      </c>
      <c r="Q22" s="22">
        <f t="shared" si="21"/>
        <v>0.1596870443</v>
      </c>
      <c r="R22" s="22">
        <f t="shared" si="21"/>
        <v>0.1499116491</v>
      </c>
      <c r="S22" s="22">
        <f t="shared" si="21"/>
        <v>0.03037289033</v>
      </c>
      <c r="T22" s="22">
        <f t="shared" si="21"/>
        <v>0.03989452931</v>
      </c>
      <c r="U22" s="22">
        <f t="shared" si="21"/>
        <v>0.002789221564</v>
      </c>
      <c r="V22" s="22">
        <f t="shared" si="21"/>
        <v>0.01098623811</v>
      </c>
      <c r="W22" s="22">
        <f t="shared" si="21"/>
        <v>-0.003589164412</v>
      </c>
      <c r="X22" s="22">
        <f t="shared" si="21"/>
        <v>0.05451392824</v>
      </c>
      <c r="Y22" s="22">
        <f t="shared" si="21"/>
        <v>0.000600120008</v>
      </c>
      <c r="Z22" s="22"/>
    </row>
    <row r="23" ht="13.5" customHeight="1">
      <c r="A23" s="21">
        <v>2.0080731E7</v>
      </c>
      <c r="B23" s="22">
        <v>-0.00360982288551448</v>
      </c>
      <c r="C23" s="22">
        <v>-0.01901236206393242</v>
      </c>
      <c r="D23" s="22">
        <v>0.05126332740876438</v>
      </c>
      <c r="E23" s="22">
        <v>0.02325292049479244</v>
      </c>
      <c r="F23" s="22">
        <v>-0.0284647</v>
      </c>
      <c r="G23" s="22">
        <v>-0.0423629</v>
      </c>
      <c r="H23" s="22">
        <v>-0.0405113</v>
      </c>
      <c r="I23" s="22">
        <v>-0.0597373</v>
      </c>
      <c r="J23" s="22">
        <v>0.002733706647651379</v>
      </c>
      <c r="K23" s="22">
        <v>-0.011423494224361841</v>
      </c>
      <c r="L23" s="22">
        <v>0.0021</v>
      </c>
      <c r="N23" s="15" t="s">
        <v>103</v>
      </c>
      <c r="O23" s="22">
        <f t="shared" ref="O23:Y23" si="22">(1+B65)*(1+B66)*(1+B67)-1</f>
        <v>0.1111934909</v>
      </c>
      <c r="P23" s="22">
        <f t="shared" si="22"/>
        <v>0.1468932528</v>
      </c>
      <c r="Q23" s="22">
        <f t="shared" si="22"/>
        <v>0.1159053026</v>
      </c>
      <c r="R23" s="22">
        <f t="shared" si="22"/>
        <v>0.1327565508</v>
      </c>
      <c r="S23" s="22">
        <f t="shared" si="22"/>
        <v>0.09605119162</v>
      </c>
      <c r="T23" s="22">
        <f t="shared" si="22"/>
        <v>0.1113297776</v>
      </c>
      <c r="U23" s="22">
        <f t="shared" si="22"/>
        <v>0.1511933858</v>
      </c>
      <c r="V23" s="22">
        <f t="shared" si="22"/>
        <v>0.1214917167</v>
      </c>
      <c r="W23" s="22">
        <f t="shared" si="22"/>
        <v>0.0116089131</v>
      </c>
      <c r="X23" s="22">
        <f t="shared" si="22"/>
        <v>0.07323551245</v>
      </c>
      <c r="Y23" s="22">
        <f t="shared" si="22"/>
        <v>0.000700160012</v>
      </c>
      <c r="Z23" s="22"/>
    </row>
    <row r="24" ht="13.5" customHeight="1">
      <c r="A24" s="21">
        <v>2.0080829E7</v>
      </c>
      <c r="B24" s="22">
        <v>0.01698793248392683</v>
      </c>
      <c r="C24" s="22">
        <v>0.010767351117788591</v>
      </c>
      <c r="D24" s="22">
        <v>0.04753150852947075</v>
      </c>
      <c r="E24" s="22">
        <v>0.0248429423154386</v>
      </c>
      <c r="F24" s="22">
        <v>-0.031755900000000004</v>
      </c>
      <c r="G24" s="22">
        <v>-0.0453819</v>
      </c>
      <c r="H24" s="22">
        <v>-0.027034</v>
      </c>
      <c r="I24" s="22">
        <v>-0.0465024</v>
      </c>
      <c r="J24" s="22">
        <v>-0.03292696729506806</v>
      </c>
      <c r="K24" s="22">
        <v>-0.004131915056286406</v>
      </c>
      <c r="L24" s="22">
        <v>0.002</v>
      </c>
      <c r="N24" s="15" t="s">
        <v>105</v>
      </c>
      <c r="O24" s="22">
        <f t="shared" ref="O24:Y24" si="23">(1+B68)*(1+B69)*(1+B70)-1</f>
        <v>-0.02197888051</v>
      </c>
      <c r="P24" s="22">
        <f t="shared" si="23"/>
        <v>-0.04021990732</v>
      </c>
      <c r="Q24" s="22">
        <f t="shared" si="23"/>
        <v>-0.03008062855</v>
      </c>
      <c r="R24" s="22">
        <f t="shared" si="23"/>
        <v>-0.03937919142</v>
      </c>
      <c r="S24" s="22">
        <f t="shared" si="23"/>
        <v>-0.07179830554</v>
      </c>
      <c r="T24" s="22">
        <f t="shared" si="23"/>
        <v>-0.07256085976</v>
      </c>
      <c r="U24" s="22">
        <f t="shared" si="23"/>
        <v>-0.1015386639</v>
      </c>
      <c r="V24" s="22">
        <f t="shared" si="23"/>
        <v>-0.08201020196</v>
      </c>
      <c r="W24" s="22">
        <f t="shared" si="23"/>
        <v>-0.003815991406</v>
      </c>
      <c r="X24" s="22">
        <f t="shared" si="23"/>
        <v>0.003270501403</v>
      </c>
      <c r="Y24" s="22">
        <f t="shared" si="23"/>
        <v>0.000600120008</v>
      </c>
      <c r="Z24" s="22"/>
    </row>
    <row r="25" ht="13.5" customHeight="1">
      <c r="A25" s="21">
        <v>2.008093E7</v>
      </c>
      <c r="B25" s="22">
        <v>-0.07347157609261745</v>
      </c>
      <c r="C25" s="22">
        <v>-0.1158046355596315</v>
      </c>
      <c r="D25" s="22">
        <v>-0.04687523104333879</v>
      </c>
      <c r="E25" s="22">
        <v>-0.11302452918887869</v>
      </c>
      <c r="F25" s="22">
        <v>-0.1326398</v>
      </c>
      <c r="G25" s="22">
        <v>-0.1559054</v>
      </c>
      <c r="H25" s="22">
        <v>-0.1591175</v>
      </c>
      <c r="I25" s="22">
        <v>-0.1927028</v>
      </c>
      <c r="J25" s="22">
        <v>-0.02961073737331854</v>
      </c>
      <c r="K25" s="22">
        <v>-0.08256315577632989</v>
      </c>
      <c r="L25" s="22">
        <v>0.0014</v>
      </c>
      <c r="N25" s="15" t="s">
        <v>107</v>
      </c>
      <c r="O25" s="22">
        <f t="shared" ref="O25:Y25" si="24">(1+B71)*(1+B72)*(1+B73)-1</f>
        <v>0.06505304267</v>
      </c>
      <c r="P25" s="22">
        <f t="shared" si="24"/>
        <v>0.061078551</v>
      </c>
      <c r="Q25" s="22">
        <f t="shared" si="24"/>
        <v>0.05666507974</v>
      </c>
      <c r="R25" s="22">
        <f t="shared" si="24"/>
        <v>0.04836243534</v>
      </c>
      <c r="S25" s="22">
        <f t="shared" si="24"/>
        <v>0.07779767909</v>
      </c>
      <c r="T25" s="22">
        <f t="shared" si="24"/>
        <v>0.06805945048</v>
      </c>
      <c r="U25" s="22">
        <f t="shared" si="24"/>
        <v>0.07788927902</v>
      </c>
      <c r="V25" s="22">
        <f t="shared" si="24"/>
        <v>0.09367811875</v>
      </c>
      <c r="W25" s="22">
        <f t="shared" si="24"/>
        <v>0.04369906006</v>
      </c>
      <c r="X25" s="22">
        <f t="shared" si="24"/>
        <v>0.06199474336</v>
      </c>
      <c r="Y25" s="22">
        <f t="shared" si="24"/>
        <v>0.000600120008</v>
      </c>
      <c r="Z25" s="22"/>
    </row>
    <row r="26" ht="13.5" customHeight="1">
      <c r="A26" s="21">
        <v>2.0081031E7</v>
      </c>
      <c r="B26" s="22">
        <v>-0.1731122065092045</v>
      </c>
      <c r="C26" s="22">
        <v>-0.1760592948960343</v>
      </c>
      <c r="D26" s="22">
        <v>-0.1997768020962987</v>
      </c>
      <c r="E26" s="22">
        <v>-0.21703563178371302</v>
      </c>
      <c r="F26" s="22">
        <v>-0.21026920000000002</v>
      </c>
      <c r="G26" s="22">
        <v>-0.20572030000000002</v>
      </c>
      <c r="H26" s="22">
        <v>-0.2368449</v>
      </c>
      <c r="I26" s="22">
        <v>-0.2572713</v>
      </c>
      <c r="J26" s="22">
        <v>-0.04419516251871148</v>
      </c>
      <c r="K26" s="22">
        <v>-0.18643482073239082</v>
      </c>
      <c r="L26" s="22">
        <v>0.0044</v>
      </c>
      <c r="N26" s="15" t="s">
        <v>109</v>
      </c>
      <c r="O26" s="22">
        <f t="shared" ref="O26:Y26" si="25">(1+B74)*(1+B75)*(1+B76)-1</f>
        <v>0.01522212707</v>
      </c>
      <c r="P26" s="22">
        <f t="shared" si="25"/>
        <v>-0.01320260518</v>
      </c>
      <c r="Q26" s="22">
        <f t="shared" si="25"/>
        <v>0.03221339069</v>
      </c>
      <c r="R26" s="22">
        <f t="shared" si="25"/>
        <v>0.004471334722</v>
      </c>
      <c r="S26" s="22">
        <f t="shared" si="25"/>
        <v>0.06962669285</v>
      </c>
      <c r="T26" s="22">
        <f t="shared" si="25"/>
        <v>0.04901490794</v>
      </c>
      <c r="U26" s="22">
        <f t="shared" si="25"/>
        <v>0.07195548915</v>
      </c>
      <c r="V26" s="22">
        <f t="shared" si="25"/>
        <v>0.02512214796</v>
      </c>
      <c r="W26" s="22">
        <f t="shared" si="25"/>
        <v>-0.01035124476</v>
      </c>
      <c r="X26" s="22">
        <f t="shared" si="25"/>
        <v>0.04595131739</v>
      </c>
      <c r="Y26" s="22">
        <f t="shared" si="25"/>
        <v>0.000600120008</v>
      </c>
      <c r="Z26" s="22"/>
    </row>
    <row r="27" ht="13.5" customHeight="1">
      <c r="A27" s="21">
        <v>2.0081128E7</v>
      </c>
      <c r="B27" s="22">
        <v>-0.07170898366638856</v>
      </c>
      <c r="C27" s="22">
        <v>-0.07952907606640924</v>
      </c>
      <c r="D27" s="22">
        <v>-0.1158090793381021</v>
      </c>
      <c r="E27" s="22">
        <v>-0.1210093707197775</v>
      </c>
      <c r="F27" s="22">
        <v>-0.048067700000000005</v>
      </c>
      <c r="G27" s="22">
        <v>-0.0603564</v>
      </c>
      <c r="H27" s="22">
        <v>-0.0487125</v>
      </c>
      <c r="I27" s="22">
        <v>-0.0480886</v>
      </c>
      <c r="J27" s="22">
        <v>0.02382589446367467</v>
      </c>
      <c r="K27" s="22">
        <v>-0.06737725478046254</v>
      </c>
      <c r="L27" s="22">
        <v>0.0018</v>
      </c>
      <c r="N27" s="15" t="s">
        <v>111</v>
      </c>
      <c r="O27" s="22">
        <f t="shared" ref="O27:Y27" si="26">(1+B77)*(1+B78)*(1+B79)-1</f>
        <v>0.1230799567</v>
      </c>
      <c r="P27" s="22">
        <f t="shared" si="26"/>
        <v>0.0954441921</v>
      </c>
      <c r="Q27" s="22">
        <f t="shared" si="26"/>
        <v>0.1163086282</v>
      </c>
      <c r="R27" s="22">
        <f t="shared" si="26"/>
        <v>0.1321036304</v>
      </c>
      <c r="S27" s="22">
        <f t="shared" si="26"/>
        <v>0.03126675528</v>
      </c>
      <c r="T27" s="22">
        <f t="shared" si="26"/>
        <v>0.06258422668</v>
      </c>
      <c r="U27" s="22">
        <f t="shared" si="26"/>
        <v>0.08156013102</v>
      </c>
      <c r="V27" s="22">
        <f t="shared" si="26"/>
        <v>0.06294231296</v>
      </c>
      <c r="W27" s="22">
        <f t="shared" si="26"/>
        <v>-0.03487791109</v>
      </c>
      <c r="X27" s="22">
        <f t="shared" si="26"/>
        <v>0.01383101666</v>
      </c>
      <c r="Y27" s="22">
        <f t="shared" si="26"/>
        <v>0.000600120008</v>
      </c>
      <c r="Z27" s="22"/>
    </row>
    <row r="28" ht="13.5" customHeight="1">
      <c r="A28" s="21">
        <v>2.0081231E7</v>
      </c>
      <c r="B28" s="22">
        <v>0.013879969809732271</v>
      </c>
      <c r="C28" s="22">
        <v>0.018073162866255158</v>
      </c>
      <c r="D28" s="22">
        <v>0.06151628120942432</v>
      </c>
      <c r="E28" s="22">
        <v>0.05424045251914733</v>
      </c>
      <c r="F28" s="22">
        <v>0.0461292</v>
      </c>
      <c r="G28" s="22">
        <v>0.0589902</v>
      </c>
      <c r="H28" s="22">
        <v>0.0747961</v>
      </c>
      <c r="I28" s="22">
        <v>0.0588991</v>
      </c>
      <c r="J28" s="22">
        <v>0.07969789578289754</v>
      </c>
      <c r="K28" s="22">
        <v>0.07689803298759479</v>
      </c>
      <c r="L28" s="22">
        <v>0.0022</v>
      </c>
      <c r="N28" s="15" t="s">
        <v>113</v>
      </c>
      <c r="O28" s="22">
        <f t="shared" ref="O28:Y28" si="27">(1+B80)*(1+B81)*(1+B82)-1</f>
        <v>0.03199833887</v>
      </c>
      <c r="P28" s="22">
        <f t="shared" si="27"/>
        <v>0.02062389883</v>
      </c>
      <c r="Q28" s="22">
        <f t="shared" si="27"/>
        <v>0.02471136217</v>
      </c>
      <c r="R28" s="22">
        <f t="shared" si="27"/>
        <v>0.03735275801</v>
      </c>
      <c r="S28" s="22">
        <f t="shared" si="27"/>
        <v>-0.01257943809</v>
      </c>
      <c r="T28" s="22">
        <f t="shared" si="27"/>
        <v>-0.01953627067</v>
      </c>
      <c r="U28" s="22">
        <f t="shared" si="27"/>
        <v>-0.02994343012</v>
      </c>
      <c r="V28" s="22">
        <f t="shared" si="27"/>
        <v>-0.04017588958</v>
      </c>
      <c r="W28" s="22">
        <f t="shared" si="27"/>
        <v>-0.03098704487</v>
      </c>
      <c r="X28" s="22">
        <f t="shared" si="27"/>
        <v>-0.01443763524</v>
      </c>
      <c r="Y28" s="22">
        <f t="shared" si="27"/>
        <v>0.000600120008</v>
      </c>
      <c r="Z28" s="22"/>
    </row>
    <row r="29" ht="13.5" customHeight="1">
      <c r="A29" s="21">
        <v>2.009013E7</v>
      </c>
      <c r="B29" s="22">
        <v>-0.1149894548771774</v>
      </c>
      <c r="C29" s="22">
        <v>-0.04810485029155654</v>
      </c>
      <c r="D29" s="22">
        <v>-0.1428488349054818</v>
      </c>
      <c r="E29" s="22">
        <v>-0.07607914871389954</v>
      </c>
      <c r="F29" s="22">
        <v>-0.1078523</v>
      </c>
      <c r="G29" s="22">
        <v>-0.0795502</v>
      </c>
      <c r="H29" s="22">
        <v>-0.065309</v>
      </c>
      <c r="I29" s="22">
        <v>-0.051008899999999996</v>
      </c>
      <c r="J29" s="22">
        <v>-0.04797414172991665</v>
      </c>
      <c r="K29" s="22">
        <v>0.04839984178293766</v>
      </c>
      <c r="L29" s="22">
        <v>3.0E-4</v>
      </c>
      <c r="N29" s="15" t="s">
        <v>115</v>
      </c>
      <c r="O29" s="22">
        <f t="shared" ref="O29:Y29" si="28">(1+B83)*(1+B84)*(1+B85)-1</f>
        <v>0.03941030728</v>
      </c>
      <c r="P29" s="22">
        <f t="shared" si="28"/>
        <v>0.08109616974</v>
      </c>
      <c r="Q29" s="22">
        <f t="shared" si="28"/>
        <v>0.07591868049</v>
      </c>
      <c r="R29" s="22">
        <f t="shared" si="28"/>
        <v>0.1280274677</v>
      </c>
      <c r="S29" s="22">
        <f t="shared" si="28"/>
        <v>0.125243659</v>
      </c>
      <c r="T29" s="22">
        <f t="shared" si="28"/>
        <v>0.1009790105</v>
      </c>
      <c r="U29" s="22">
        <f t="shared" si="28"/>
        <v>0.151190902</v>
      </c>
      <c r="V29" s="22">
        <f t="shared" si="28"/>
        <v>0.1481741881</v>
      </c>
      <c r="W29" s="22">
        <f t="shared" si="28"/>
        <v>0.04381080125</v>
      </c>
      <c r="X29" s="22">
        <f t="shared" si="28"/>
        <v>0.03456478988</v>
      </c>
      <c r="Y29" s="22">
        <f t="shared" si="28"/>
        <v>0.000600120008</v>
      </c>
      <c r="Z29" s="22"/>
    </row>
    <row r="30" ht="13.5" customHeight="1">
      <c r="A30" s="21">
        <v>2.0090227E7</v>
      </c>
      <c r="B30" s="22">
        <v>-0.1336105627196353</v>
      </c>
      <c r="C30" s="22">
        <v>-0.07522865287564717</v>
      </c>
      <c r="D30" s="22">
        <v>-0.1389006362050108</v>
      </c>
      <c r="E30" s="22">
        <v>-0.10354258905836711</v>
      </c>
      <c r="F30" s="22">
        <v>-0.10910170000000001</v>
      </c>
      <c r="G30" s="22">
        <v>-0.0940257</v>
      </c>
      <c r="H30" s="22">
        <v>-0.1047777</v>
      </c>
      <c r="I30" s="22">
        <v>-0.0783799</v>
      </c>
      <c r="J30" s="22">
        <v>-0.03476912528690612</v>
      </c>
      <c r="K30" s="22">
        <v>-0.02784301967556246</v>
      </c>
      <c r="L30" s="22">
        <v>3.0E-4</v>
      </c>
      <c r="N30" s="15" t="s">
        <v>117</v>
      </c>
      <c r="O30" s="22">
        <f t="shared" ref="O30:Y30" si="29">(1+B86)*(1+B87)*(1+B88)-1</f>
        <v>0.1000865579</v>
      </c>
      <c r="P30" s="22">
        <f t="shared" si="29"/>
        <v>0.1043626783</v>
      </c>
      <c r="Q30" s="22">
        <f t="shared" si="29"/>
        <v>0.09301310417</v>
      </c>
      <c r="R30" s="22">
        <f t="shared" si="29"/>
        <v>0.08172443861</v>
      </c>
      <c r="S30" s="22">
        <f t="shared" si="29"/>
        <v>0.06014753452</v>
      </c>
      <c r="T30" s="22">
        <f t="shared" si="29"/>
        <v>0.05078232184</v>
      </c>
      <c r="U30" s="22">
        <f t="shared" si="29"/>
        <v>0.05757898823</v>
      </c>
      <c r="V30" s="22">
        <f t="shared" si="29"/>
        <v>0.05276475279</v>
      </c>
      <c r="W30" s="22">
        <f t="shared" si="29"/>
        <v>-0.007168391745</v>
      </c>
      <c r="X30" s="22">
        <f t="shared" si="29"/>
        <v>0.03823651306</v>
      </c>
      <c r="Y30" s="22">
        <f t="shared" si="29"/>
        <v>0.000500080004</v>
      </c>
      <c r="Z30" s="22"/>
    </row>
    <row r="31" ht="13.5" customHeight="1">
      <c r="A31" s="21">
        <v>2.0090331E7</v>
      </c>
      <c r="B31" s="22">
        <v>0.08550328638554759</v>
      </c>
      <c r="C31" s="22">
        <v>0.08919602402399442</v>
      </c>
      <c r="D31" s="22">
        <v>0.08878542424486646</v>
      </c>
      <c r="E31" s="22">
        <v>0.08975438341097863</v>
      </c>
      <c r="F31" s="22">
        <v>0.0737138</v>
      </c>
      <c r="G31" s="22">
        <v>0.0587961</v>
      </c>
      <c r="H31" s="22">
        <v>0.07400000000000001</v>
      </c>
      <c r="I31" s="22">
        <v>0.0548645</v>
      </c>
      <c r="J31" s="22">
        <v>0.02907105102452801</v>
      </c>
      <c r="K31" s="22">
        <v>0.037125178751569184</v>
      </c>
      <c r="L31" s="22">
        <v>5.0E-4</v>
      </c>
      <c r="N31" s="15" t="s">
        <v>119</v>
      </c>
      <c r="O31" s="22">
        <f t="shared" ref="O31:Y31" si="30">(1+B89)*(1+B90)*(1+B91)-1</f>
        <v>0.0302139335</v>
      </c>
      <c r="P31" s="22">
        <f t="shared" si="30"/>
        <v>0.01119516196</v>
      </c>
      <c r="Q31" s="22">
        <f t="shared" si="30"/>
        <v>0.01777023978</v>
      </c>
      <c r="R31" s="22">
        <f t="shared" si="30"/>
        <v>0.004847628022</v>
      </c>
      <c r="S31" s="22">
        <f t="shared" si="30"/>
        <v>0.01093458494</v>
      </c>
      <c r="T31" s="22">
        <f t="shared" si="30"/>
        <v>0.003957731739</v>
      </c>
      <c r="U31" s="22">
        <f t="shared" si="30"/>
        <v>0.03979879592</v>
      </c>
      <c r="V31" s="22">
        <f t="shared" si="30"/>
        <v>0.02926920102</v>
      </c>
      <c r="W31" s="22">
        <f t="shared" si="30"/>
        <v>0.02789210025</v>
      </c>
      <c r="X31" s="22">
        <f t="shared" si="30"/>
        <v>0.02970446192</v>
      </c>
      <c r="Y31" s="22">
        <f t="shared" si="30"/>
        <v>0.000300030001</v>
      </c>
      <c r="Z31" s="22"/>
    </row>
    <row r="32" ht="13.5" customHeight="1">
      <c r="A32" s="21">
        <v>2.009043E7</v>
      </c>
      <c r="B32" s="22">
        <v>0.1071916148304972</v>
      </c>
      <c r="C32" s="22">
        <v>0.09600613435999981</v>
      </c>
      <c r="D32" s="22">
        <v>0.1586743240559974</v>
      </c>
      <c r="E32" s="22">
        <v>0.1505059839809271</v>
      </c>
      <c r="F32" s="22">
        <v>0.1726388</v>
      </c>
      <c r="G32" s="22">
        <v>0.0887132</v>
      </c>
      <c r="H32" s="22">
        <v>0.1821014</v>
      </c>
      <c r="I32" s="22">
        <v>0.1269262</v>
      </c>
      <c r="J32" s="22">
        <v>0.0119292072495758</v>
      </c>
      <c r="K32" s="22">
        <v>0.1088826902922575</v>
      </c>
      <c r="L32" s="22">
        <v>4.0E-4</v>
      </c>
      <c r="N32" s="15" t="s">
        <v>121</v>
      </c>
      <c r="O32" s="22">
        <f t="shared" ref="O32:Y32" si="31">(1+B92)*(1+B93)*(1+B94)-1</f>
        <v>0.05104233768</v>
      </c>
      <c r="P32" s="22">
        <f t="shared" si="31"/>
        <v>0.05130329005</v>
      </c>
      <c r="Q32" s="22">
        <f t="shared" si="31"/>
        <v>0.02382828787</v>
      </c>
      <c r="R32" s="22">
        <f t="shared" si="31"/>
        <v>0.01724402428</v>
      </c>
      <c r="S32" s="22">
        <f t="shared" si="31"/>
        <v>0.05238233062</v>
      </c>
      <c r="T32" s="22">
        <f t="shared" si="31"/>
        <v>0.03995566129</v>
      </c>
      <c r="U32" s="22">
        <f t="shared" si="31"/>
        <v>0.03400918843</v>
      </c>
      <c r="V32" s="22">
        <f t="shared" si="31"/>
        <v>0.03053742388</v>
      </c>
      <c r="W32" s="22">
        <f t="shared" si="31"/>
        <v>0.02723275852</v>
      </c>
      <c r="X32" s="22">
        <f t="shared" si="31"/>
        <v>0.02999423149</v>
      </c>
      <c r="Y32" s="22">
        <f t="shared" si="31"/>
        <v>0.000300030001</v>
      </c>
      <c r="Z32" s="22"/>
    </row>
    <row r="33" ht="13.5" customHeight="1">
      <c r="A33" s="21">
        <v>2.0090529E7</v>
      </c>
      <c r="B33" s="22">
        <v>0.061835786281859706</v>
      </c>
      <c r="C33" s="22">
        <v>0.04957180201302469</v>
      </c>
      <c r="D33" s="22">
        <v>0.021622873416811128</v>
      </c>
      <c r="E33" s="22">
        <v>0.03871976731789939</v>
      </c>
      <c r="F33" s="22">
        <v>0.12352270000000001</v>
      </c>
      <c r="G33" s="22">
        <v>0.1293833</v>
      </c>
      <c r="H33" s="22">
        <v>0.1468145</v>
      </c>
      <c r="I33" s="22">
        <v>0.1491712</v>
      </c>
      <c r="J33" s="22">
        <v>0.05534986842752465</v>
      </c>
      <c r="K33" s="22">
        <v>0.08397906024889788</v>
      </c>
      <c r="L33" s="22">
        <v>4.0E-4</v>
      </c>
      <c r="N33" s="15" t="s">
        <v>123</v>
      </c>
      <c r="O33" s="22">
        <f t="shared" ref="O33:Y33" si="32">(1+B95)*(1+B96)*(1+B97)-1</f>
        <v>-0.001934377817</v>
      </c>
      <c r="P33" s="22">
        <f t="shared" si="32"/>
        <v>0.01487014622</v>
      </c>
      <c r="Q33" s="22">
        <f t="shared" si="32"/>
        <v>-0.08577541526</v>
      </c>
      <c r="R33" s="22">
        <f t="shared" si="32"/>
        <v>-0.0612925241</v>
      </c>
      <c r="S33" s="22">
        <f t="shared" si="32"/>
        <v>-0.06239609525</v>
      </c>
      <c r="T33" s="22">
        <f t="shared" si="32"/>
        <v>-0.05238851146</v>
      </c>
      <c r="U33" s="22">
        <f t="shared" si="32"/>
        <v>-0.08727486962</v>
      </c>
      <c r="V33" s="22">
        <f t="shared" si="32"/>
        <v>-0.07810530222</v>
      </c>
      <c r="W33" s="22">
        <f t="shared" si="32"/>
        <v>-0.05379670611</v>
      </c>
      <c r="X33" s="22">
        <f t="shared" si="32"/>
        <v>-0.03274293488</v>
      </c>
      <c r="Y33" s="22">
        <f t="shared" si="32"/>
        <v>0.000300030001</v>
      </c>
      <c r="Z33" s="22"/>
    </row>
    <row r="34" ht="13.5" customHeight="1">
      <c r="A34" s="21">
        <v>2.009063E7</v>
      </c>
      <c r="B34" s="22">
        <v>-0.007384464060046114</v>
      </c>
      <c r="C34" s="22">
        <v>0.01118726976673856</v>
      </c>
      <c r="D34" s="22">
        <v>-0.003152656468116466</v>
      </c>
      <c r="E34" s="22">
        <v>0.03240008346038614</v>
      </c>
      <c r="F34" s="22">
        <v>-0.011609000000000001</v>
      </c>
      <c r="G34" s="22">
        <v>-0.0090828</v>
      </c>
      <c r="H34" s="22">
        <v>0.0109047</v>
      </c>
      <c r="I34" s="22">
        <v>0.0131555</v>
      </c>
      <c r="J34" s="22">
        <v>0.002875122391302165</v>
      </c>
      <c r="K34" s="22">
        <v>0.03109513869860003</v>
      </c>
      <c r="L34" s="22">
        <v>3.0E-4</v>
      </c>
      <c r="N34" s="15" t="s">
        <v>125</v>
      </c>
      <c r="O34" s="22">
        <f t="shared" ref="O34:Y34" si="33">(1+B98)*(1+B99)*(1+B100)-1</f>
        <v>0.04980142317</v>
      </c>
      <c r="P34" s="22">
        <f t="shared" si="33"/>
        <v>0.04784346684</v>
      </c>
      <c r="Q34" s="22">
        <f t="shared" si="33"/>
        <v>0.0939839502</v>
      </c>
      <c r="R34" s="22">
        <f t="shared" si="33"/>
        <v>0.1005875378</v>
      </c>
      <c r="S34" s="22">
        <f t="shared" si="33"/>
        <v>-0.05171865868</v>
      </c>
      <c r="T34" s="22">
        <f t="shared" si="33"/>
        <v>-0.02216193219</v>
      </c>
      <c r="U34" s="22">
        <f t="shared" si="33"/>
        <v>-0.04075487127</v>
      </c>
      <c r="V34" s="22">
        <f t="shared" si="33"/>
        <v>-0.02687558507</v>
      </c>
      <c r="W34" s="22">
        <f t="shared" si="33"/>
        <v>-0.02993393207</v>
      </c>
      <c r="X34" s="22">
        <f t="shared" si="33"/>
        <v>-0.02510788583</v>
      </c>
      <c r="Y34" s="22">
        <f t="shared" si="33"/>
        <v>0.000300030001</v>
      </c>
      <c r="Z34" s="22"/>
    </row>
    <row r="35" ht="13.5" customHeight="1">
      <c r="A35" s="21">
        <v>2.0090731E7</v>
      </c>
      <c r="B35" s="22">
        <v>0.0818513513181478</v>
      </c>
      <c r="C35" s="22">
        <v>0.07102633540416159</v>
      </c>
      <c r="D35" s="22">
        <v>0.11564150224896981</v>
      </c>
      <c r="E35" s="22">
        <v>0.07754252197121336</v>
      </c>
      <c r="F35" s="22">
        <v>0.1025013</v>
      </c>
      <c r="G35" s="22">
        <v>0.0851741</v>
      </c>
      <c r="H35" s="22">
        <v>0.0902636</v>
      </c>
      <c r="I35" s="22">
        <v>0.0702617</v>
      </c>
      <c r="J35" s="22">
        <v>0.02610055593224958</v>
      </c>
      <c r="K35" s="22">
        <v>0.06044884714813126</v>
      </c>
      <c r="L35" s="22">
        <v>3.0E-4</v>
      </c>
      <c r="N35" s="15" t="s">
        <v>127</v>
      </c>
      <c r="O35" s="22">
        <f t="shared" ref="O35:Y35" si="34">(1+B101)*(1+B102)*(1+B103)-1</f>
        <v>-0.007219281529</v>
      </c>
      <c r="P35" s="22">
        <f t="shared" si="34"/>
        <v>0.03837648483</v>
      </c>
      <c r="Q35" s="22">
        <f t="shared" si="34"/>
        <v>0.01980316525</v>
      </c>
      <c r="R35" s="22">
        <f t="shared" si="34"/>
        <v>0.06629834518</v>
      </c>
      <c r="S35" s="22">
        <f t="shared" si="34"/>
        <v>0.02610249922</v>
      </c>
      <c r="T35" s="22">
        <f t="shared" si="34"/>
        <v>0.05022271993</v>
      </c>
      <c r="U35" s="22">
        <f t="shared" si="34"/>
        <v>0.03695738396</v>
      </c>
      <c r="V35" s="22">
        <f t="shared" si="34"/>
        <v>0.04369973807</v>
      </c>
      <c r="W35" s="22">
        <f t="shared" si="34"/>
        <v>-0.04632044719</v>
      </c>
      <c r="X35" s="22">
        <f t="shared" si="34"/>
        <v>0.006456281779</v>
      </c>
      <c r="Y35" s="22">
        <f t="shared" si="34"/>
        <v>0.000400050002</v>
      </c>
      <c r="Z35" s="22"/>
    </row>
    <row r="36" ht="13.5" customHeight="1">
      <c r="A36" s="21">
        <v>2.0090831E7</v>
      </c>
      <c r="B36" s="22">
        <v>0.05230548003056512</v>
      </c>
      <c r="C36" s="22">
        <v>0.02073902997921295</v>
      </c>
      <c r="D36" s="22">
        <v>0.04733040682336176</v>
      </c>
      <c r="E36" s="22">
        <v>0.009762895195220889</v>
      </c>
      <c r="F36" s="22">
        <v>0.0686515</v>
      </c>
      <c r="G36" s="22">
        <v>0.026692</v>
      </c>
      <c r="H36" s="22">
        <v>0.0963124</v>
      </c>
      <c r="I36" s="22">
        <v>0.0570946</v>
      </c>
      <c r="J36" s="22">
        <v>0.02216895349780157</v>
      </c>
      <c r="K36" s="22">
        <v>0.02764180591123511</v>
      </c>
      <c r="L36" s="22">
        <v>3.0E-4</v>
      </c>
      <c r="N36" s="15" t="s">
        <v>129</v>
      </c>
      <c r="O36" s="22">
        <f t="shared" ref="O36:Y36" si="35">(1+B104)*(1+B105)*(1+B106)-1</f>
        <v>0.001083583416</v>
      </c>
      <c r="P36" s="22">
        <f t="shared" si="35"/>
        <v>0.001200484338</v>
      </c>
      <c r="Q36" s="22">
        <f t="shared" si="35"/>
        <v>-0.01195817799</v>
      </c>
      <c r="R36" s="22">
        <f t="shared" si="35"/>
        <v>0.01976872272</v>
      </c>
      <c r="S36" s="22">
        <f t="shared" si="35"/>
        <v>0.001234658443</v>
      </c>
      <c r="T36" s="22">
        <f t="shared" si="35"/>
        <v>0.008349418185</v>
      </c>
      <c r="U36" s="22">
        <f t="shared" si="35"/>
        <v>0.02982691859</v>
      </c>
      <c r="V36" s="22">
        <f t="shared" si="35"/>
        <v>0.05332643682</v>
      </c>
      <c r="W36" s="22">
        <f t="shared" si="35"/>
        <v>-0.008343874251</v>
      </c>
      <c r="X36" s="22">
        <f t="shared" si="35"/>
        <v>0.01281960582</v>
      </c>
      <c r="Y36" s="22">
        <f t="shared" si="35"/>
        <v>0.000400050002</v>
      </c>
      <c r="Z36" s="22"/>
    </row>
    <row r="37" ht="13.5" customHeight="1">
      <c r="A37" s="21">
        <v>2.009093E7</v>
      </c>
      <c r="B37" s="22">
        <v>0.0386354455664859</v>
      </c>
      <c r="C37" s="22">
        <v>0.04253556402687608</v>
      </c>
      <c r="D37" s="22">
        <v>0.05015425594372469</v>
      </c>
      <c r="E37" s="22">
        <v>0.06566229928946156</v>
      </c>
      <c r="F37" s="22">
        <v>0.037534399999999996</v>
      </c>
      <c r="G37" s="22">
        <v>0.0452011</v>
      </c>
      <c r="H37" s="22">
        <v>0.053361099999999995</v>
      </c>
      <c r="I37" s="22">
        <v>0.0592746</v>
      </c>
      <c r="J37" s="22">
        <v>0.028246489486067672</v>
      </c>
      <c r="K37" s="22">
        <v>0.0620285116090149</v>
      </c>
      <c r="L37" s="22">
        <v>2.0E-4</v>
      </c>
      <c r="N37" s="15" t="s">
        <v>131</v>
      </c>
      <c r="O37" s="22">
        <f t="shared" ref="O37:Y37" si="36">(1+B107)*(1+B108)*(1+B109)-1</f>
        <v>-0.08394969441</v>
      </c>
      <c r="P37" s="22">
        <f t="shared" si="36"/>
        <v>-0.05290070531</v>
      </c>
      <c r="Q37" s="22">
        <f t="shared" si="36"/>
        <v>-0.1073479304</v>
      </c>
      <c r="R37" s="22">
        <f t="shared" si="36"/>
        <v>-0.1306159011</v>
      </c>
      <c r="S37" s="22">
        <f t="shared" si="36"/>
        <v>-0.1205301652</v>
      </c>
      <c r="T37" s="22">
        <f t="shared" si="36"/>
        <v>-0.09110133714</v>
      </c>
      <c r="U37" s="22">
        <f t="shared" si="36"/>
        <v>-0.08819179494</v>
      </c>
      <c r="V37" s="22">
        <f t="shared" si="36"/>
        <v>-0.07257369607</v>
      </c>
      <c r="W37" s="22">
        <f t="shared" si="36"/>
        <v>0.006416210284</v>
      </c>
      <c r="X37" s="22">
        <f t="shared" si="36"/>
        <v>-0.03737656962</v>
      </c>
      <c r="Y37" s="22">
        <f t="shared" si="36"/>
        <v>0.000600120008</v>
      </c>
      <c r="Z37" s="22"/>
    </row>
    <row r="38" ht="13.5" customHeight="1">
      <c r="A38" s="21">
        <v>2.009103E7</v>
      </c>
      <c r="B38" s="22">
        <v>-0.03060447906014052</v>
      </c>
      <c r="C38" s="22">
        <v>-0.01354480253896329</v>
      </c>
      <c r="D38" s="22">
        <v>-0.06640717787775097</v>
      </c>
      <c r="E38" s="22">
        <v>-0.06947726210948114</v>
      </c>
      <c r="F38" s="22">
        <v>-0.0264309</v>
      </c>
      <c r="G38" s="22">
        <v>-0.005055199999999999</v>
      </c>
      <c r="H38" s="22">
        <v>-0.0237821</v>
      </c>
      <c r="I38" s="22">
        <v>-0.0064297</v>
      </c>
      <c r="J38" s="22">
        <v>0.004528692404641488</v>
      </c>
      <c r="K38" s="22">
        <v>0.01922282046320567</v>
      </c>
      <c r="L38" s="22">
        <v>2.0E-4</v>
      </c>
      <c r="N38" s="15" t="s">
        <v>133</v>
      </c>
      <c r="O38" s="22">
        <f t="shared" ref="O38:Y38" si="37">(1+B110)*(1+B111)*(1+B112)-1</f>
        <v>0.05635223282</v>
      </c>
      <c r="P38" s="22">
        <f t="shared" si="37"/>
        <v>0.0731711991</v>
      </c>
      <c r="Q38" s="22">
        <f t="shared" si="37"/>
        <v>0.02876070414</v>
      </c>
      <c r="R38" s="22">
        <f t="shared" si="37"/>
        <v>0.04319524193</v>
      </c>
      <c r="S38" s="22">
        <f t="shared" si="37"/>
        <v>0.02171321571</v>
      </c>
      <c r="T38" s="22">
        <f t="shared" si="37"/>
        <v>0.05607263366</v>
      </c>
      <c r="U38" s="22">
        <f t="shared" si="37"/>
        <v>0.03784314989</v>
      </c>
      <c r="V38" s="22">
        <f t="shared" si="37"/>
        <v>0.07812414239</v>
      </c>
      <c r="W38" s="22">
        <f t="shared" si="37"/>
        <v>-0.01258361451</v>
      </c>
      <c r="X38" s="22">
        <f t="shared" si="37"/>
        <v>-0.008613998247</v>
      </c>
      <c r="Y38" s="22">
        <f t="shared" si="37"/>
        <v>0.000500080004</v>
      </c>
      <c r="Z38" s="22"/>
    </row>
    <row r="39" ht="13.5" customHeight="1">
      <c r="A39" s="21">
        <v>2.009113E7</v>
      </c>
      <c r="B39" s="22">
        <v>0.05636283704791478</v>
      </c>
      <c r="C39" s="22">
        <v>0.06143246504854316</v>
      </c>
      <c r="D39" s="22">
        <v>0.031822607334000004</v>
      </c>
      <c r="E39" s="22">
        <v>0.03094050550623817</v>
      </c>
      <c r="F39" s="22">
        <v>0.0224029</v>
      </c>
      <c r="G39" s="22">
        <v>0.0271711</v>
      </c>
      <c r="H39" s="22">
        <v>-0.0026104</v>
      </c>
      <c r="I39" s="22">
        <v>0.0188095</v>
      </c>
      <c r="J39" s="22">
        <v>0.0337084063077846</v>
      </c>
      <c r="K39" s="22">
        <v>0.01114596244929089</v>
      </c>
      <c r="L39" s="22">
        <v>2.0E-4</v>
      </c>
      <c r="N39" s="15" t="s">
        <v>135</v>
      </c>
      <c r="O39" s="22">
        <f t="shared" ref="O39:Y39" si="38">(1+B113)*(1+B114)*(1+B115)-1</f>
        <v>0.01638357441</v>
      </c>
      <c r="P39" s="22">
        <f t="shared" si="38"/>
        <v>0.007418878005</v>
      </c>
      <c r="Q39" s="22">
        <f t="shared" si="38"/>
        <v>0.0170275427</v>
      </c>
      <c r="R39" s="22">
        <f t="shared" si="38"/>
        <v>-0.04682980085</v>
      </c>
      <c r="S39" s="22">
        <f t="shared" si="38"/>
        <v>-0.02565344214</v>
      </c>
      <c r="T39" s="22">
        <f t="shared" si="38"/>
        <v>-0.01353819174</v>
      </c>
      <c r="U39" s="22">
        <f t="shared" si="38"/>
        <v>0.01181747045</v>
      </c>
      <c r="V39" s="22">
        <f t="shared" si="38"/>
        <v>0.0003848053983</v>
      </c>
      <c r="W39" s="22">
        <f t="shared" si="38"/>
        <v>0.08260569389</v>
      </c>
      <c r="X39" s="22">
        <f t="shared" si="38"/>
        <v>0.04112809474</v>
      </c>
      <c r="Y39" s="22">
        <f t="shared" si="38"/>
        <v>0.001200480064</v>
      </c>
      <c r="Z39" s="22"/>
    </row>
    <row r="40" ht="13.5" customHeight="1">
      <c r="A40" s="21">
        <v>2.0091231E7</v>
      </c>
      <c r="B40" s="22">
        <v>0.01769673557734475</v>
      </c>
      <c r="C40" s="22">
        <v>0.03090862661693961</v>
      </c>
      <c r="D40" s="22">
        <v>0.07574060364565094</v>
      </c>
      <c r="E40" s="22">
        <v>0.08557216988933526</v>
      </c>
      <c r="F40" s="22">
        <v>0.0113121</v>
      </c>
      <c r="G40" s="22">
        <v>0.020545</v>
      </c>
      <c r="H40" s="22">
        <v>0.010407699999999999</v>
      </c>
      <c r="I40" s="22">
        <v>0.0148579</v>
      </c>
      <c r="J40" s="22">
        <v>-0.05189750923992942</v>
      </c>
      <c r="K40" s="22">
        <v>0.02006553375194753</v>
      </c>
      <c r="L40" s="22">
        <v>2.0E-4</v>
      </c>
      <c r="N40" s="15" t="s">
        <v>137</v>
      </c>
      <c r="O40" s="22">
        <f t="shared" ref="O40:Y40" si="39">(1+B116)*(1+B117)*(1+B118)-1</f>
        <v>0.04583087082</v>
      </c>
      <c r="P40" s="22">
        <f t="shared" si="39"/>
        <v>0.006143230686</v>
      </c>
      <c r="Q40" s="22">
        <f t="shared" si="39"/>
        <v>0.04306276895</v>
      </c>
      <c r="R40" s="22">
        <f t="shared" si="39"/>
        <v>0.0324099587</v>
      </c>
      <c r="S40" s="22">
        <f t="shared" si="39"/>
        <v>-0.02174100797</v>
      </c>
      <c r="T40" s="22">
        <f t="shared" si="39"/>
        <v>0.0006575614977</v>
      </c>
      <c r="U40" s="22">
        <f t="shared" si="39"/>
        <v>-0.01879095969</v>
      </c>
      <c r="V40" s="22">
        <f t="shared" si="39"/>
        <v>-0.00689008618</v>
      </c>
      <c r="W40" s="22">
        <f t="shared" si="39"/>
        <v>0.03401351766</v>
      </c>
      <c r="X40" s="22">
        <f t="shared" si="39"/>
        <v>0.0443340317</v>
      </c>
      <c r="Y40" s="22">
        <f t="shared" si="39"/>
        <v>0.001200480064</v>
      </c>
      <c r="Z40" s="22"/>
    </row>
    <row r="41" ht="13.5" customHeight="1">
      <c r="A41" s="21">
        <v>2.0100129E7</v>
      </c>
      <c r="B41" s="22">
        <v>-0.02812396009869667</v>
      </c>
      <c r="C41" s="22">
        <v>-0.04363609324706685</v>
      </c>
      <c r="D41" s="22">
        <v>-0.02931007460076962</v>
      </c>
      <c r="E41" s="22">
        <v>-0.044727782843642094</v>
      </c>
      <c r="F41" s="22">
        <v>-0.047252999999999996</v>
      </c>
      <c r="G41" s="22">
        <v>-0.046502499999999995</v>
      </c>
      <c r="H41" s="22">
        <v>-0.0096614</v>
      </c>
      <c r="I41" s="22">
        <v>-0.016638200000000002</v>
      </c>
      <c r="J41" s="22">
        <v>-0.0032110615640242868</v>
      </c>
      <c r="K41" s="22">
        <v>0.0109574553451457</v>
      </c>
      <c r="L41" s="22">
        <v>2.0E-4</v>
      </c>
      <c r="N41" s="15" t="s">
        <v>139</v>
      </c>
      <c r="O41" s="22">
        <f t="shared" ref="O41:Y41" si="40">(1+B121)*(1+B119)*(1+B120)-1</f>
        <v>0.03480860134</v>
      </c>
      <c r="P41" s="22">
        <f t="shared" si="40"/>
        <v>0.04581078005</v>
      </c>
      <c r="Q41" s="22">
        <f t="shared" si="40"/>
        <v>0.08865976715</v>
      </c>
      <c r="R41" s="22">
        <f t="shared" si="40"/>
        <v>0.09221616755</v>
      </c>
      <c r="S41" s="22">
        <f t="shared" si="40"/>
        <v>0.07685485166</v>
      </c>
      <c r="T41" s="22">
        <f t="shared" si="40"/>
        <v>0.04965093329</v>
      </c>
      <c r="U41" s="22">
        <f t="shared" si="40"/>
        <v>0.0877478679</v>
      </c>
      <c r="V41" s="22">
        <f t="shared" si="40"/>
        <v>0.07245485104</v>
      </c>
      <c r="W41" s="22">
        <f t="shared" si="40"/>
        <v>0.01026462422</v>
      </c>
      <c r="X41" s="22">
        <f t="shared" si="40"/>
        <v>0.05302099076</v>
      </c>
      <c r="Y41" s="22">
        <f t="shared" si="40"/>
        <v>0.001200480064</v>
      </c>
      <c r="Z41" s="22"/>
    </row>
    <row r="42" ht="13.5" customHeight="1">
      <c r="A42" s="21">
        <v>2.0100226E7</v>
      </c>
      <c r="B42" s="22">
        <v>0.031565266123254394</v>
      </c>
      <c r="C42" s="22">
        <v>0.03436619363513183</v>
      </c>
      <c r="D42" s="22">
        <v>0.0463688399880553</v>
      </c>
      <c r="E42" s="22">
        <v>0.04361183260430313</v>
      </c>
      <c r="F42" s="22">
        <v>-0.0066336</v>
      </c>
      <c r="G42" s="22">
        <v>0.0045605</v>
      </c>
      <c r="H42" s="22">
        <v>-0.0081333</v>
      </c>
      <c r="I42" s="22">
        <v>-0.0033345999999999996</v>
      </c>
      <c r="J42" s="22">
        <v>-0.0013191927757579818</v>
      </c>
      <c r="K42" s="22">
        <v>-7.008888469781649E-4</v>
      </c>
      <c r="L42" s="22">
        <v>2.0E-4</v>
      </c>
      <c r="N42" s="15" t="s">
        <v>141</v>
      </c>
      <c r="O42" s="22">
        <f t="shared" ref="O42:Y42" si="41">(1+B124)*(1+B122)*(1+B123)-1</f>
        <v>0.06676468965</v>
      </c>
      <c r="P42" s="22">
        <f t="shared" si="41"/>
        <v>0.01011567246</v>
      </c>
      <c r="Q42" s="22">
        <f t="shared" si="41"/>
        <v>0.1407358261</v>
      </c>
      <c r="R42" s="22">
        <f t="shared" si="41"/>
        <v>0.03570123223</v>
      </c>
      <c r="S42" s="22">
        <f t="shared" si="41"/>
        <v>0.04622762415</v>
      </c>
      <c r="T42" s="22">
        <f t="shared" si="41"/>
        <v>-0.05289163169</v>
      </c>
      <c r="U42" s="22">
        <f t="shared" si="41"/>
        <v>-0.001160803902</v>
      </c>
      <c r="V42" s="22">
        <f t="shared" si="41"/>
        <v>-0.05338578101</v>
      </c>
      <c r="W42" s="22">
        <f t="shared" si="41"/>
        <v>-0.1026180048</v>
      </c>
      <c r="X42" s="22">
        <f t="shared" si="41"/>
        <v>-0.001914261175</v>
      </c>
      <c r="Y42" s="22">
        <f t="shared" si="41"/>
        <v>0.0014006501</v>
      </c>
      <c r="Z42" s="22"/>
    </row>
    <row r="43" ht="13.5" customHeight="1">
      <c r="A43" s="21">
        <v>2.0100331E7</v>
      </c>
      <c r="B43" s="22">
        <v>0.06510006766601739</v>
      </c>
      <c r="C43" s="22">
        <v>0.05784257137448212</v>
      </c>
      <c r="D43" s="22">
        <v>0.08317655838864102</v>
      </c>
      <c r="E43" s="22">
        <v>0.07944974187767606</v>
      </c>
      <c r="F43" s="22">
        <v>0.0647544</v>
      </c>
      <c r="G43" s="22">
        <v>0.0639963</v>
      </c>
      <c r="H43" s="22">
        <v>0.0698713</v>
      </c>
      <c r="I43" s="22">
        <v>0.0787446</v>
      </c>
      <c r="J43" s="22">
        <v>-0.01205710764480894</v>
      </c>
      <c r="K43" s="22">
        <v>0.03430766039719169</v>
      </c>
      <c r="L43" s="22">
        <v>2.0E-4</v>
      </c>
      <c r="N43" s="15" t="s">
        <v>143</v>
      </c>
      <c r="O43" s="22">
        <f t="shared" ref="O43:Y43" si="42">(1+B127)*(1+B125)*(1+B126)-1</f>
        <v>0.03268591618</v>
      </c>
      <c r="P43" s="22">
        <f t="shared" si="42"/>
        <v>0.0890866258</v>
      </c>
      <c r="Q43" s="22">
        <f t="shared" si="42"/>
        <v>-0.001299423395</v>
      </c>
      <c r="R43" s="22">
        <f t="shared" si="42"/>
        <v>0.05348808328</v>
      </c>
      <c r="S43" s="22">
        <f t="shared" si="42"/>
        <v>0.0566718433</v>
      </c>
      <c r="T43" s="22">
        <f t="shared" si="42"/>
        <v>0.08035629964</v>
      </c>
      <c r="U43" s="22">
        <f t="shared" si="42"/>
        <v>0.06802405835</v>
      </c>
      <c r="V43" s="22">
        <f t="shared" si="42"/>
        <v>0.08457972131</v>
      </c>
      <c r="W43" s="22">
        <f t="shared" si="42"/>
        <v>0.02481379383</v>
      </c>
      <c r="X43" s="22">
        <f t="shared" si="42"/>
        <v>0.03175901208</v>
      </c>
      <c r="Y43" s="22">
        <f t="shared" si="42"/>
        <v>0.001901200252</v>
      </c>
      <c r="Z43" s="22"/>
    </row>
    <row r="44" ht="13.5" customHeight="1">
      <c r="A44" s="21">
        <v>2.010043E7</v>
      </c>
      <c r="B44" s="22">
        <v>0.02587580645697885</v>
      </c>
      <c r="C44" s="22">
        <v>0.011174049397408849</v>
      </c>
      <c r="D44" s="22">
        <v>0.06996909457831757</v>
      </c>
      <c r="E44" s="22">
        <v>0.041974488741043814</v>
      </c>
      <c r="F44" s="22">
        <v>-0.01795</v>
      </c>
      <c r="G44" s="22">
        <v>-0.011910700000000001</v>
      </c>
      <c r="H44" s="22">
        <v>0.017587600000000002</v>
      </c>
      <c r="I44" s="22">
        <v>0.0218704</v>
      </c>
      <c r="J44" s="22">
        <v>-0.00671967097578019</v>
      </c>
      <c r="K44" s="22">
        <v>0.0203153877248905</v>
      </c>
      <c r="L44" s="22">
        <v>2.0E-4</v>
      </c>
      <c r="N44" s="15" t="s">
        <v>145</v>
      </c>
      <c r="O44" s="22">
        <f t="shared" ref="O44:Y44" si="43">(1+B130)*(1+B128)*(1+B129)-1</f>
        <v>0.01344581148</v>
      </c>
      <c r="P44" s="22">
        <f t="shared" si="43"/>
        <v>0.04670268643</v>
      </c>
      <c r="Q44" s="22">
        <f t="shared" si="43"/>
        <v>0.006700302438</v>
      </c>
      <c r="R44" s="22">
        <f t="shared" si="43"/>
        <v>0.04388802376</v>
      </c>
      <c r="S44" s="22">
        <f t="shared" si="43"/>
        <v>0.04359991396</v>
      </c>
      <c r="T44" s="22">
        <f t="shared" si="43"/>
        <v>0.06977084067</v>
      </c>
      <c r="U44" s="22">
        <f t="shared" si="43"/>
        <v>0.06444540204</v>
      </c>
      <c r="V44" s="22">
        <f t="shared" si="43"/>
        <v>0.08164191245</v>
      </c>
      <c r="W44" s="22">
        <f t="shared" si="43"/>
        <v>0.03547092396</v>
      </c>
      <c r="X44" s="22">
        <f t="shared" si="43"/>
        <v>0.03186438013</v>
      </c>
      <c r="Y44" s="22">
        <f t="shared" si="43"/>
        <v>0.002502080576</v>
      </c>
      <c r="Z44" s="22"/>
    </row>
    <row r="45" ht="13.5" customHeight="1">
      <c r="A45" s="21">
        <v>2.0100528E7</v>
      </c>
      <c r="B45" s="22">
        <v>-0.08219596031587063</v>
      </c>
      <c r="C45" s="22">
        <v>-0.07634163118900739</v>
      </c>
      <c r="D45" s="22">
        <v>-0.08449814563213831</v>
      </c>
      <c r="E45" s="22">
        <v>-0.06611940780212733</v>
      </c>
      <c r="F45" s="22">
        <v>-0.1149067</v>
      </c>
      <c r="G45" s="22">
        <v>-0.1058807</v>
      </c>
      <c r="H45" s="22">
        <v>-0.1199523</v>
      </c>
      <c r="I45" s="22">
        <v>-0.1202355</v>
      </c>
      <c r="J45" s="22">
        <v>-0.03018285560570921</v>
      </c>
      <c r="K45" s="22">
        <v>-0.04713737458827416</v>
      </c>
      <c r="L45" s="22">
        <v>2.0E-4</v>
      </c>
      <c r="N45" s="15" t="s">
        <v>147</v>
      </c>
      <c r="O45" s="22">
        <f t="shared" ref="O45:Y45" si="44">(1+B133)*(1+B131)*(1+B132)-1</f>
        <v>0.0311490265</v>
      </c>
      <c r="P45" s="22">
        <f t="shared" si="44"/>
        <v>0.05899001279</v>
      </c>
      <c r="Q45" s="22">
        <f t="shared" si="44"/>
        <v>0.05109360806</v>
      </c>
      <c r="R45" s="22">
        <f t="shared" si="44"/>
        <v>0.06218324163</v>
      </c>
      <c r="S45" s="22">
        <f t="shared" si="44"/>
        <v>0.06141984917</v>
      </c>
      <c r="T45" s="22">
        <f t="shared" si="44"/>
        <v>0.05100671726</v>
      </c>
      <c r="U45" s="22">
        <f t="shared" si="44"/>
        <v>0.06965965021</v>
      </c>
      <c r="V45" s="22">
        <f t="shared" si="44"/>
        <v>0.07542295792</v>
      </c>
      <c r="W45" s="22">
        <f t="shared" si="44"/>
        <v>0.02475519917</v>
      </c>
      <c r="X45" s="22">
        <f t="shared" si="44"/>
        <v>0.02838075569</v>
      </c>
      <c r="Y45" s="22">
        <f t="shared" si="44"/>
        <v>0.00320341121</v>
      </c>
      <c r="Z45" s="22"/>
    </row>
    <row r="46" ht="13.5" customHeight="1">
      <c r="A46" s="21">
        <v>2.010063E7</v>
      </c>
      <c r="B46" s="22">
        <v>-0.05629434508638465</v>
      </c>
      <c r="C46" s="22">
        <v>-0.05506542560945837</v>
      </c>
      <c r="D46" s="22">
        <v>-0.08729508370632966</v>
      </c>
      <c r="E46" s="22">
        <v>-0.06709877037589129</v>
      </c>
      <c r="F46" s="22">
        <v>-0.023158599999999998</v>
      </c>
      <c r="G46" s="22">
        <v>-0.0059579</v>
      </c>
      <c r="H46" s="22">
        <v>-0.0112066</v>
      </c>
      <c r="I46" s="22">
        <v>-0.0075417999999999995</v>
      </c>
      <c r="J46" s="22">
        <v>0.01291282951896555</v>
      </c>
      <c r="K46" s="22">
        <v>0.01392576910274546</v>
      </c>
      <c r="L46" s="22">
        <v>3.0E-4</v>
      </c>
      <c r="N46" s="15" t="s">
        <v>149</v>
      </c>
      <c r="O46" s="22">
        <f t="shared" ref="O46:Y46" si="45">(1+B136)*(1+B134)*(1+B135)-1</f>
        <v>0.05325802272</v>
      </c>
      <c r="P46" s="22">
        <f t="shared" si="45"/>
        <v>0.07863654457</v>
      </c>
      <c r="Q46" s="22">
        <f t="shared" si="45"/>
        <v>0.02045627041</v>
      </c>
      <c r="R46" s="22">
        <f t="shared" si="45"/>
        <v>0.04585135245</v>
      </c>
      <c r="S46" s="22">
        <f t="shared" si="45"/>
        <v>0.03414174694</v>
      </c>
      <c r="T46" s="22">
        <f t="shared" si="45"/>
        <v>0.05057946746</v>
      </c>
      <c r="U46" s="22">
        <f t="shared" si="45"/>
        <v>0.05198293939</v>
      </c>
      <c r="V46" s="22">
        <f t="shared" si="45"/>
        <v>0.06430707249</v>
      </c>
      <c r="W46" s="22">
        <f t="shared" si="45"/>
        <v>0.01629010864</v>
      </c>
      <c r="X46" s="22">
        <f t="shared" si="45"/>
        <v>0.008662784589</v>
      </c>
      <c r="Y46" s="22">
        <f t="shared" si="45"/>
        <v>0.0031032011</v>
      </c>
      <c r="Z46" s="22"/>
    </row>
    <row r="47" ht="13.5" customHeight="1">
      <c r="A47" s="21">
        <v>2.010073E7</v>
      </c>
      <c r="B47" s="22">
        <v>0.06769822352309962</v>
      </c>
      <c r="C47" s="22">
        <v>0.07133195682803373</v>
      </c>
      <c r="D47" s="22">
        <v>0.07138195403350389</v>
      </c>
      <c r="E47" s="22">
        <v>0.06614024436039223</v>
      </c>
      <c r="F47" s="22">
        <v>0.1037555</v>
      </c>
      <c r="G47" s="22">
        <v>0.0815329</v>
      </c>
      <c r="H47" s="22">
        <v>0.0854098</v>
      </c>
      <c r="I47" s="22">
        <v>0.0861159</v>
      </c>
      <c r="J47" s="22">
        <v>0.05094662432111985</v>
      </c>
      <c r="K47" s="22">
        <v>0.04823496312736841</v>
      </c>
      <c r="L47" s="22">
        <v>3.0E-4</v>
      </c>
      <c r="N47" s="15" t="s">
        <v>151</v>
      </c>
      <c r="O47" s="22">
        <f t="shared" ref="O47:Y47" si="46">(1+B139)*(1+B137)*(1+B138)-1</f>
        <v>-0.02833423587</v>
      </c>
      <c r="P47" s="22">
        <f t="shared" si="46"/>
        <v>0.01415275852</v>
      </c>
      <c r="Q47" s="22">
        <f t="shared" si="46"/>
        <v>-0.02639925268</v>
      </c>
      <c r="R47" s="22">
        <f t="shared" si="46"/>
        <v>0.02299331201</v>
      </c>
      <c r="S47" s="22">
        <f t="shared" si="46"/>
        <v>-0.02522886298</v>
      </c>
      <c r="T47" s="22">
        <f t="shared" si="46"/>
        <v>-0.01559482255</v>
      </c>
      <c r="U47" s="22">
        <f t="shared" si="46"/>
        <v>-0.01771082865</v>
      </c>
      <c r="V47" s="22">
        <f t="shared" si="46"/>
        <v>0.007692042146</v>
      </c>
      <c r="W47" s="22">
        <f t="shared" si="46"/>
        <v>0.03633241391</v>
      </c>
      <c r="X47" s="22">
        <f t="shared" si="46"/>
        <v>-0.003596292584</v>
      </c>
      <c r="Y47" s="22">
        <f t="shared" si="46"/>
        <v>0.003905062184</v>
      </c>
      <c r="Z47" s="22"/>
    </row>
    <row r="48" ht="13.5" customHeight="1">
      <c r="A48" s="21">
        <v>2.0100831E7</v>
      </c>
      <c r="B48" s="22">
        <v>-0.04278963353262655</v>
      </c>
      <c r="C48" s="22">
        <v>-0.04668968327397671</v>
      </c>
      <c r="D48" s="22">
        <v>-0.07519360281029863</v>
      </c>
      <c r="E48" s="22">
        <v>-0.07290575846398785</v>
      </c>
      <c r="F48" s="22">
        <v>-0.036403</v>
      </c>
      <c r="G48" s="22">
        <v>-0.023509000000000002</v>
      </c>
      <c r="H48" s="22">
        <v>-0.029169800000000003</v>
      </c>
      <c r="I48" s="22">
        <v>-0.0227778</v>
      </c>
      <c r="J48" s="22">
        <v>0.0145945625028443</v>
      </c>
      <c r="K48" s="22">
        <v>0.002601265320467006</v>
      </c>
      <c r="L48" s="22">
        <v>3.0E-4</v>
      </c>
      <c r="N48" s="15" t="s">
        <v>153</v>
      </c>
      <c r="O48" s="22">
        <f t="shared" ref="O48:Y48" si="47">(1+B142)*(1+B140)*(1+B141)-1</f>
        <v>0.01175653368</v>
      </c>
      <c r="P48" s="22">
        <f t="shared" si="47"/>
        <v>0.05756365338</v>
      </c>
      <c r="Q48" s="22">
        <f t="shared" si="47"/>
        <v>0.08303669633</v>
      </c>
      <c r="R48" s="22">
        <f t="shared" si="47"/>
        <v>0.07232609294</v>
      </c>
      <c r="S48" s="22">
        <f t="shared" si="47"/>
        <v>-0.02054952689</v>
      </c>
      <c r="T48" s="22">
        <f t="shared" si="47"/>
        <v>0.005157356399</v>
      </c>
      <c r="U48" s="22">
        <f t="shared" si="47"/>
        <v>-0.02177508212</v>
      </c>
      <c r="V48" s="22">
        <f t="shared" si="47"/>
        <v>0.002702402891</v>
      </c>
      <c r="W48" s="22">
        <f t="shared" si="47"/>
        <v>-0.04773963718</v>
      </c>
      <c r="X48" s="22">
        <f t="shared" si="47"/>
        <v>-0.0217363309</v>
      </c>
      <c r="Y48" s="22">
        <f t="shared" si="47"/>
        <v>0.004908004352</v>
      </c>
      <c r="Z48" s="22"/>
    </row>
    <row r="49" ht="13.5" customHeight="1">
      <c r="A49" s="21">
        <v>2.010093E7</v>
      </c>
      <c r="B49" s="22">
        <v>0.07758328040399333</v>
      </c>
      <c r="C49" s="22">
        <v>0.1064504053861015</v>
      </c>
      <c r="D49" s="22">
        <v>0.1073688357820073</v>
      </c>
      <c r="E49" s="22">
        <v>0.1415427907774076</v>
      </c>
      <c r="F49" s="22">
        <v>0.0891</v>
      </c>
      <c r="G49" s="22">
        <v>0.10250260000000001</v>
      </c>
      <c r="H49" s="22">
        <v>0.10777189999999999</v>
      </c>
      <c r="I49" s="22">
        <v>0.11919779999999999</v>
      </c>
      <c r="J49" s="22">
        <v>0.0395736125452244</v>
      </c>
      <c r="K49" s="22">
        <v>0.04019773092978918</v>
      </c>
      <c r="L49" s="22">
        <v>2.0E-4</v>
      </c>
      <c r="N49" s="15" t="s">
        <v>155</v>
      </c>
      <c r="O49" s="22">
        <f t="shared" ref="O49:Y49" si="48">(1+B145)*(1+B143)*(1+B144)-1</f>
        <v>0.05703686922</v>
      </c>
      <c r="P49" s="22">
        <f t="shared" si="48"/>
        <v>0.0917055907</v>
      </c>
      <c r="Q49" s="22">
        <f t="shared" si="48"/>
        <v>0.01604571636</v>
      </c>
      <c r="R49" s="22">
        <f t="shared" si="48"/>
        <v>0.05523241005</v>
      </c>
      <c r="S49" s="22">
        <f t="shared" si="48"/>
        <v>0.01149715808</v>
      </c>
      <c r="T49" s="22">
        <f t="shared" si="48"/>
        <v>0.0145889363</v>
      </c>
      <c r="U49" s="22">
        <f t="shared" si="48"/>
        <v>-0.002952501741</v>
      </c>
      <c r="V49" s="22">
        <f t="shared" si="48"/>
        <v>-0.01384221916</v>
      </c>
      <c r="W49" s="22">
        <f t="shared" si="48"/>
        <v>-0.01738972091</v>
      </c>
      <c r="X49" s="22">
        <f t="shared" si="48"/>
        <v>0.0198215375</v>
      </c>
      <c r="Y49" s="22">
        <f t="shared" si="48"/>
        <v>0.005309345472</v>
      </c>
      <c r="Z49" s="22"/>
    </row>
    <row r="50" ht="13.5" customHeight="1">
      <c r="A50" s="21">
        <v>2.0101029E7</v>
      </c>
      <c r="B50" s="22">
        <v>0.03000606306273301</v>
      </c>
      <c r="C50" s="22">
        <v>0.0477597186452865</v>
      </c>
      <c r="D50" s="22">
        <v>0.03874334507902444</v>
      </c>
      <c r="E50" s="22">
        <v>0.04302598075801911</v>
      </c>
      <c r="F50" s="22">
        <v>0.0381219</v>
      </c>
      <c r="G50" s="22">
        <v>0.0332439</v>
      </c>
      <c r="H50" s="22">
        <v>0.035234299999999996</v>
      </c>
      <c r="I50" s="22">
        <v>0.0472202</v>
      </c>
      <c r="J50" s="22">
        <v>0.01872328922727173</v>
      </c>
      <c r="K50" s="22">
        <v>0.028531407077006188</v>
      </c>
      <c r="L50" s="22">
        <v>2.0E-4</v>
      </c>
      <c r="N50" s="15" t="s">
        <v>157</v>
      </c>
      <c r="O50" s="22">
        <f t="shared" ref="O50:Y50" si="49">(1+B146)*(1+B147)*(1+B148)-1</f>
        <v>-0.1172432525</v>
      </c>
      <c r="P50" s="22">
        <f t="shared" si="49"/>
        <v>-0.1588755374</v>
      </c>
      <c r="Q50" s="22">
        <f t="shared" si="49"/>
        <v>-0.186682106</v>
      </c>
      <c r="R50" s="22">
        <f t="shared" si="49"/>
        <v>-0.2165320089</v>
      </c>
      <c r="S50" s="22">
        <f t="shared" si="49"/>
        <v>-0.1204562854</v>
      </c>
      <c r="T50" s="22">
        <f t="shared" si="49"/>
        <v>-0.1348064651</v>
      </c>
      <c r="U50" s="22">
        <f t="shared" si="49"/>
        <v>-0.148023083</v>
      </c>
      <c r="V50" s="22">
        <f t="shared" si="49"/>
        <v>-0.1748773427</v>
      </c>
      <c r="W50" s="22">
        <f t="shared" si="49"/>
        <v>0.009116007815</v>
      </c>
      <c r="X50" s="22">
        <f t="shared" si="49"/>
        <v>-0.03486798045</v>
      </c>
      <c r="Y50" s="22">
        <f t="shared" si="49"/>
        <v>0.00601199798</v>
      </c>
    </row>
    <row r="51" ht="13.5" customHeight="1">
      <c r="A51" s="21">
        <v>2.010113E7</v>
      </c>
      <c r="B51" s="22">
        <v>-0.005291936894017302</v>
      </c>
      <c r="C51" s="22">
        <v>0.011613357649280509</v>
      </c>
      <c r="D51" s="22">
        <v>0.02541523353436692</v>
      </c>
      <c r="E51" s="22">
        <v>0.04358342006238392</v>
      </c>
      <c r="F51" s="22">
        <v>-0.0580703</v>
      </c>
      <c r="G51" s="22">
        <v>-0.027329500000000003</v>
      </c>
      <c r="H51" s="22">
        <v>-0.038010100000000005</v>
      </c>
      <c r="I51" s="22">
        <v>-0.014454400000000001</v>
      </c>
      <c r="J51" s="22">
        <v>-0.060123227963287625</v>
      </c>
      <c r="K51" s="22">
        <v>-0.02788587324634417</v>
      </c>
      <c r="L51" s="22">
        <v>2.0E-4</v>
      </c>
    </row>
    <row r="52" ht="13.5" customHeight="1">
      <c r="A52" s="21">
        <v>2.0101231E7</v>
      </c>
      <c r="B52" s="22">
        <v>0.07890429684823852</v>
      </c>
      <c r="C52" s="22">
        <v>0.05508162004979123</v>
      </c>
      <c r="D52" s="22">
        <v>0.08308438049670276</v>
      </c>
      <c r="E52" s="22">
        <v>0.07591782586701035</v>
      </c>
      <c r="F52" s="22">
        <v>0.08156100000000001</v>
      </c>
      <c r="G52" s="22">
        <v>0.0795229</v>
      </c>
      <c r="H52" s="22">
        <v>0.11535909999999999</v>
      </c>
      <c r="I52" s="22">
        <v>0.1108063</v>
      </c>
      <c r="J52" s="22">
        <v>0.030411742218551918</v>
      </c>
      <c r="K52" s="22">
        <v>0.0198659893095452</v>
      </c>
      <c r="L52" s="22">
        <v>2.0E-4</v>
      </c>
    </row>
    <row r="53" ht="13.5" customHeight="1">
      <c r="A53" s="21">
        <v>2.0110131E7</v>
      </c>
      <c r="B53" s="22">
        <v>0.022621106312349818</v>
      </c>
      <c r="C53" s="22">
        <v>0.025448870185985628</v>
      </c>
      <c r="D53" s="22">
        <v>5.45617919112118E-4</v>
      </c>
      <c r="E53" s="22">
        <v>-0.005573876907385644</v>
      </c>
      <c r="F53" s="22">
        <v>0.04093549999999999</v>
      </c>
      <c r="G53" s="22">
        <v>0.0029164</v>
      </c>
      <c r="H53" s="22">
        <v>0.0147719</v>
      </c>
      <c r="I53" s="22">
        <v>-0.0040215</v>
      </c>
      <c r="J53" s="22">
        <v>0.00231070052017146</v>
      </c>
      <c r="K53" s="22">
        <v>0.02083111351663614</v>
      </c>
      <c r="L53" s="22">
        <v>2.0E-4</v>
      </c>
    </row>
    <row r="54" ht="13.5" customHeight="1">
      <c r="A54" s="21">
        <v>2.0110228E7</v>
      </c>
      <c r="B54" s="22">
        <v>0.03688485194633717</v>
      </c>
      <c r="C54" s="22">
        <v>0.03272699277607294</v>
      </c>
      <c r="D54" s="22">
        <v>0.05077638915252902</v>
      </c>
      <c r="E54" s="22">
        <v>0.05879454181461008</v>
      </c>
      <c r="F54" s="22">
        <v>0.0380953</v>
      </c>
      <c r="G54" s="22">
        <v>0.0360664</v>
      </c>
      <c r="H54" s="22">
        <v>0.0284104</v>
      </c>
      <c r="I54" s="22">
        <v>0.0284485</v>
      </c>
      <c r="J54" s="22">
        <v>0.008280239398597233</v>
      </c>
      <c r="K54" s="22">
        <v>0.01348986530271779</v>
      </c>
      <c r="L54" s="22">
        <v>2.0E-4</v>
      </c>
    </row>
    <row r="55" ht="13.5" customHeight="1">
      <c r="A55" s="21">
        <v>2.0110331E7</v>
      </c>
      <c r="B55" s="22">
        <v>0.0039717755689039356</v>
      </c>
      <c r="C55" s="22">
        <v>0.0012212404774705201</v>
      </c>
      <c r="D55" s="22">
        <v>0.01389623266184481</v>
      </c>
      <c r="E55" s="22">
        <v>0.03751309036875528</v>
      </c>
      <c r="F55" s="22">
        <v>-0.0273564</v>
      </c>
      <c r="G55" s="22">
        <v>-0.0127221</v>
      </c>
      <c r="H55" s="22">
        <v>-0.0037882</v>
      </c>
      <c r="I55" s="22">
        <v>0.0019636000000000002</v>
      </c>
      <c r="J55" s="22">
        <v>0.0073485815292380074</v>
      </c>
      <c r="K55" s="22">
        <v>0.008664085802766675</v>
      </c>
      <c r="L55" s="22">
        <v>2.0E-4</v>
      </c>
    </row>
    <row r="56" ht="13.5" customHeight="1">
      <c r="A56" s="21">
        <v>2.0110429E7</v>
      </c>
      <c r="B56" s="22">
        <v>0.026628283211177498</v>
      </c>
      <c r="C56" s="22">
        <v>0.03348894162250504</v>
      </c>
      <c r="D56" s="22">
        <v>0.016248146186073068</v>
      </c>
      <c r="E56" s="22">
        <v>0.036030653082702806</v>
      </c>
      <c r="F56" s="22">
        <v>0.053175400000000005</v>
      </c>
      <c r="G56" s="22">
        <v>0.0557249</v>
      </c>
      <c r="H56" s="22">
        <v>0.0454982</v>
      </c>
      <c r="I56" s="22">
        <v>0.053665000000000004</v>
      </c>
      <c r="J56" s="22">
        <v>0.043370914343511924</v>
      </c>
      <c r="K56" s="22">
        <v>0.02365954418091754</v>
      </c>
      <c r="L56" s="22">
        <v>2.0E-4</v>
      </c>
    </row>
    <row r="57" ht="13.5" customHeight="1">
      <c r="A57" s="21">
        <v>2.0110531E7</v>
      </c>
      <c r="B57" s="22">
        <v>-0.0105651538376963</v>
      </c>
      <c r="C57" s="22">
        <v>-0.01088685356396468</v>
      </c>
      <c r="D57" s="22">
        <v>-0.01791347895341144</v>
      </c>
      <c r="E57" s="22">
        <v>-0.01951834567499722</v>
      </c>
      <c r="F57" s="22">
        <v>-0.0352698</v>
      </c>
      <c r="G57" s="22">
        <v>-0.024153400000000002</v>
      </c>
      <c r="H57" s="22">
        <v>-0.028932799999999998</v>
      </c>
      <c r="I57" s="22">
        <v>-0.0264832</v>
      </c>
      <c r="J57" s="22">
        <v>-0.009769681812947684</v>
      </c>
      <c r="K57" s="22">
        <v>-1.50507897103136E-4</v>
      </c>
      <c r="L57" s="22">
        <v>2.0E-4</v>
      </c>
    </row>
    <row r="58" ht="13.5" customHeight="1">
      <c r="A58" s="21">
        <v>2.011063E7</v>
      </c>
      <c r="B58" s="22">
        <v>-0.020503910415862192</v>
      </c>
      <c r="C58" s="22">
        <v>-0.014342620391084799</v>
      </c>
      <c r="D58" s="22">
        <v>-0.024589199605685952</v>
      </c>
      <c r="E58" s="22">
        <v>-0.02136787040956112</v>
      </c>
      <c r="F58" s="22">
        <v>-0.010990999999999999</v>
      </c>
      <c r="G58" s="22">
        <v>-0.0174685</v>
      </c>
      <c r="H58" s="22">
        <v>-0.0214269</v>
      </c>
      <c r="I58" s="22">
        <v>-0.0218435</v>
      </c>
      <c r="J58" s="22">
        <v>0.003182382189342636</v>
      </c>
      <c r="K58" s="22">
        <v>-0.006601579750991182</v>
      </c>
      <c r="L58" s="22">
        <v>2.0E-4</v>
      </c>
    </row>
    <row r="59" ht="13.5" customHeight="1">
      <c r="A59" s="21">
        <v>2.0110729E7</v>
      </c>
      <c r="B59" s="22">
        <v>-0.033168857750844986</v>
      </c>
      <c r="C59" s="22">
        <v>-0.0100234662430706</v>
      </c>
      <c r="D59" s="22">
        <v>-0.0330676720835551</v>
      </c>
      <c r="E59" s="22">
        <v>-0.039198833143848984</v>
      </c>
      <c r="F59" s="22">
        <v>-0.025811399999999998</v>
      </c>
      <c r="G59" s="22">
        <v>-0.0071792</v>
      </c>
      <c r="H59" s="22">
        <v>-0.0124704</v>
      </c>
      <c r="I59" s="22">
        <v>0.0016078000000000002</v>
      </c>
      <c r="J59" s="22">
        <v>0.02383353899606355</v>
      </c>
      <c r="K59" s="22">
        <v>0.009509754520941716</v>
      </c>
      <c r="L59" s="22">
        <v>1.0E-4</v>
      </c>
    </row>
    <row r="60" ht="13.5" customHeight="1">
      <c r="A60" s="21">
        <v>2.0110831E7</v>
      </c>
      <c r="B60" s="22">
        <v>-0.06240611102590732</v>
      </c>
      <c r="C60" s="22">
        <v>-0.05277439418643725</v>
      </c>
      <c r="D60" s="22">
        <v>-0.08832794746452176</v>
      </c>
      <c r="E60" s="22">
        <v>-0.08565078960611683</v>
      </c>
      <c r="F60" s="22">
        <v>-0.08937279999999999</v>
      </c>
      <c r="G60" s="22">
        <v>-0.0798009</v>
      </c>
      <c r="H60" s="22">
        <v>-0.0846091</v>
      </c>
      <c r="I60" s="22">
        <v>-0.0734078</v>
      </c>
      <c r="J60" s="22">
        <v>0.011873697272307691</v>
      </c>
      <c r="K60" s="22">
        <v>-0.03869756866654472</v>
      </c>
      <c r="L60" s="22">
        <v>2.0E-4</v>
      </c>
    </row>
    <row r="61" ht="13.5" customHeight="1">
      <c r="A61" s="21">
        <v>2.011093E7</v>
      </c>
      <c r="B61" s="22">
        <v>-0.07557350208339308</v>
      </c>
      <c r="C61" s="22">
        <v>-0.07368450024470441</v>
      </c>
      <c r="D61" s="22">
        <v>-0.10920989104151581</v>
      </c>
      <c r="E61" s="22">
        <v>-0.1149556369543394</v>
      </c>
      <c r="F61" s="22">
        <v>-0.08522410000000001</v>
      </c>
      <c r="G61" s="22">
        <v>-0.1151754</v>
      </c>
      <c r="H61" s="22">
        <v>-0.11146539999999999</v>
      </c>
      <c r="I61" s="22">
        <v>-0.11814859999999999</v>
      </c>
      <c r="J61" s="22">
        <v>-0.04185780652385828</v>
      </c>
      <c r="K61" s="22">
        <v>-0.05027701496953318</v>
      </c>
      <c r="L61" s="22">
        <v>2.0E-4</v>
      </c>
    </row>
    <row r="62" ht="13.5" customHeight="1">
      <c r="A62" s="21">
        <v>2.0111031E7</v>
      </c>
      <c r="B62" s="22">
        <v>0.1144922429038384</v>
      </c>
      <c r="C62" s="22">
        <v>0.1097393580100457</v>
      </c>
      <c r="D62" s="22">
        <v>0.1441029646230239</v>
      </c>
      <c r="E62" s="22">
        <v>0.1585990280684479</v>
      </c>
      <c r="F62" s="22">
        <v>0.0909351</v>
      </c>
      <c r="G62" s="22">
        <v>0.1035947</v>
      </c>
      <c r="H62" s="22">
        <v>0.0785356</v>
      </c>
      <c r="I62" s="22">
        <v>0.08385619999999999</v>
      </c>
      <c r="J62" s="22">
        <v>0.02106580582563833</v>
      </c>
      <c r="K62" s="22">
        <v>0.06740429368380618</v>
      </c>
      <c r="L62" s="22">
        <v>2.0E-4</v>
      </c>
    </row>
    <row r="63" ht="13.5" customHeight="1">
      <c r="A63" s="21">
        <v>2.011113E7</v>
      </c>
      <c r="B63" s="22">
        <v>-0.0051830899341245296</v>
      </c>
      <c r="C63" s="22">
        <v>-9.651291897350145E-5</v>
      </c>
      <c r="D63" s="22">
        <v>-0.001998376229751298</v>
      </c>
      <c r="E63" s="22">
        <v>-0.005264654136096891</v>
      </c>
      <c r="F63" s="22">
        <v>-0.0512474</v>
      </c>
      <c r="G63" s="22">
        <v>-0.0412127</v>
      </c>
      <c r="H63" s="22">
        <v>-0.055475399999999994</v>
      </c>
      <c r="I63" s="22">
        <v>-0.045000799999999994</v>
      </c>
      <c r="J63" s="22">
        <v>-0.02795896133582787</v>
      </c>
      <c r="K63" s="22">
        <v>-0.03119161419558103</v>
      </c>
      <c r="L63" s="22">
        <v>2.0E-4</v>
      </c>
    </row>
    <row r="64" ht="13.5" customHeight="1">
      <c r="A64" s="21">
        <v>2.011123E7</v>
      </c>
      <c r="B64" s="22">
        <v>0.02015152526719444</v>
      </c>
      <c r="C64" s="22">
        <v>-0.003215347801144852</v>
      </c>
      <c r="D64" s="22">
        <v>0.015650873900402432</v>
      </c>
      <c r="E64" s="22">
        <v>-0.002245342459412436</v>
      </c>
      <c r="F64" s="22">
        <v>-0.0044971</v>
      </c>
      <c r="G64" s="22">
        <v>-0.0172175</v>
      </c>
      <c r="H64" s="22">
        <v>-0.015622</v>
      </c>
      <c r="I64" s="22">
        <v>-0.0232789</v>
      </c>
      <c r="J64" s="22">
        <v>0.0039223164445556504</v>
      </c>
      <c r="K64" s="22">
        <v>0.01973067944856877</v>
      </c>
      <c r="L64" s="22">
        <v>2.0E-4</v>
      </c>
    </row>
    <row r="65" ht="13.5" customHeight="1">
      <c r="A65" s="21">
        <v>2.0120131E7</v>
      </c>
      <c r="B65" s="22">
        <v>0.03783012729623048</v>
      </c>
      <c r="C65" s="22">
        <v>0.05969161768340836</v>
      </c>
      <c r="D65" s="22">
        <v>0.0664715478134994</v>
      </c>
      <c r="E65" s="22">
        <v>0.07480032689253013</v>
      </c>
      <c r="F65" s="22">
        <v>0.0526345</v>
      </c>
      <c r="G65" s="22">
        <v>0.0553404</v>
      </c>
      <c r="H65" s="22">
        <v>0.0852957</v>
      </c>
      <c r="I65" s="22">
        <v>0.0799</v>
      </c>
      <c r="J65" s="22">
        <v>0.02194329869554834</v>
      </c>
      <c r="K65" s="22">
        <v>0.03723582017871974</v>
      </c>
      <c r="L65" s="22">
        <v>3.0E-4</v>
      </c>
    </row>
    <row r="66" ht="13.5" customHeight="1">
      <c r="A66" s="21">
        <v>2.0120229E7</v>
      </c>
      <c r="B66" s="22">
        <v>0.039863094156733496</v>
      </c>
      <c r="C66" s="22">
        <v>0.04782465730076191</v>
      </c>
      <c r="D66" s="22">
        <v>0.014876608107403879</v>
      </c>
      <c r="E66" s="22">
        <v>0.03293918397862705</v>
      </c>
      <c r="F66" s="22">
        <v>0.053521799999999994</v>
      </c>
      <c r="G66" s="22">
        <v>0.056427399999999996</v>
      </c>
      <c r="H66" s="22">
        <v>0.0642919</v>
      </c>
      <c r="I66" s="22">
        <v>0.0489518</v>
      </c>
      <c r="J66" s="22">
        <v>-0.001402256375300559</v>
      </c>
      <c r="K66" s="22">
        <v>0.033942814669061024</v>
      </c>
      <c r="L66" s="22">
        <v>2.0E-4</v>
      </c>
    </row>
    <row r="67" ht="13.5" customHeight="1">
      <c r="A67" s="21">
        <v>2.012033E7</v>
      </c>
      <c r="B67" s="22">
        <v>0.02964437230040673</v>
      </c>
      <c r="C67" s="22">
        <v>0.03289193111663491</v>
      </c>
      <c r="D67" s="22">
        <v>0.03101462359677654</v>
      </c>
      <c r="E67" s="22">
        <v>0.02031445656227238</v>
      </c>
      <c r="F67" s="22">
        <v>-0.0116524</v>
      </c>
      <c r="G67" s="22">
        <v>-0.0031938</v>
      </c>
      <c r="H67" s="22">
        <v>-0.0033574</v>
      </c>
      <c r="I67" s="22">
        <v>-0.0099503</v>
      </c>
      <c r="J67" s="22">
        <v>-0.008722459078325251</v>
      </c>
      <c r="K67" s="22">
        <v>7.394233615256596E-4</v>
      </c>
      <c r="L67" s="22">
        <v>2.0E-4</v>
      </c>
    </row>
    <row r="68" ht="13.5" customHeight="1">
      <c r="A68" s="21">
        <v>2.012043E7</v>
      </c>
      <c r="B68" s="22">
        <v>-0.010197267154947951</v>
      </c>
      <c r="C68" s="22">
        <v>-0.001544645790327093</v>
      </c>
      <c r="D68" s="22">
        <v>-0.01446941297596682</v>
      </c>
      <c r="E68" s="22">
        <v>-0.01641742757747733</v>
      </c>
      <c r="F68" s="22">
        <v>-0.026039500000000004</v>
      </c>
      <c r="G68" s="22">
        <v>-0.0080788</v>
      </c>
      <c r="H68" s="22">
        <v>-0.0163741</v>
      </c>
      <c r="I68" s="22">
        <v>0.0061329999999999996</v>
      </c>
      <c r="J68" s="22">
        <v>0.01241159197179509</v>
      </c>
      <c r="K68" s="22">
        <v>0.008126494676468088</v>
      </c>
      <c r="L68" s="22">
        <v>2.0E-4</v>
      </c>
    </row>
    <row r="69" ht="13.5" customHeight="1">
      <c r="A69" s="21">
        <v>2.0120531E7</v>
      </c>
      <c r="B69" s="22">
        <v>-0.05864098864285028</v>
      </c>
      <c r="C69" s="22">
        <v>-0.06414642785654878</v>
      </c>
      <c r="D69" s="22">
        <v>-0.061107457968867414</v>
      </c>
      <c r="E69" s="22">
        <v>-0.07126178640690728</v>
      </c>
      <c r="F69" s="22">
        <v>-0.1177078</v>
      </c>
      <c r="G69" s="22">
        <v>-0.1104549</v>
      </c>
      <c r="H69" s="22">
        <v>-0.1223119</v>
      </c>
      <c r="I69" s="22">
        <v>-0.1127824</v>
      </c>
      <c r="J69" s="22">
        <v>-0.02328950287862308</v>
      </c>
      <c r="K69" s="22">
        <v>-0.03165369197473311</v>
      </c>
      <c r="L69" s="22">
        <v>2.0E-4</v>
      </c>
    </row>
    <row r="70" ht="13.5" customHeight="1">
      <c r="A70" s="21">
        <v>2.0120629E7</v>
      </c>
      <c r="B70" s="22">
        <v>0.04964949263473528</v>
      </c>
      <c r="C70" s="22">
        <v>0.02715310929565873</v>
      </c>
      <c r="D70" s="22">
        <v>0.04821322870267797</v>
      </c>
      <c r="E70" s="22">
        <v>0.05159339471713942</v>
      </c>
      <c r="F70" s="22">
        <v>0.0801612</v>
      </c>
      <c r="G70" s="22">
        <v>0.0510909</v>
      </c>
      <c r="H70" s="22">
        <v>0.040708799999999996</v>
      </c>
      <c r="I70" s="22">
        <v>0.028376899999999997</v>
      </c>
      <c r="J70" s="22">
        <v>0.007433994506565567</v>
      </c>
      <c r="K70" s="22">
        <v>0.02771409626703081</v>
      </c>
      <c r="L70" s="22">
        <v>2.0E-4</v>
      </c>
    </row>
    <row r="71" ht="13.5" customHeight="1">
      <c r="A71" s="21">
        <v>2.0120731E7</v>
      </c>
      <c r="B71" s="22">
        <v>0.01034916187847013</v>
      </c>
      <c r="C71" s="22">
        <v>0.013405007880714638</v>
      </c>
      <c r="D71" s="22">
        <v>-0.010219003533694091</v>
      </c>
      <c r="E71" s="22">
        <v>-0.01744490312082325</v>
      </c>
      <c r="F71" s="22">
        <v>0.0086677</v>
      </c>
      <c r="G71" s="22">
        <v>0.0162894</v>
      </c>
      <c r="H71" s="22">
        <v>0.0024754</v>
      </c>
      <c r="I71" s="22">
        <v>0.0129993</v>
      </c>
      <c r="J71" s="22">
        <v>0.009636781139230166</v>
      </c>
      <c r="K71" s="22">
        <v>0.017984681127000798</v>
      </c>
      <c r="L71" s="22">
        <v>2.0E-4</v>
      </c>
    </row>
    <row r="72" ht="13.5" customHeight="1">
      <c r="A72" s="21">
        <v>2.0120831E7</v>
      </c>
      <c r="B72" s="22">
        <v>0.02171194544657018</v>
      </c>
      <c r="C72" s="22">
        <v>0.02690410504541707</v>
      </c>
      <c r="D72" s="22">
        <v>0.03084975384421584</v>
      </c>
      <c r="E72" s="22">
        <v>0.035899395945484296</v>
      </c>
      <c r="F72" s="22">
        <v>0.0344664</v>
      </c>
      <c r="G72" s="22">
        <v>0.0225661</v>
      </c>
      <c r="H72" s="22">
        <v>0.0258046</v>
      </c>
      <c r="I72" s="22">
        <v>0.0315889</v>
      </c>
      <c r="J72" s="22">
        <v>0.01402493344598388</v>
      </c>
      <c r="K72" s="22">
        <v>0.02120649328686719</v>
      </c>
      <c r="L72" s="22">
        <v>2.0E-4</v>
      </c>
    </row>
    <row r="73" ht="13.5" customHeight="1">
      <c r="A73" s="21">
        <v>2.0120928E7</v>
      </c>
      <c r="B73" s="22">
        <v>0.03174240570033549</v>
      </c>
      <c r="C73" s="22">
        <v>0.01961120526628446</v>
      </c>
      <c r="D73" s="22">
        <v>0.03562582681136428</v>
      </c>
      <c r="E73" s="22">
        <v>0.029999368316341538</v>
      </c>
      <c r="F73" s="22">
        <v>0.0329344</v>
      </c>
      <c r="G73" s="22">
        <v>0.027748</v>
      </c>
      <c r="H73" s="22">
        <v>0.0481798</v>
      </c>
      <c r="I73" s="22">
        <v>0.0465831</v>
      </c>
      <c r="J73" s="22">
        <v>0.01943958889833208</v>
      </c>
      <c r="K73" s="22">
        <v>0.02156865008380615</v>
      </c>
      <c r="L73" s="22">
        <v>2.0E-4</v>
      </c>
    </row>
    <row r="74" ht="13.5" customHeight="1">
      <c r="A74" s="21">
        <v>2.0121031E7</v>
      </c>
      <c r="B74" s="22">
        <v>-0.004909081671212068</v>
      </c>
      <c r="C74" s="22">
        <v>-0.02918641978230008</v>
      </c>
      <c r="D74" s="22">
        <v>-0.012540780852441041</v>
      </c>
      <c r="E74" s="22">
        <v>-0.03109718781912807</v>
      </c>
      <c r="F74" s="22">
        <v>0.0113863</v>
      </c>
      <c r="G74" s="22">
        <v>0.0025507000000000004</v>
      </c>
      <c r="H74" s="22">
        <v>0.0088181</v>
      </c>
      <c r="I74" s="22">
        <v>9.762999999999999E-4</v>
      </c>
      <c r="J74" s="22">
        <v>-0.004187125278691251</v>
      </c>
      <c r="K74" s="22">
        <v>0.01248107544297272</v>
      </c>
      <c r="L74" s="22">
        <v>2.0E-4</v>
      </c>
    </row>
    <row r="75" ht="13.5" customHeight="1">
      <c r="A75" s="21">
        <v>2.012113E7</v>
      </c>
      <c r="B75" s="22">
        <v>-4.153315085434484E-4</v>
      </c>
      <c r="C75" s="22">
        <v>0.01674525857336673</v>
      </c>
      <c r="D75" s="22">
        <v>0.003060769895865789</v>
      </c>
      <c r="E75" s="22">
        <v>0.0076897652329865895</v>
      </c>
      <c r="F75" s="22">
        <v>0.0191952</v>
      </c>
      <c r="G75" s="22">
        <v>0.02292</v>
      </c>
      <c r="H75" s="22">
        <v>0.010648</v>
      </c>
      <c r="I75" s="22">
        <v>-3.393E-4</v>
      </c>
      <c r="J75" s="22">
        <v>-0.001402836126127349</v>
      </c>
      <c r="K75" s="22">
        <v>0.01238411264838746</v>
      </c>
      <c r="L75" s="22">
        <v>2.0E-4</v>
      </c>
    </row>
    <row r="76" ht="13.5" customHeight="1">
      <c r="A76" s="21">
        <v>2.0121231E7</v>
      </c>
      <c r="B76" s="22">
        <v>0.0206544319715336</v>
      </c>
      <c r="C76" s="22">
        <v>-2.7628212353181253E-4</v>
      </c>
      <c r="D76" s="22">
        <v>0.04213282296391241</v>
      </c>
      <c r="E76" s="22">
        <v>0.02879888165369016</v>
      </c>
      <c r="F76" s="22">
        <v>0.0376665</v>
      </c>
      <c r="G76" s="22">
        <v>0.022901099999999997</v>
      </c>
      <c r="H76" s="22">
        <v>0.0513903</v>
      </c>
      <c r="I76" s="22">
        <v>0.0244699</v>
      </c>
      <c r="J76" s="22">
        <v>-0.004793926917476044</v>
      </c>
      <c r="K76" s="22">
        <v>0.02042064277712785</v>
      </c>
      <c r="L76" s="22">
        <v>2.0E-4</v>
      </c>
    </row>
    <row r="77" ht="13.5" customHeight="1">
      <c r="A77" s="21">
        <v>2.0130131E7</v>
      </c>
      <c r="B77" s="22">
        <v>0.06499625407633913</v>
      </c>
      <c r="C77" s="22">
        <v>0.04285920212809047</v>
      </c>
      <c r="D77" s="22">
        <v>0.05959877895093402</v>
      </c>
      <c r="E77" s="22">
        <v>0.06580171334005169</v>
      </c>
      <c r="F77" s="22">
        <v>0.0546678</v>
      </c>
      <c r="G77" s="22">
        <v>0.0437373</v>
      </c>
      <c r="H77" s="22">
        <v>0.0605335</v>
      </c>
      <c r="I77" s="22">
        <v>0.0353328</v>
      </c>
      <c r="J77" s="22">
        <v>-0.01079142394867994</v>
      </c>
      <c r="K77" s="22">
        <v>0.014694757090720989</v>
      </c>
      <c r="L77" s="22">
        <v>2.0E-4</v>
      </c>
    </row>
    <row r="78" ht="13.5" customHeight="1">
      <c r="A78" s="21">
        <v>2.0130228E7</v>
      </c>
      <c r="B78" s="22">
        <v>0.01435379349192578</v>
      </c>
      <c r="C78" s="22">
        <v>0.01244375529403374</v>
      </c>
      <c r="D78" s="22">
        <v>0.011413714165871449</v>
      </c>
      <c r="E78" s="22">
        <v>0.01062891577957781</v>
      </c>
      <c r="F78" s="22">
        <v>-0.0231773</v>
      </c>
      <c r="G78" s="22">
        <v>0.0033103</v>
      </c>
      <c r="H78" s="22">
        <v>0.0054204</v>
      </c>
      <c r="I78" s="22">
        <v>0.0015718</v>
      </c>
      <c r="J78" s="22">
        <v>-0.019688833481179672</v>
      </c>
      <c r="K78" s="22">
        <v>-0.003681336635400712</v>
      </c>
      <c r="L78" s="22">
        <v>2.0E-4</v>
      </c>
    </row>
    <row r="79" ht="13.5" customHeight="1">
      <c r="A79" s="21">
        <v>2.0130328E7</v>
      </c>
      <c r="B79" s="22">
        <v>0.039616440038267246</v>
      </c>
      <c r="C79" s="22">
        <v>0.03751330177608692</v>
      </c>
      <c r="D79" s="22">
        <v>0.04163123454482154</v>
      </c>
      <c r="E79" s="22">
        <v>0.05103710679678186</v>
      </c>
      <c r="F79" s="22">
        <v>0.0010127</v>
      </c>
      <c r="G79" s="22">
        <v>0.0146982</v>
      </c>
      <c r="H79" s="22">
        <v>0.014328399999999998</v>
      </c>
      <c r="I79" s="22">
        <v>0.025056099999999998</v>
      </c>
      <c r="J79" s="22">
        <v>-0.00475401781205409</v>
      </c>
      <c r="K79" s="22">
        <v>0.002840561917679452</v>
      </c>
      <c r="L79" s="22">
        <v>2.0E-4</v>
      </c>
    </row>
    <row r="80" ht="13.5" customHeight="1">
      <c r="A80" s="21">
        <v>2.013043E7</v>
      </c>
      <c r="B80" s="22">
        <v>0.015121448025356749</v>
      </c>
      <c r="C80" s="22">
        <v>0.021226548105230728</v>
      </c>
      <c r="D80" s="22">
        <v>-9.668375655299544E-4</v>
      </c>
      <c r="E80" s="22">
        <v>-0.00655182498939455</v>
      </c>
      <c r="F80" s="22">
        <v>0.056140600000000006</v>
      </c>
      <c r="G80" s="22">
        <v>0.0353262</v>
      </c>
      <c r="H80" s="22">
        <v>0.0381798</v>
      </c>
      <c r="I80" s="22">
        <v>0.0193732</v>
      </c>
      <c r="J80" s="22">
        <v>0.016334151325462228</v>
      </c>
      <c r="K80" s="22">
        <v>0.02498751985188541</v>
      </c>
      <c r="L80" s="22">
        <v>2.0E-4</v>
      </c>
    </row>
    <row r="81" ht="13.5" customHeight="1">
      <c r="A81" s="21">
        <v>2.0130531E7</v>
      </c>
      <c r="B81" s="22">
        <v>0.02566573235387226</v>
      </c>
      <c r="C81" s="22">
        <v>0.0185773764849857</v>
      </c>
      <c r="D81" s="22">
        <v>0.0298755817744758</v>
      </c>
      <c r="E81" s="22">
        <v>0.05073491423216625</v>
      </c>
      <c r="F81" s="22">
        <v>-0.025404200000000002</v>
      </c>
      <c r="G81" s="22">
        <v>-0.0194553</v>
      </c>
      <c r="H81" s="22">
        <v>-0.025757500000000003</v>
      </c>
      <c r="I81" s="22">
        <v>-0.021058300000000002</v>
      </c>
      <c r="J81" s="22">
        <v>-0.038410323098005066</v>
      </c>
      <c r="K81" s="22">
        <v>-0.010161252211885909</v>
      </c>
      <c r="L81" s="22">
        <v>2.0E-4</v>
      </c>
    </row>
    <row r="82" ht="13.5" customHeight="1">
      <c r="A82" s="21">
        <v>2.0130628E7</v>
      </c>
      <c r="B82" s="22">
        <v>-0.008814024583976843</v>
      </c>
      <c r="C82" s="22">
        <v>-0.01881791204658456</v>
      </c>
      <c r="D82" s="22">
        <v>-0.00405149071972688</v>
      </c>
      <c r="E82" s="22">
        <v>-0.006224956368885648</v>
      </c>
      <c r="F82" s="22">
        <v>-0.0406968</v>
      </c>
      <c r="G82" s="22">
        <v>-0.0342006</v>
      </c>
      <c r="H82" s="22">
        <v>-0.0409143</v>
      </c>
      <c r="I82" s="22">
        <v>-0.0381627</v>
      </c>
      <c r="J82" s="22">
        <v>-0.008475906414352918</v>
      </c>
      <c r="K82" s="22">
        <v>-0.028593326058728108</v>
      </c>
      <c r="L82" s="22">
        <v>2.0E-4</v>
      </c>
    </row>
    <row r="83" ht="13.5" customHeight="1">
      <c r="A83" s="21">
        <v>2.0130731E7</v>
      </c>
      <c r="B83" s="22">
        <v>0.05399357296626284</v>
      </c>
      <c r="C83" s="22">
        <v>0.053021602284170744</v>
      </c>
      <c r="D83" s="22">
        <v>0.06425596119988808</v>
      </c>
      <c r="E83" s="22">
        <v>0.07564671450950944</v>
      </c>
      <c r="F83" s="22">
        <v>0.0596747</v>
      </c>
      <c r="G83" s="22">
        <v>0.0467415</v>
      </c>
      <c r="H83" s="22">
        <v>0.0628397</v>
      </c>
      <c r="I83" s="22">
        <v>0.0621749</v>
      </c>
      <c r="J83" s="22">
        <v>0.02036057101839472</v>
      </c>
      <c r="K83" s="22">
        <v>0.02314452850461413</v>
      </c>
      <c r="L83" s="22">
        <v>2.0E-4</v>
      </c>
    </row>
    <row r="84" ht="13.5" customHeight="1">
      <c r="A84" s="21">
        <v>2.013083E7</v>
      </c>
      <c r="B84" s="22">
        <v>-0.03793649911931829</v>
      </c>
      <c r="C84" s="22">
        <v>-0.01713854027586037</v>
      </c>
      <c r="D84" s="22">
        <v>-0.04422229291278801</v>
      </c>
      <c r="E84" s="22">
        <v>-0.01954352540614268</v>
      </c>
      <c r="F84" s="22">
        <v>-0.0121014</v>
      </c>
      <c r="G84" s="22">
        <v>-0.013670400000000001</v>
      </c>
      <c r="H84" s="22">
        <v>-6.478E-4</v>
      </c>
      <c r="I84" s="22">
        <v>-0.0028427</v>
      </c>
      <c r="J84" s="22">
        <v>-0.005051246704412704</v>
      </c>
      <c r="K84" s="22">
        <v>-0.006510809349894453</v>
      </c>
      <c r="L84" s="22">
        <v>2.0E-4</v>
      </c>
    </row>
    <row r="85" ht="13.5" customHeight="1">
      <c r="A85" s="21">
        <v>2.013093E7</v>
      </c>
      <c r="B85" s="22">
        <v>0.02505063259662821</v>
      </c>
      <c r="C85" s="22">
        <v>0.04456324993704319</v>
      </c>
      <c r="D85" s="22">
        <v>0.05773398835151444</v>
      </c>
      <c r="E85" s="22">
        <v>0.06960075570880299</v>
      </c>
      <c r="F85" s="22">
        <v>0.0748841</v>
      </c>
      <c r="G85" s="22">
        <v>0.0663936</v>
      </c>
      <c r="H85" s="22">
        <v>0.0838296</v>
      </c>
      <c r="I85" s="22">
        <v>0.08404690000000001</v>
      </c>
      <c r="J85" s="22">
        <v>0.02817586748822865</v>
      </c>
      <c r="K85" s="22">
        <v>0.01778855112297939</v>
      </c>
      <c r="L85" s="22">
        <v>2.0E-4</v>
      </c>
    </row>
    <row r="86" ht="13.5" customHeight="1">
      <c r="A86" s="21">
        <v>2.0131031E7</v>
      </c>
      <c r="B86" s="22">
        <v>0.04379326480318979</v>
      </c>
      <c r="C86" s="22">
        <v>0.04423575270919145</v>
      </c>
      <c r="D86" s="22">
        <v>0.03250275608302222</v>
      </c>
      <c r="E86" s="22">
        <v>0.01822725675606951</v>
      </c>
      <c r="F86" s="22">
        <v>0.040720900000000004</v>
      </c>
      <c r="G86" s="22">
        <v>0.02622</v>
      </c>
      <c r="H86" s="22">
        <v>0.038475100000000005</v>
      </c>
      <c r="I86" s="22">
        <v>0.020767099999999997</v>
      </c>
      <c r="J86" s="22">
        <v>0.01069091912100162</v>
      </c>
      <c r="K86" s="22">
        <v>0.02491122323153161</v>
      </c>
      <c r="L86" s="22">
        <v>2.0E-4</v>
      </c>
    </row>
    <row r="87" ht="13.5" customHeight="1">
      <c r="A87" s="21">
        <v>2.0131129E7</v>
      </c>
      <c r="B87" s="22">
        <v>0.0278981008094068</v>
      </c>
      <c r="C87" s="22">
        <v>0.02820908800871558</v>
      </c>
      <c r="D87" s="22">
        <v>0.03902066958472683</v>
      </c>
      <c r="E87" s="22">
        <v>0.04105908210308962</v>
      </c>
      <c r="F87" s="22">
        <v>0.005255999999999999</v>
      </c>
      <c r="G87" s="22">
        <v>0.007024</v>
      </c>
      <c r="H87" s="22">
        <v>-0.0037094</v>
      </c>
      <c r="I87" s="22">
        <v>0.0062712</v>
      </c>
      <c r="J87" s="22">
        <v>-0.011358794675082719</v>
      </c>
      <c r="K87" s="22">
        <v>0.003615278400221689</v>
      </c>
      <c r="L87" s="22">
        <v>1.0E-4</v>
      </c>
    </row>
    <row r="88" ht="13.5" customHeight="1">
      <c r="A88" s="21">
        <v>2.0131231E7</v>
      </c>
      <c r="B88" s="22">
        <v>0.02532678834829349</v>
      </c>
      <c r="C88" s="22">
        <v>0.02856495864216058</v>
      </c>
      <c r="D88" s="22">
        <v>0.018849324710307428</v>
      </c>
      <c r="E88" s="22">
        <v>0.02046131569048049</v>
      </c>
      <c r="F88" s="22">
        <v>0.013340399999999999</v>
      </c>
      <c r="G88" s="22">
        <v>0.0167928</v>
      </c>
      <c r="H88" s="22">
        <v>0.0221878</v>
      </c>
      <c r="I88" s="22">
        <v>0.0249192</v>
      </c>
      <c r="J88" s="22">
        <v>-0.006384119294753909</v>
      </c>
      <c r="K88" s="22">
        <v>0.009352319189732894</v>
      </c>
      <c r="L88" s="22">
        <v>2.0E-4</v>
      </c>
    </row>
    <row r="89" ht="13.5" customHeight="1">
      <c r="A89" s="21">
        <v>2.0140131E7</v>
      </c>
      <c r="B89" s="22">
        <v>-0.03551448465976914</v>
      </c>
      <c r="C89" s="22">
        <v>-0.02850828744341294</v>
      </c>
      <c r="D89" s="22">
        <v>-0.03868268970567557</v>
      </c>
      <c r="E89" s="22">
        <v>-0.01727180537075812</v>
      </c>
      <c r="F89" s="22">
        <v>-0.0373982</v>
      </c>
      <c r="G89" s="22">
        <v>-0.0433341</v>
      </c>
      <c r="H89" s="22">
        <v>-0.015590999999999999</v>
      </c>
      <c r="I89" s="22">
        <v>-0.0189476</v>
      </c>
      <c r="J89" s="22">
        <v>0.00795838421989492</v>
      </c>
      <c r="K89" s="22">
        <v>-0.002107628210229584</v>
      </c>
      <c r="L89" s="22">
        <v>1.0E-4</v>
      </c>
    </row>
    <row r="90" ht="13.5" customHeight="1">
      <c r="A90" s="21">
        <v>2.0140228E7</v>
      </c>
      <c r="B90" s="22">
        <v>0.0432427405147493</v>
      </c>
      <c r="C90" s="22">
        <v>0.05147252626357912</v>
      </c>
      <c r="D90" s="22">
        <v>0.0457748710300252</v>
      </c>
      <c r="E90" s="22">
        <v>0.048340552561863204</v>
      </c>
      <c r="F90" s="22">
        <v>0.0549245</v>
      </c>
      <c r="G90" s="22">
        <v>0.054190199999999994</v>
      </c>
      <c r="H90" s="22">
        <v>0.0552635</v>
      </c>
      <c r="I90" s="22">
        <v>0.0581272</v>
      </c>
      <c r="J90" s="22">
        <v>0.01984106305283229</v>
      </c>
      <c r="K90" s="22">
        <v>0.0259980879407411</v>
      </c>
      <c r="L90" s="22">
        <v>1.0E-4</v>
      </c>
    </row>
    <row r="91" ht="13.5" customHeight="1">
      <c r="A91" s="21">
        <v>2.0140331E7</v>
      </c>
      <c r="B91" s="22">
        <v>0.02387358382778859</v>
      </c>
      <c r="C91" s="22">
        <v>-0.0100848899689221</v>
      </c>
      <c r="D91" s="22">
        <v>0.01238285837377906</v>
      </c>
      <c r="E91" s="22">
        <v>-0.02464119318935243</v>
      </c>
      <c r="F91" s="22">
        <v>-0.0044685</v>
      </c>
      <c r="G91" s="22">
        <v>-0.0045117</v>
      </c>
      <c r="H91" s="22">
        <v>9.51E-4</v>
      </c>
      <c r="I91" s="22">
        <v>-0.0084859</v>
      </c>
      <c r="J91" s="22">
        <v>-6.347522510341541E-5</v>
      </c>
      <c r="K91" s="22">
        <v>0.0057321664918941195</v>
      </c>
      <c r="L91" s="22">
        <v>1.0E-4</v>
      </c>
    </row>
    <row r="92" ht="13.5" customHeight="1">
      <c r="A92" s="21">
        <v>2.014043E7</v>
      </c>
      <c r="B92" s="22">
        <v>0.009502807994594464</v>
      </c>
      <c r="C92" s="22">
        <v>4.056797234830434E-5</v>
      </c>
      <c r="D92" s="22">
        <v>-0.0257318487239484</v>
      </c>
      <c r="E92" s="22">
        <v>-0.05134584589180169</v>
      </c>
      <c r="F92" s="22">
        <v>0.022591800000000002</v>
      </c>
      <c r="G92" s="22">
        <v>0.0090447</v>
      </c>
      <c r="H92" s="22">
        <v>0.0028173</v>
      </c>
      <c r="I92" s="22">
        <v>-0.0090814</v>
      </c>
      <c r="J92" s="22">
        <v>0.013433350400698041</v>
      </c>
      <c r="K92" s="22">
        <v>0.009992516370788573</v>
      </c>
      <c r="L92" s="22">
        <v>1.0E-4</v>
      </c>
    </row>
    <row r="93" ht="13.5" customHeight="1">
      <c r="A93" s="21">
        <v>2.014053E7</v>
      </c>
      <c r="B93" s="22">
        <v>0.01464528336348869</v>
      </c>
      <c r="C93" s="22">
        <v>0.031164507092403818</v>
      </c>
      <c r="D93" s="22">
        <v>0.00634561322248528</v>
      </c>
      <c r="E93" s="22">
        <v>0.009653891508779822</v>
      </c>
      <c r="F93" s="22">
        <v>0.0120893</v>
      </c>
      <c r="G93" s="22">
        <v>0.0188261</v>
      </c>
      <c r="H93" s="22">
        <v>0.0097292</v>
      </c>
      <c r="I93" s="22">
        <v>0.0153765</v>
      </c>
      <c r="J93" s="22">
        <v>0.001781372478590004</v>
      </c>
      <c r="K93" s="22">
        <v>0.008449684691238302</v>
      </c>
      <c r="L93" s="22">
        <v>1.0E-4</v>
      </c>
    </row>
    <row r="94" ht="13.5" customHeight="1">
      <c r="A94" s="21">
        <v>2.014063E7</v>
      </c>
      <c r="B94" s="22">
        <v>0.02612067530039308</v>
      </c>
      <c r="C94" s="22">
        <v>0.019488777304288222</v>
      </c>
      <c r="D94" s="22">
        <v>0.044242731901683596</v>
      </c>
      <c r="E94" s="22">
        <v>0.06204938302326579</v>
      </c>
      <c r="F94" s="22">
        <v>0.0168395</v>
      </c>
      <c r="G94" s="22">
        <v>0.0115896</v>
      </c>
      <c r="H94" s="22">
        <v>0.0211691</v>
      </c>
      <c r="I94" s="22">
        <v>0.024232800000000002</v>
      </c>
      <c r="J94" s="22">
        <v>0.011814075250371038</v>
      </c>
      <c r="K94" s="22">
        <v>0.011259005336279332</v>
      </c>
      <c r="L94" s="22">
        <v>1.0E-4</v>
      </c>
    </row>
    <row r="95" ht="13.5" customHeight="1">
      <c r="A95" s="21">
        <v>2.0140731E7</v>
      </c>
      <c r="B95" s="22">
        <v>-0.017041442596510078</v>
      </c>
      <c r="C95" s="22">
        <v>-0.015307540853382711</v>
      </c>
      <c r="D95" s="22">
        <v>-0.060474794755569834</v>
      </c>
      <c r="E95" s="22">
        <v>-0.06057463204918112</v>
      </c>
      <c r="F95" s="22">
        <v>-0.0142019</v>
      </c>
      <c r="G95" s="22">
        <v>-0.021443</v>
      </c>
      <c r="H95" s="22">
        <v>-0.0254771</v>
      </c>
      <c r="I95" s="22">
        <v>-0.0263099</v>
      </c>
      <c r="J95" s="22">
        <v>-0.013457421867124399</v>
      </c>
      <c r="K95" s="22">
        <v>-0.013186184933035921</v>
      </c>
      <c r="L95" s="22">
        <v>1.0E-4</v>
      </c>
    </row>
    <row r="96" ht="13.5" customHeight="1">
      <c r="A96" s="21">
        <v>2.0140829E7</v>
      </c>
      <c r="B96" s="22">
        <v>0.0367552635989481</v>
      </c>
      <c r="C96" s="22">
        <v>0.04581776823720629</v>
      </c>
      <c r="D96" s="22">
        <v>0.04346679382536078</v>
      </c>
      <c r="E96" s="22">
        <v>0.055769589279357046</v>
      </c>
      <c r="F96" s="22">
        <v>-0.0039206</v>
      </c>
      <c r="G96" s="22">
        <v>0.0055699</v>
      </c>
      <c r="H96" s="22">
        <v>-7.308000000000001E-4</v>
      </c>
      <c r="I96" s="22">
        <v>0.0056257</v>
      </c>
      <c r="J96" s="22">
        <v>0.001728822667165453</v>
      </c>
      <c r="K96" s="22">
        <v>0.005804576938942763</v>
      </c>
      <c r="L96" s="22">
        <v>1.0E-4</v>
      </c>
    </row>
    <row r="97" ht="13.5" customHeight="1">
      <c r="A97" s="21">
        <v>2.014093E7</v>
      </c>
      <c r="B97" s="22">
        <v>-0.020628098141666662</v>
      </c>
      <c r="C97" s="22">
        <v>-0.01450630717634449</v>
      </c>
      <c r="D97" s="22">
        <v>-0.06746352630639685</v>
      </c>
      <c r="E97" s="22">
        <v>-0.053547451980817125</v>
      </c>
      <c r="F97" s="22">
        <v>-0.0451449</v>
      </c>
      <c r="G97" s="22">
        <v>-0.0369875</v>
      </c>
      <c r="H97" s="22">
        <v>-0.0627284</v>
      </c>
      <c r="I97" s="22">
        <v>-0.058491600000000005</v>
      </c>
      <c r="J97" s="22">
        <v>-0.042544822410835896</v>
      </c>
      <c r="K97" s="22">
        <v>-0.025474781358877818</v>
      </c>
      <c r="L97" s="22">
        <v>1.0E-4</v>
      </c>
    </row>
    <row r="98" ht="13.5" customHeight="1">
      <c r="A98" s="21">
        <v>2.0141031E7</v>
      </c>
      <c r="B98" s="22">
        <v>0.022465693836553502</v>
      </c>
      <c r="C98" s="22">
        <v>0.02635161956279819</v>
      </c>
      <c r="D98" s="22">
        <v>0.06985885448503204</v>
      </c>
      <c r="E98" s="22">
        <v>0.06203261226367873</v>
      </c>
      <c r="F98" s="22">
        <v>-0.022004700000000002</v>
      </c>
      <c r="G98" s="22">
        <v>-0.0098339</v>
      </c>
      <c r="H98" s="22">
        <v>-0.028880499999999996</v>
      </c>
      <c r="I98" s="22">
        <v>-0.0218</v>
      </c>
      <c r="J98" s="22">
        <v>-0.006831320508798422</v>
      </c>
      <c r="K98" s="22">
        <v>0.006092622330941655</v>
      </c>
      <c r="L98" s="22">
        <v>1.0E-4</v>
      </c>
    </row>
    <row r="99" ht="13.5" customHeight="1">
      <c r="A99" s="21">
        <v>2.0141128E7</v>
      </c>
      <c r="B99" s="22">
        <v>0.02047549404531113</v>
      </c>
      <c r="C99" s="22">
        <v>0.03168833248317915</v>
      </c>
      <c r="D99" s="22">
        <v>-0.004648990985962831</v>
      </c>
      <c r="E99" s="22">
        <v>0.006452190833435623</v>
      </c>
      <c r="F99" s="22">
        <v>0.0046924</v>
      </c>
      <c r="G99" s="22">
        <v>0.019794199999999998</v>
      </c>
      <c r="H99" s="22">
        <v>-0.0037254</v>
      </c>
      <c r="I99" s="22">
        <v>0.0017242</v>
      </c>
      <c r="J99" s="22">
        <v>-0.01134148942612301</v>
      </c>
      <c r="K99" s="22">
        <v>-0.007333979380482192</v>
      </c>
      <c r="L99" s="22">
        <v>1.0E-4</v>
      </c>
    </row>
    <row r="100" ht="13.5" customHeight="1">
      <c r="A100" s="21">
        <v>2.0141231E7</v>
      </c>
      <c r="B100" s="22">
        <v>0.006134015570608886</v>
      </c>
      <c r="C100" s="22">
        <v>-0.01041815528645851</v>
      </c>
      <c r="D100" s="22">
        <v>0.02732582148832674</v>
      </c>
      <c r="E100" s="22">
        <v>0.02965939924669159</v>
      </c>
      <c r="F100" s="22">
        <v>-0.0349111</v>
      </c>
      <c r="G100" s="22">
        <v>-0.0316188</v>
      </c>
      <c r="H100" s="22">
        <v>-0.0085339</v>
      </c>
      <c r="I100" s="22">
        <v>-0.006901000000000001</v>
      </c>
      <c r="J100" s="22">
        <v>-0.012056770762471141</v>
      </c>
      <c r="K100" s="22">
        <v>-0.023852520919631748</v>
      </c>
      <c r="L100" s="22">
        <v>1.0E-4</v>
      </c>
    </row>
    <row r="101" ht="13.5" customHeight="1">
      <c r="A101" s="21">
        <v>2.015013E7</v>
      </c>
      <c r="B101" s="22">
        <v>-0.03997338008336415</v>
      </c>
      <c r="C101" s="22">
        <v>-0.01531288061052472</v>
      </c>
      <c r="D101" s="22">
        <v>-0.04162385165884541</v>
      </c>
      <c r="E101" s="22">
        <v>-0.02283019972674727</v>
      </c>
      <c r="F101" s="22">
        <v>-0.0120438</v>
      </c>
      <c r="G101" s="22">
        <v>0.004699</v>
      </c>
      <c r="H101" s="22">
        <v>-0.0080159</v>
      </c>
      <c r="I101" s="22">
        <v>-0.009690800000000001</v>
      </c>
      <c r="J101" s="22">
        <v>-0.01837768409262974</v>
      </c>
      <c r="K101" s="22">
        <v>-0.009487427482729682</v>
      </c>
      <c r="L101" s="22">
        <v>1.0E-4</v>
      </c>
    </row>
    <row r="102" ht="13.5" customHeight="1">
      <c r="A102" s="21">
        <v>2.0150227E7</v>
      </c>
      <c r="B102" s="22">
        <v>0.04838933685702918</v>
      </c>
      <c r="C102" s="22">
        <v>0.06665539810495957</v>
      </c>
      <c r="D102" s="22">
        <v>0.04643806263606654</v>
      </c>
      <c r="E102" s="22">
        <v>0.07196592275043878</v>
      </c>
      <c r="F102" s="22">
        <v>0.0616897</v>
      </c>
      <c r="G102" s="22">
        <v>0.0578875</v>
      </c>
      <c r="H102" s="22">
        <v>0.0660918</v>
      </c>
      <c r="I102" s="22">
        <v>0.0618606</v>
      </c>
      <c r="J102" s="22">
        <v>-0.007789078513363745</v>
      </c>
      <c r="K102" s="22">
        <v>0.024860461143320748</v>
      </c>
      <c r="L102" s="22">
        <v>1.0E-4</v>
      </c>
    </row>
    <row r="103" ht="13.5" customHeight="1">
      <c r="A103" s="21">
        <v>2.0150331E7</v>
      </c>
      <c r="B103" s="22">
        <v>-0.01361271977178291</v>
      </c>
      <c r="C103" s="22">
        <v>-0.011373034581577119</v>
      </c>
      <c r="D103" s="22">
        <v>0.01687326868905448</v>
      </c>
      <c r="E103" s="22">
        <v>0.01795298246110533</v>
      </c>
      <c r="F103" s="22">
        <v>-0.0217374</v>
      </c>
      <c r="G103" s="22">
        <v>-0.0118885</v>
      </c>
      <c r="H103" s="22">
        <v>-0.0194684</v>
      </c>
      <c r="I103" s="22">
        <v>-0.0074846</v>
      </c>
      <c r="J103" s="22">
        <v>-0.02083913960046935</v>
      </c>
      <c r="K103" s="22">
        <v>-0.008551445361095755</v>
      </c>
      <c r="L103" s="22">
        <v>2.0E-4</v>
      </c>
    </row>
    <row r="104" ht="13.5" customHeight="1">
      <c r="A104" s="21">
        <v>2.015043E7</v>
      </c>
      <c r="B104" s="22">
        <v>0.009349389222242044</v>
      </c>
      <c r="C104" s="22">
        <v>0.0050080870462116955</v>
      </c>
      <c r="D104" s="22">
        <v>-0.02135861414773144</v>
      </c>
      <c r="E104" s="22">
        <v>-0.02941790168031866</v>
      </c>
      <c r="F104" s="22">
        <v>0.0476994</v>
      </c>
      <c r="G104" s="22">
        <v>0.039132799999999995</v>
      </c>
      <c r="H104" s="22">
        <v>0.051241</v>
      </c>
      <c r="I104" s="22">
        <v>0.0505123</v>
      </c>
      <c r="J104" s="22">
        <v>0.021681614592639068</v>
      </c>
      <c r="K104" s="22">
        <v>0.02486584765934596</v>
      </c>
      <c r="L104" s="22">
        <v>1.0E-4</v>
      </c>
    </row>
    <row r="105" ht="13.5" customHeight="1">
      <c r="A105" s="21">
        <v>2.0150529E7</v>
      </c>
      <c r="B105" s="22">
        <v>0.01201761128954093</v>
      </c>
      <c r="C105" s="22">
        <v>0.01407600176552237</v>
      </c>
      <c r="D105" s="22">
        <v>0.008288547204726049</v>
      </c>
      <c r="E105" s="22">
        <v>0.0367407799142534</v>
      </c>
      <c r="F105" s="22">
        <v>-0.0140218</v>
      </c>
      <c r="G105" s="22">
        <v>-0.0036074</v>
      </c>
      <c r="H105" s="22">
        <v>-0.0020487</v>
      </c>
      <c r="I105" s="22">
        <v>0.014047</v>
      </c>
      <c r="J105" s="22">
        <v>-0.03022101538581656</v>
      </c>
      <c r="K105" s="22">
        <v>-5.232224002669206E-4</v>
      </c>
      <c r="L105" s="22">
        <v>1.0E-4</v>
      </c>
    </row>
    <row r="106" ht="13.5" customHeight="1">
      <c r="A106" s="21">
        <v>2.015063E7</v>
      </c>
      <c r="B106" s="22">
        <v>-0.01996689826857878</v>
      </c>
      <c r="C106" s="22">
        <v>-0.01761665857304062</v>
      </c>
      <c r="D106" s="22">
        <v>0.0013062245209067849</v>
      </c>
      <c r="E106" s="22">
        <v>0.01344277080066236</v>
      </c>
      <c r="F106" s="22">
        <v>-0.030758800000000003</v>
      </c>
      <c r="G106" s="22">
        <v>-0.0261109</v>
      </c>
      <c r="H106" s="22">
        <v>-0.0183592</v>
      </c>
      <c r="I106" s="22">
        <v>-0.0112107</v>
      </c>
      <c r="J106" s="22">
        <v>8.586620394854805E-4</v>
      </c>
      <c r="K106" s="22">
        <v>-0.01123662628472921</v>
      </c>
      <c r="L106" s="22">
        <v>2.0E-4</v>
      </c>
    </row>
    <row r="107" ht="13.5" customHeight="1">
      <c r="A107" s="21">
        <v>2.0150731E7</v>
      </c>
      <c r="B107" s="22">
        <v>0.004384472649571869</v>
      </c>
      <c r="C107" s="22">
        <v>0.03391085125956028</v>
      </c>
      <c r="D107" s="22">
        <v>-0.02758414137580445</v>
      </c>
      <c r="E107" s="22">
        <v>0.004082795801171324</v>
      </c>
      <c r="F107" s="22">
        <v>0.0098299</v>
      </c>
      <c r="G107" s="22">
        <v>0.021798</v>
      </c>
      <c r="H107" s="22">
        <v>-0.0105952</v>
      </c>
      <c r="I107" s="22">
        <v>0.0073168</v>
      </c>
      <c r="J107" s="22">
        <v>-0.0013970541954462228</v>
      </c>
      <c r="K107" s="22">
        <v>-0.003078232500989264</v>
      </c>
      <c r="L107" s="22">
        <v>2.0E-4</v>
      </c>
    </row>
    <row r="108" ht="13.5" customHeight="1">
      <c r="A108" s="21">
        <v>2.0150831E7</v>
      </c>
      <c r="B108" s="22">
        <v>-0.05955660169626265</v>
      </c>
      <c r="C108" s="22">
        <v>-0.06072869975259687</v>
      </c>
      <c r="D108" s="22">
        <v>-0.04910954396718825</v>
      </c>
      <c r="E108" s="22">
        <v>-0.07578066949717521</v>
      </c>
      <c r="F108" s="22">
        <v>-0.0732196</v>
      </c>
      <c r="G108" s="22">
        <v>-0.0724792</v>
      </c>
      <c r="H108" s="22">
        <v>-0.045184800000000004</v>
      </c>
      <c r="I108" s="22">
        <v>-0.0438837</v>
      </c>
      <c r="J108" s="22">
        <v>0.003546403033789503</v>
      </c>
      <c r="K108" s="22">
        <v>-0.01248931978970069</v>
      </c>
      <c r="L108" s="22">
        <v>2.0E-4</v>
      </c>
    </row>
    <row r="109" ht="13.5" customHeight="1">
      <c r="A109" s="21">
        <v>2.015093E7</v>
      </c>
      <c r="B109" s="22">
        <v>-0.03018996928591766</v>
      </c>
      <c r="C109" s="22">
        <v>-0.02473785516070559</v>
      </c>
      <c r="D109" s="22">
        <v>-0.03461689321685912</v>
      </c>
      <c r="E109" s="22">
        <v>-0.06315634653939883</v>
      </c>
      <c r="F109" s="22">
        <v>-0.060285599999999995</v>
      </c>
      <c r="G109" s="22">
        <v>-0.040982000000000005</v>
      </c>
      <c r="H109" s="22">
        <v>-0.034815900000000004</v>
      </c>
      <c r="I109" s="22">
        <v>-0.0370525</v>
      </c>
      <c r="J109" s="22">
        <v>0.004262675106597946</v>
      </c>
      <c r="K109" s="22">
        <v>-0.02219208563544184</v>
      </c>
      <c r="L109" s="22">
        <v>2.0E-4</v>
      </c>
    </row>
    <row r="110" ht="13.5" customHeight="1">
      <c r="A110" s="21">
        <v>2.015103E7</v>
      </c>
      <c r="B110" s="22">
        <v>0.07545299043423226</v>
      </c>
      <c r="C110" s="22">
        <v>0.08610580179180882</v>
      </c>
      <c r="D110" s="22">
        <v>0.05598943463232042</v>
      </c>
      <c r="E110" s="22">
        <v>0.05672296617892991</v>
      </c>
      <c r="F110" s="22">
        <v>0.0738307</v>
      </c>
      <c r="G110" s="22">
        <v>0.07656729999999999</v>
      </c>
      <c r="H110" s="22">
        <v>0.0582378</v>
      </c>
      <c r="I110" s="22">
        <v>0.0604061</v>
      </c>
      <c r="J110" s="22">
        <v>0.00321146815053508</v>
      </c>
      <c r="K110" s="22">
        <v>0.03011252798355035</v>
      </c>
      <c r="L110" s="22">
        <v>2.0E-4</v>
      </c>
    </row>
    <row r="111" ht="13.5" customHeight="1">
      <c r="A111" s="21">
        <v>2.015113E7</v>
      </c>
      <c r="B111" s="22">
        <v>0.0038273119764371533</v>
      </c>
      <c r="C111" s="22">
        <v>0.002806845423119375</v>
      </c>
      <c r="D111" s="22">
        <v>0.028427716332550368</v>
      </c>
      <c r="E111" s="22">
        <v>0.036645132027494746</v>
      </c>
      <c r="F111" s="22">
        <v>-0.024625599999999997</v>
      </c>
      <c r="G111" s="22">
        <v>-0.0076673999999999996</v>
      </c>
      <c r="H111" s="22">
        <v>-0.0154292</v>
      </c>
      <c r="I111" s="22">
        <v>0.0107169</v>
      </c>
      <c r="J111" s="22">
        <v>-0.02778335645326413</v>
      </c>
      <c r="K111" s="22">
        <v>-0.01854933615490084</v>
      </c>
      <c r="L111" s="22">
        <v>1.0E-4</v>
      </c>
    </row>
    <row r="112" ht="13.5" customHeight="1">
      <c r="A112" s="21">
        <v>2.0151231E7</v>
      </c>
      <c r="B112" s="22">
        <v>-0.02150566559954759</v>
      </c>
      <c r="C112" s="22">
        <v>-0.01467481082563693</v>
      </c>
      <c r="D112" s="22">
        <v>-0.052714212303776826</v>
      </c>
      <c r="E112" s="22">
        <v>-0.04769878440326902</v>
      </c>
      <c r="F112" s="22">
        <v>-0.0245122</v>
      </c>
      <c r="G112" s="22">
        <v>-0.0114575</v>
      </c>
      <c r="H112" s="22">
        <v>-0.0039033</v>
      </c>
      <c r="I112" s="22">
        <v>0.0059283</v>
      </c>
      <c r="J112" s="22">
        <v>0.01238287463195964</v>
      </c>
      <c r="K112" s="22">
        <v>-0.01940507708670547</v>
      </c>
      <c r="L112" s="22">
        <v>2.0E-4</v>
      </c>
    </row>
    <row r="113" ht="13.5" customHeight="1">
      <c r="A113" s="21">
        <v>2.0160129E7</v>
      </c>
      <c r="B113" s="22">
        <v>-0.05167250279588176</v>
      </c>
      <c r="C113" s="22">
        <v>-0.055827469654455515</v>
      </c>
      <c r="D113" s="22">
        <v>-0.06717954872015108</v>
      </c>
      <c r="E113" s="22">
        <v>-0.1083493788963179</v>
      </c>
      <c r="F113" s="22">
        <v>-0.0770837</v>
      </c>
      <c r="G113" s="22">
        <v>-0.0608369</v>
      </c>
      <c r="H113" s="22">
        <v>-0.0740824</v>
      </c>
      <c r="I113" s="22">
        <v>-0.0780516</v>
      </c>
      <c r="J113" s="22">
        <v>0.004979989541063379</v>
      </c>
      <c r="K113" s="22">
        <v>-0.01488834170530928</v>
      </c>
      <c r="L113" s="22">
        <v>4.0E-4</v>
      </c>
    </row>
    <row r="114" ht="13.5" customHeight="1">
      <c r="A114" s="21">
        <v>2.0160229E7</v>
      </c>
      <c r="B114" s="22">
        <v>-2.525804369887252E-4</v>
      </c>
      <c r="C114" s="22">
        <v>-4.2663115829000287E-4</v>
      </c>
      <c r="D114" s="22">
        <v>0.0068203178196910574</v>
      </c>
      <c r="E114" s="22">
        <v>-0.007069033745823239</v>
      </c>
      <c r="F114" s="22">
        <v>-0.0143807</v>
      </c>
      <c r="G114" s="22">
        <v>-0.013573599999999998</v>
      </c>
      <c r="H114" s="22">
        <v>0.008519</v>
      </c>
      <c r="I114" s="22">
        <v>0.0021559</v>
      </c>
      <c r="J114" s="22">
        <v>0.0348925707228418</v>
      </c>
      <c r="K114" s="22">
        <v>0.006499945252213202</v>
      </c>
      <c r="L114" s="22">
        <v>4.0E-4</v>
      </c>
    </row>
    <row r="115" ht="13.5" customHeight="1">
      <c r="A115" s="21">
        <v>2.0160331E7</v>
      </c>
      <c r="B115" s="22">
        <v>0.07203509428761246</v>
      </c>
      <c r="C115" s="22">
        <v>0.06744141069375509</v>
      </c>
      <c r="D115" s="22">
        <v>0.08288586358372596</v>
      </c>
      <c r="E115" s="22">
        <v>0.07660572305625135</v>
      </c>
      <c r="F115" s="22">
        <v>0.0711294</v>
      </c>
      <c r="G115" s="22">
        <v>0.064816</v>
      </c>
      <c r="H115" s="22">
        <v>0.083542</v>
      </c>
      <c r="I115" s="22">
        <v>0.0827425</v>
      </c>
      <c r="J115" s="22">
        <v>0.04092064744750923</v>
      </c>
      <c r="K115" s="22">
        <v>0.05003784420899216</v>
      </c>
      <c r="L115" s="22">
        <v>4.0E-4</v>
      </c>
    </row>
    <row r="116" ht="13.5" customHeight="1">
      <c r="A116" s="21">
        <v>2.0160429E7</v>
      </c>
      <c r="B116" s="22">
        <v>0.02100641450663643</v>
      </c>
      <c r="C116" s="22">
        <v>-0.009131587374800576</v>
      </c>
      <c r="D116" s="22">
        <v>0.02118118478850151</v>
      </c>
      <c r="E116" s="22">
        <v>0.009971692294726164</v>
      </c>
      <c r="F116" s="22">
        <v>0.0449015</v>
      </c>
      <c r="G116" s="22">
        <v>0.0200054</v>
      </c>
      <c r="H116" s="22">
        <v>0.0395553</v>
      </c>
      <c r="I116" s="22">
        <v>0.0235373</v>
      </c>
      <c r="J116" s="22">
        <v>0.02035396665682732</v>
      </c>
      <c r="K116" s="22">
        <v>0.03440644640081647</v>
      </c>
      <c r="L116" s="22">
        <v>4.0E-4</v>
      </c>
    </row>
    <row r="117" ht="13.5" customHeight="1">
      <c r="A117" s="21">
        <v>2.0160531E7</v>
      </c>
      <c r="B117" s="22">
        <v>0.01553208501442871</v>
      </c>
      <c r="C117" s="22">
        <v>0.019419311919065322</v>
      </c>
      <c r="D117" s="22">
        <v>0.01833193358433904</v>
      </c>
      <c r="E117" s="22">
        <v>0.02694106975335786</v>
      </c>
      <c r="F117" s="22">
        <v>-0.0189075</v>
      </c>
      <c r="G117" s="22">
        <v>-0.0038764999999999997</v>
      </c>
      <c r="H117" s="22">
        <v>-0.0091481</v>
      </c>
      <c r="I117" s="22">
        <v>0.011893</v>
      </c>
      <c r="J117" s="22">
        <v>-0.02383768662731112</v>
      </c>
      <c r="K117" s="22">
        <v>3.2817996877776423E-4</v>
      </c>
      <c r="L117" s="22">
        <v>4.0E-4</v>
      </c>
    </row>
    <row r="118" ht="13.5" customHeight="1">
      <c r="A118" s="21">
        <v>2.016063E7</v>
      </c>
      <c r="B118" s="22">
        <v>0.008647316527552018</v>
      </c>
      <c r="C118" s="22">
        <v>-0.0039274565760216715</v>
      </c>
      <c r="D118" s="22">
        <v>0.003040055983896117</v>
      </c>
      <c r="E118" s="22">
        <v>-0.004600401976646684</v>
      </c>
      <c r="F118" s="22">
        <v>-0.045736</v>
      </c>
      <c r="G118" s="22">
        <v>-0.0151506</v>
      </c>
      <c r="H118" s="22">
        <v>-0.0474118</v>
      </c>
      <c r="I118" s="22">
        <v>-0.0411315</v>
      </c>
      <c r="J118" s="22">
        <v>0.038133778700085504</v>
      </c>
      <c r="K118" s="22">
        <v>0.009266152834170205</v>
      </c>
      <c r="L118" s="22">
        <v>4.0E-4</v>
      </c>
    </row>
    <row r="119" ht="13.5" customHeight="1">
      <c r="A119" s="21">
        <v>2.0160729E7</v>
      </c>
      <c r="B119" s="22">
        <v>0.02903555601450969</v>
      </c>
      <c r="C119" s="22">
        <v>0.04720196749854533</v>
      </c>
      <c r="D119" s="22">
        <v>0.05395334114762962</v>
      </c>
      <c r="E119" s="22">
        <v>0.06538833414245104</v>
      </c>
      <c r="F119" s="22">
        <v>0.0500221</v>
      </c>
      <c r="G119" s="22">
        <v>0.048396299999999996</v>
      </c>
      <c r="H119" s="22">
        <v>0.0656654</v>
      </c>
      <c r="I119" s="22">
        <v>0.0532718</v>
      </c>
      <c r="J119" s="22">
        <v>0.008242959259714855</v>
      </c>
      <c r="K119" s="22">
        <v>0.02546640726474014</v>
      </c>
      <c r="L119" s="22">
        <v>4.0E-4</v>
      </c>
    </row>
    <row r="120" ht="13.5" customHeight="1">
      <c r="A120" s="21">
        <v>2.0160831E7</v>
      </c>
      <c r="B120" s="22">
        <v>0.00771041369751968</v>
      </c>
      <c r="C120" s="22">
        <v>-0.004968343700543554</v>
      </c>
      <c r="D120" s="22">
        <v>0.02485198249346721</v>
      </c>
      <c r="E120" s="22">
        <v>0.01063009313299435</v>
      </c>
      <c r="F120" s="22">
        <v>0.015906299999999998</v>
      </c>
      <c r="G120" s="22">
        <v>-0.013443</v>
      </c>
      <c r="H120" s="22">
        <v>-7.957E-4</v>
      </c>
      <c r="I120" s="22">
        <v>-0.015879</v>
      </c>
      <c r="J120" s="22">
        <v>-0.00807094343113235</v>
      </c>
      <c r="K120" s="22">
        <v>0.01890799608626148</v>
      </c>
      <c r="L120" s="22">
        <v>4.0E-4</v>
      </c>
    </row>
    <row r="121" ht="13.5" customHeight="1">
      <c r="A121" s="21">
        <v>2.016093E7</v>
      </c>
      <c r="B121" s="22">
        <v>-0.0020841922518756158</v>
      </c>
      <c r="C121" s="22">
        <v>0.003658037540170467</v>
      </c>
      <c r="D121" s="22">
        <v>0.007881892510604782</v>
      </c>
      <c r="E121" s="22">
        <v>0.01439812543112673</v>
      </c>
      <c r="F121" s="22">
        <v>0.009497100000000001</v>
      </c>
      <c r="G121" s="22">
        <v>0.014839199999999999</v>
      </c>
      <c r="H121" s="22">
        <v>0.0215346</v>
      </c>
      <c r="I121" s="22">
        <v>0.034641899999999996</v>
      </c>
      <c r="J121" s="22">
        <v>0.010158065300536869</v>
      </c>
      <c r="K121" s="22">
        <v>0.007814540273129555</v>
      </c>
      <c r="L121" s="22">
        <v>4.0E-4</v>
      </c>
    </row>
    <row r="122" ht="13.5" customHeight="1">
      <c r="A122" s="21">
        <v>2.0161031E7</v>
      </c>
      <c r="B122" s="22">
        <v>-0.015476735710243</v>
      </c>
      <c r="C122" s="22">
        <v>-0.02348301477387993</v>
      </c>
      <c r="D122" s="22">
        <v>-0.03286802220194685</v>
      </c>
      <c r="E122" s="22">
        <v>-0.062144812470398936</v>
      </c>
      <c r="F122" s="22">
        <v>0.0027795999999999997</v>
      </c>
      <c r="G122" s="22">
        <v>-0.0414794</v>
      </c>
      <c r="H122" s="22">
        <v>-0.018788100000000002</v>
      </c>
      <c r="I122" s="22">
        <v>-0.0404015</v>
      </c>
      <c r="J122" s="22">
        <v>-0.0435053401431984</v>
      </c>
      <c r="K122" s="22">
        <v>-0.003257047260252111</v>
      </c>
      <c r="L122" s="22">
        <v>5.0E-4</v>
      </c>
    </row>
    <row r="123" ht="13.5" customHeight="1">
      <c r="A123" s="21">
        <v>2.016113E7</v>
      </c>
      <c r="B123" s="22">
        <v>0.057114512300286524</v>
      </c>
      <c r="C123" s="22">
        <v>0.021758271827091</v>
      </c>
      <c r="D123" s="22">
        <v>0.1327282459518759</v>
      </c>
      <c r="E123" s="22">
        <v>0.08946905494268019</v>
      </c>
      <c r="F123" s="22">
        <v>-0.0011369</v>
      </c>
      <c r="G123" s="22">
        <v>-0.0314589</v>
      </c>
      <c r="H123" s="22">
        <v>-0.015304400000000001</v>
      </c>
      <c r="I123" s="22">
        <v>-0.0341833</v>
      </c>
      <c r="J123" s="22">
        <v>-0.0526941504749141</v>
      </c>
      <c r="K123" s="22">
        <v>-0.01586732889788334</v>
      </c>
      <c r="L123" s="22">
        <v>4.0E-4</v>
      </c>
    </row>
    <row r="124" ht="13.5" customHeight="1">
      <c r="A124" s="21">
        <v>2.016123E7</v>
      </c>
      <c r="B124" s="22">
        <v>0.02499232624660763</v>
      </c>
      <c r="C124" s="22">
        <v>0.012379040962113399</v>
      </c>
      <c r="D124" s="22">
        <v>0.04129457954401339</v>
      </c>
      <c r="E124" s="22">
        <v>0.013640160160539589</v>
      </c>
      <c r="F124" s="22">
        <v>0.0445151</v>
      </c>
      <c r="G124" s="22">
        <v>0.0201879</v>
      </c>
      <c r="H124" s="22">
        <v>0.0337863</v>
      </c>
      <c r="I124" s="22">
        <v>0.021383299999999997</v>
      </c>
      <c r="J124" s="22">
        <v>-0.009613793740599452</v>
      </c>
      <c r="K124" s="22">
        <v>0.01749205498198969</v>
      </c>
      <c r="L124" s="22">
        <v>5.0E-4</v>
      </c>
    </row>
    <row r="125" ht="13.5" customHeight="1">
      <c r="A125" s="21">
        <v>2.0170131E7</v>
      </c>
      <c r="B125" s="22">
        <v>0.007124103502985424</v>
      </c>
      <c r="C125" s="22">
        <v>0.033698611793453896</v>
      </c>
      <c r="D125" s="22">
        <v>-0.0071379076700135435</v>
      </c>
      <c r="E125" s="22">
        <v>0.016236737686144528</v>
      </c>
      <c r="F125" s="22">
        <v>0.0266158</v>
      </c>
      <c r="G125" s="22">
        <v>0.0331367</v>
      </c>
      <c r="H125" s="22">
        <v>0.0365263</v>
      </c>
      <c r="I125" s="22">
        <v>0.035441099999999996</v>
      </c>
      <c r="J125" s="22">
        <v>0.018781988874345682</v>
      </c>
      <c r="K125" s="22">
        <v>0.01852444238579642</v>
      </c>
      <c r="L125" s="22">
        <v>7.0E-4</v>
      </c>
    </row>
    <row r="126" ht="13.5" customHeight="1">
      <c r="A126" s="21">
        <v>2.0170228E7</v>
      </c>
      <c r="B126" s="22">
        <v>0.03593387407598403</v>
      </c>
      <c r="C126" s="22">
        <v>0.04153563908219216</v>
      </c>
      <c r="D126" s="22">
        <v>0.01446805003225138</v>
      </c>
      <c r="E126" s="22">
        <v>0.02452080024075021</v>
      </c>
      <c r="F126" s="22">
        <v>0.0048252</v>
      </c>
      <c r="G126" s="22">
        <v>0.0187077</v>
      </c>
      <c r="H126" s="22">
        <v>0.0171977</v>
      </c>
      <c r="I126" s="22">
        <v>0.0213203</v>
      </c>
      <c r="J126" s="22">
        <v>0.0028915035427110602</v>
      </c>
      <c r="K126" s="22">
        <v>0.01240751148044694</v>
      </c>
      <c r="L126" s="22">
        <v>6.0E-4</v>
      </c>
    </row>
    <row r="127" ht="13.5" customHeight="1">
      <c r="A127" s="21">
        <v>2.0170331E7</v>
      </c>
      <c r="B127" s="22">
        <v>-0.010186826110601949</v>
      </c>
      <c r="C127" s="22">
        <v>0.01156630961980376</v>
      </c>
      <c r="D127" s="22">
        <v>-0.008465117839076552</v>
      </c>
      <c r="E127" s="22">
        <v>0.011844921793870531</v>
      </c>
      <c r="F127" s="22">
        <v>0.0243342</v>
      </c>
      <c r="G127" s="22">
        <v>0.0265016</v>
      </c>
      <c r="H127" s="22">
        <v>0.0129671</v>
      </c>
      <c r="I127" s="22">
        <v>0.025590799999999997</v>
      </c>
      <c r="J127" s="22">
        <v>0.003020367286428849</v>
      </c>
      <c r="K127" s="22">
        <v>5.79168060752311E-4</v>
      </c>
      <c r="L127" s="22">
        <v>6.0E-4</v>
      </c>
    </row>
    <row r="128" ht="13.5" customHeight="1">
      <c r="A128" s="21">
        <v>2.0170428E7</v>
      </c>
      <c r="B128" s="22">
        <v>-0.0018765543308391088</v>
      </c>
      <c r="C128" s="22">
        <v>0.02287016520789353</v>
      </c>
      <c r="D128" s="22">
        <v>0.003937095701293858</v>
      </c>
      <c r="E128" s="22">
        <v>0.01841666819719356</v>
      </c>
      <c r="F128" s="22">
        <v>0.0158334</v>
      </c>
      <c r="G128" s="22">
        <v>0.0269716</v>
      </c>
      <c r="H128" s="22">
        <v>0.029339300000000002</v>
      </c>
      <c r="I128" s="22">
        <v>0.041688499999999996</v>
      </c>
      <c r="J128" s="22">
        <v>0.014238899343819831</v>
      </c>
      <c r="K128" s="22">
        <v>0.01730703281867241</v>
      </c>
      <c r="L128" s="22">
        <v>8.0E-4</v>
      </c>
    </row>
    <row r="129" ht="13.5" customHeight="1">
      <c r="A129" s="21">
        <v>2.0170531E7</v>
      </c>
      <c r="B129" s="22">
        <v>-9.802410275782103E-4</v>
      </c>
      <c r="C129" s="22">
        <v>0.026002671036836178</v>
      </c>
      <c r="D129" s="22">
        <v>-0.03114088940679616</v>
      </c>
      <c r="E129" s="22">
        <v>-0.009094592617278852</v>
      </c>
      <c r="F129" s="22">
        <v>0.0203618</v>
      </c>
      <c r="G129" s="22">
        <v>0.0468119</v>
      </c>
      <c r="H129" s="22">
        <v>0.024303400000000003</v>
      </c>
      <c r="I129" s="22">
        <v>0.0415138</v>
      </c>
      <c r="J129" s="22">
        <v>0.02187244423114132</v>
      </c>
      <c r="K129" s="22">
        <v>0.0126063162449499</v>
      </c>
      <c r="L129" s="22">
        <v>9.0E-4</v>
      </c>
    </row>
    <row r="130" ht="13.5" customHeight="1">
      <c r="A130" s="21">
        <v>2.017063E7</v>
      </c>
      <c r="B130" s="22">
        <v>0.016347438580230692</v>
      </c>
      <c r="C130" s="22">
        <v>-0.002634512399271038</v>
      </c>
      <c r="D130" s="22">
        <v>0.034982650653256446</v>
      </c>
      <c r="E130" s="22">
        <v>0.03441835457567755</v>
      </c>
      <c r="F130" s="22">
        <v>0.0068328</v>
      </c>
      <c r="G130" s="22">
        <v>-0.004907</v>
      </c>
      <c r="H130" s="22">
        <v>0.0095695</v>
      </c>
      <c r="I130" s="22">
        <v>-0.0030334</v>
      </c>
      <c r="J130" s="22">
        <v>-9.184081631635754E-4</v>
      </c>
      <c r="K130" s="22">
        <v>0.001682166876241897</v>
      </c>
      <c r="L130" s="22">
        <v>8.0E-4</v>
      </c>
    </row>
    <row r="131" ht="13.5" customHeight="1">
      <c r="A131" s="21">
        <v>2.0170731E7</v>
      </c>
      <c r="B131" s="22">
        <v>0.01329042934433944</v>
      </c>
      <c r="C131" s="22">
        <v>0.0265792341563782</v>
      </c>
      <c r="D131" s="22">
        <v>0.0063268618512404284</v>
      </c>
      <c r="E131" s="22">
        <v>0.008511790074501091</v>
      </c>
      <c r="F131" s="22">
        <v>0.034898</v>
      </c>
      <c r="G131" s="22">
        <v>0.0246158</v>
      </c>
      <c r="H131" s="22">
        <v>0.0371502</v>
      </c>
      <c r="I131" s="22">
        <v>0.0333123</v>
      </c>
      <c r="J131" s="22">
        <v>0.02682128800718897</v>
      </c>
      <c r="K131" s="22">
        <v>0.01504832356242436</v>
      </c>
      <c r="L131" s="22">
        <v>0.0011</v>
      </c>
    </row>
    <row r="132" ht="13.5" customHeight="1">
      <c r="A132" s="21">
        <v>2.0170831E7</v>
      </c>
      <c r="B132" s="22">
        <v>-0.01164832491459866</v>
      </c>
      <c r="C132" s="22">
        <v>0.01833134433314787</v>
      </c>
      <c r="D132" s="22">
        <v>-0.02457756748320183</v>
      </c>
      <c r="E132" s="22">
        <v>-0.001168289228964947</v>
      </c>
      <c r="F132" s="22">
        <v>-0.0060522</v>
      </c>
      <c r="G132" s="22">
        <v>0.0056657999999999995</v>
      </c>
      <c r="H132" s="22">
        <v>0.0047060999999999995</v>
      </c>
      <c r="I132" s="22">
        <v>0.0120702</v>
      </c>
      <c r="J132" s="22">
        <v>0.01069289948038255</v>
      </c>
      <c r="K132" s="22">
        <v>0.006256801441426596</v>
      </c>
      <c r="L132" s="22">
        <v>0.0011</v>
      </c>
    </row>
    <row r="133" ht="13.5" customHeight="1">
      <c r="A133" s="21">
        <v>2.0170929E7</v>
      </c>
      <c r="B133" s="22">
        <v>0.02961768312899538</v>
      </c>
      <c r="C133" s="22">
        <v>0.013001941516215481</v>
      </c>
      <c r="D133" s="22">
        <v>0.07080302757320278</v>
      </c>
      <c r="E133" s="22">
        <v>0.05445037014264553</v>
      </c>
      <c r="F133" s="22">
        <v>0.0318726</v>
      </c>
      <c r="G133" s="22">
        <v>0.0199779</v>
      </c>
      <c r="H133" s="22">
        <v>0.0265141</v>
      </c>
      <c r="I133" s="22">
        <v>0.028340800000000003</v>
      </c>
      <c r="J133" s="22">
        <v>-0.012570604426910601</v>
      </c>
      <c r="K133" s="22">
        <v>0.006835207793043141</v>
      </c>
      <c r="L133" s="22">
        <v>0.001</v>
      </c>
    </row>
    <row r="134" ht="13.5" customHeight="1">
      <c r="A134" s="21">
        <v>2.0171031E7</v>
      </c>
      <c r="B134" s="22">
        <v>0.0072606209685779355</v>
      </c>
      <c r="C134" s="22">
        <v>0.038747160848236366</v>
      </c>
      <c r="D134" s="22">
        <v>0.001312847406482742</v>
      </c>
      <c r="E134" s="22">
        <v>0.015492830469554299</v>
      </c>
      <c r="F134" s="22">
        <v>0.0076098</v>
      </c>
      <c r="G134" s="22">
        <v>0.019788</v>
      </c>
      <c r="H134" s="22">
        <v>0.005375799999999999</v>
      </c>
      <c r="I134" s="22">
        <v>0.0227154</v>
      </c>
      <c r="J134" s="22">
        <v>-0.007491505967845868</v>
      </c>
      <c r="K134" s="22">
        <v>0.003709426086241363</v>
      </c>
      <c r="L134" s="22">
        <v>0.0011</v>
      </c>
    </row>
    <row r="135" ht="13.5" customHeight="1">
      <c r="A135" s="21">
        <v>2.017113E7</v>
      </c>
      <c r="B135" s="22">
        <v>0.03062153210112917</v>
      </c>
      <c r="C135" s="22">
        <v>0.03037980574994115</v>
      </c>
      <c r="D135" s="22">
        <v>0.02893689790234943</v>
      </c>
      <c r="E135" s="22">
        <v>0.0287102611889325</v>
      </c>
      <c r="F135" s="22">
        <v>0.0091223</v>
      </c>
      <c r="G135" s="22">
        <v>0.0111094</v>
      </c>
      <c r="H135" s="22">
        <v>0.014204600000000001</v>
      </c>
      <c r="I135" s="22">
        <v>0.014048799999999998</v>
      </c>
      <c r="J135" s="22">
        <v>0.02122263385169321</v>
      </c>
      <c r="K135" s="22">
        <v>3.087082879105196E-4</v>
      </c>
      <c r="L135" s="22">
        <v>0.001</v>
      </c>
    </row>
    <row r="136" ht="13.5" customHeight="1">
      <c r="A136" s="21">
        <v>2.0171229E7</v>
      </c>
      <c r="B136" s="22">
        <v>0.014597315142134798</v>
      </c>
      <c r="C136" s="22">
        <v>0.007785120853409211</v>
      </c>
      <c r="D136" s="22">
        <v>-0.009542445570187463</v>
      </c>
      <c r="E136" s="22">
        <v>0.001152022219602422</v>
      </c>
      <c r="F136" s="22">
        <v>0.0170537</v>
      </c>
      <c r="G136" s="22">
        <v>0.0188749</v>
      </c>
      <c r="H136" s="22">
        <v>0.031703</v>
      </c>
      <c r="I136" s="22">
        <v>0.0262503</v>
      </c>
      <c r="J136" s="22">
        <v>0.002681575531972236</v>
      </c>
      <c r="K136" s="22">
        <v>0.004624916252806255</v>
      </c>
      <c r="L136" s="22">
        <v>0.001</v>
      </c>
    </row>
    <row r="137" ht="13.5" customHeight="1">
      <c r="A137" s="21">
        <v>2.0180131E7</v>
      </c>
      <c r="B137" s="22">
        <v>0.038661663376135406</v>
      </c>
      <c r="C137" s="22">
        <v>0.07082614858909042</v>
      </c>
      <c r="D137" s="22">
        <v>0.01232148815559153</v>
      </c>
      <c r="E137" s="22">
        <v>0.0389818475134156</v>
      </c>
      <c r="F137" s="22">
        <v>0.0501686</v>
      </c>
      <c r="G137" s="22">
        <v>0.0430626</v>
      </c>
      <c r="H137" s="22">
        <v>0.039563100000000004</v>
      </c>
      <c r="I137" s="22">
        <v>0.053763899999999996</v>
      </c>
      <c r="J137" s="22">
        <v>0.03034463574769242</v>
      </c>
      <c r="K137" s="22">
        <v>0.01194712226676375</v>
      </c>
      <c r="L137" s="22">
        <v>0.0014</v>
      </c>
    </row>
    <row r="138" ht="13.5" customHeight="1">
      <c r="A138" s="21">
        <v>2.0180228E7</v>
      </c>
      <c r="B138" s="22">
        <v>-0.047751032709795194</v>
      </c>
      <c r="C138" s="22">
        <v>-0.02622084358086896</v>
      </c>
      <c r="D138" s="22">
        <v>-0.04999822377868412</v>
      </c>
      <c r="E138" s="22">
        <v>-0.028471637414897</v>
      </c>
      <c r="F138" s="22">
        <v>-0.0505575</v>
      </c>
      <c r="G138" s="22">
        <v>-0.044465199999999996</v>
      </c>
      <c r="H138" s="22">
        <v>-0.04256649999999999</v>
      </c>
      <c r="I138" s="22">
        <v>-0.0352009</v>
      </c>
      <c r="J138" s="22">
        <v>-0.008469440106936399</v>
      </c>
      <c r="K138" s="22">
        <v>-0.01393568734770789</v>
      </c>
      <c r="L138" s="22">
        <v>0.0012</v>
      </c>
    </row>
    <row r="139" ht="13.5" customHeight="1">
      <c r="A139" s="21">
        <v>2.0180329E7</v>
      </c>
      <c r="B139" s="22">
        <v>-0.01759109972409412</v>
      </c>
      <c r="C139" s="22">
        <v>-0.0274231358716146</v>
      </c>
      <c r="D139" s="22">
        <v>0.012367106456466331</v>
      </c>
      <c r="E139" s="22">
        <v>0.013466390384009099</v>
      </c>
      <c r="F139" s="22">
        <v>-0.022369</v>
      </c>
      <c r="G139" s="22">
        <v>-0.012318299999999999</v>
      </c>
      <c r="H139" s="22">
        <v>-0.0130847</v>
      </c>
      <c r="I139" s="22">
        <v>-0.0088312</v>
      </c>
      <c r="J139" s="22">
        <v>0.01440285660565443</v>
      </c>
      <c r="K139" s="22">
        <v>-0.001444348795763828</v>
      </c>
      <c r="L139" s="22">
        <v>0.0013</v>
      </c>
    </row>
    <row r="140" ht="13.5" customHeight="1">
      <c r="A140" s="21">
        <v>2.018043E7</v>
      </c>
      <c r="B140" s="22">
        <v>0.0033012600056310237</v>
      </c>
      <c r="C140" s="22">
        <v>0.0034935420713482213</v>
      </c>
      <c r="D140" s="22">
        <v>0.01733459435622509</v>
      </c>
      <c r="E140" s="22">
        <v>9.785570837159696E-4</v>
      </c>
      <c r="F140" s="22">
        <v>0.030083099999999998</v>
      </c>
      <c r="G140" s="22">
        <v>0.016015500000000002</v>
      </c>
      <c r="H140" s="22">
        <v>0.022800699999999997</v>
      </c>
      <c r="I140" s="22">
        <v>0.0078298</v>
      </c>
      <c r="J140" s="22">
        <v>-0.02276650483924003</v>
      </c>
      <c r="K140" s="22">
        <v>-0.0022790774276232333</v>
      </c>
      <c r="L140" s="22">
        <v>0.0017</v>
      </c>
    </row>
    <row r="141" ht="13.5" customHeight="1">
      <c r="A141" s="21">
        <v>2.0180531E7</v>
      </c>
      <c r="B141" s="22">
        <v>0.005936159604577718</v>
      </c>
      <c r="C141" s="22">
        <v>0.04383139299666849</v>
      </c>
      <c r="D141" s="22">
        <v>0.05817473387720007</v>
      </c>
      <c r="E141" s="22">
        <v>0.0629610004037724</v>
      </c>
      <c r="F141" s="22">
        <v>-0.038203</v>
      </c>
      <c r="G141" s="22">
        <v>-1.1480000000000001E-4</v>
      </c>
      <c r="H141" s="22">
        <v>-0.0242793</v>
      </c>
      <c r="I141" s="22">
        <v>0.0099098</v>
      </c>
      <c r="J141" s="22">
        <v>-0.01870185492374776</v>
      </c>
      <c r="K141" s="22">
        <v>-0.01506149182744043</v>
      </c>
      <c r="L141" s="22">
        <v>0.0016</v>
      </c>
    </row>
    <row r="142" ht="13.5" customHeight="1">
      <c r="A142" s="21">
        <v>2.0180629E7</v>
      </c>
      <c r="B142" s="22">
        <v>0.0024765914155726603</v>
      </c>
      <c r="C142" s="22">
        <v>0.009628451292131857</v>
      </c>
      <c r="D142" s="22">
        <v>0.006055573721301943</v>
      </c>
      <c r="E142" s="22">
        <v>0.007824168586068936</v>
      </c>
      <c r="F142" s="22">
        <v>-0.0113859</v>
      </c>
      <c r="G142" s="22">
        <v>-0.0105734</v>
      </c>
      <c r="H142" s="22">
        <v>-0.0197831</v>
      </c>
      <c r="I142" s="22">
        <v>-0.014850200000000001</v>
      </c>
      <c r="J142" s="22">
        <v>-0.006983681622253379</v>
      </c>
      <c r="K142" s="22">
        <v>-0.004508106331949757</v>
      </c>
      <c r="L142" s="22">
        <v>0.0016</v>
      </c>
    </row>
    <row r="143" ht="13.5" customHeight="1">
      <c r="A143" s="21">
        <v>2.0180731E7</v>
      </c>
      <c r="B143" s="22">
        <v>0.03957938275985207</v>
      </c>
      <c r="C143" s="22">
        <v>0.02935647465239177</v>
      </c>
      <c r="D143" s="22">
        <v>0.01765623321445253</v>
      </c>
      <c r="E143" s="22">
        <v>0.01719183376943278</v>
      </c>
      <c r="F143" s="22">
        <v>0.027849400000000003</v>
      </c>
      <c r="G143" s="22">
        <v>0.0214177</v>
      </c>
      <c r="H143" s="22">
        <v>0.0118595</v>
      </c>
      <c r="I143" s="22">
        <v>-2.131E-4</v>
      </c>
      <c r="J143" s="22">
        <v>-0.00363598785548358</v>
      </c>
      <c r="K143" s="22">
        <v>0.016546459243200532</v>
      </c>
      <c r="L143" s="22">
        <v>0.0019</v>
      </c>
    </row>
    <row r="144" ht="13.5" customHeight="1">
      <c r="A144" s="21">
        <v>2.0180831E7</v>
      </c>
      <c r="B144" s="22">
        <v>0.01478035744836359</v>
      </c>
      <c r="C144" s="22">
        <v>0.05467635164326867</v>
      </c>
      <c r="D144" s="22">
        <v>0.023819740593370442</v>
      </c>
      <c r="E144" s="22">
        <v>0.06225785878862333</v>
      </c>
      <c r="F144" s="22">
        <v>-0.0341524</v>
      </c>
      <c r="G144" s="22">
        <v>-0.0041748</v>
      </c>
      <c r="H144" s="22">
        <v>-0.0134419</v>
      </c>
      <c r="I144" s="22">
        <v>-5.721E-4</v>
      </c>
      <c r="J144" s="22">
        <v>-0.003122025559329833</v>
      </c>
      <c r="K144" s="22">
        <v>-0.01033636941686211</v>
      </c>
      <c r="L144" s="22">
        <v>0.0018</v>
      </c>
    </row>
    <row r="145" ht="13.5" customHeight="1">
      <c r="A145" s="21">
        <v>2.0180928E7</v>
      </c>
      <c r="B145" s="22">
        <v>0.001983166992304497</v>
      </c>
      <c r="C145" s="22">
        <v>0.005589026780649098</v>
      </c>
      <c r="D145" s="22">
        <v>-0.02481131603131148</v>
      </c>
      <c r="E145" s="22">
        <v>-0.02340318440679323</v>
      </c>
      <c r="F145" s="22">
        <v>0.0188883</v>
      </c>
      <c r="G145" s="22">
        <v>-0.0025213</v>
      </c>
      <c r="H145" s="22">
        <v>-0.0012128</v>
      </c>
      <c r="I145" s="22">
        <v>-0.0130674</v>
      </c>
      <c r="J145" s="22">
        <v>-0.01071535199841944</v>
      </c>
      <c r="K145" s="22">
        <v>0.01369974441606958</v>
      </c>
      <c r="L145" s="22">
        <v>0.0016</v>
      </c>
    </row>
    <row r="146" ht="13.5" customHeight="1">
      <c r="A146" s="21">
        <v>2.0181031E7</v>
      </c>
      <c r="B146" s="22">
        <v>-0.05178123646935417</v>
      </c>
      <c r="C146" s="22">
        <v>-0.08942695536855882</v>
      </c>
      <c r="D146" s="22">
        <v>-0.0895349008828531</v>
      </c>
      <c r="E146" s="22">
        <v>-0.1265363498105372</v>
      </c>
      <c r="F146" s="22">
        <v>-0.0671417</v>
      </c>
      <c r="G146" s="22">
        <v>-0.09119239999999999</v>
      </c>
      <c r="H146" s="22">
        <v>-0.0819858</v>
      </c>
      <c r="I146" s="22">
        <v>-0.1082132</v>
      </c>
      <c r="J146" s="22">
        <v>-0.01388063764566283</v>
      </c>
      <c r="K146" s="22">
        <v>-0.01820668971803208</v>
      </c>
      <c r="L146" s="22">
        <v>0.0021</v>
      </c>
    </row>
    <row r="147" ht="13.5" customHeight="1">
      <c r="A147" s="21">
        <v>2.018113E7</v>
      </c>
      <c r="B147" s="22">
        <v>0.0298551685399997</v>
      </c>
      <c r="C147" s="22">
        <v>0.010621678226578219</v>
      </c>
      <c r="D147" s="22">
        <v>0.0161235542340985</v>
      </c>
      <c r="E147" s="22">
        <v>0.01564307766431305</v>
      </c>
      <c r="F147" s="22">
        <v>-0.0049491000000000005</v>
      </c>
      <c r="G147" s="22">
        <v>0.0030691</v>
      </c>
      <c r="H147" s="22">
        <v>-0.01248</v>
      </c>
      <c r="I147" s="22">
        <v>-0.0071760999999999995</v>
      </c>
      <c r="J147" s="22">
        <v>0.001135774437390991</v>
      </c>
      <c r="K147" s="22">
        <v>-0.009540528120830838</v>
      </c>
      <c r="L147" s="22">
        <v>0.0019</v>
      </c>
    </row>
    <row r="148" ht="13.5" customHeight="1">
      <c r="A148" s="21">
        <v>2.0181231E7</v>
      </c>
      <c r="B148" s="22">
        <v>-0.09602514984363397</v>
      </c>
      <c r="C148" s="22">
        <v>-0.08597754741049146</v>
      </c>
      <c r="D148" s="22">
        <v>-0.1208752515265091</v>
      </c>
      <c r="E148" s="22">
        <v>-0.1168483008167701</v>
      </c>
      <c r="F148" s="22">
        <v>-0.0524624</v>
      </c>
      <c r="G148" s="22">
        <v>-0.0509033</v>
      </c>
      <c r="H148" s="22">
        <v>-0.0602063</v>
      </c>
      <c r="I148" s="22">
        <v>-0.06806580000000001</v>
      </c>
      <c r="J148" s="22">
        <v>0.02215940422120077</v>
      </c>
      <c r="K148" s="22">
        <v>-0.007501301304169594</v>
      </c>
      <c r="L148" s="22">
        <v>0.002</v>
      </c>
    </row>
    <row r="149" ht="13.5" customHeight="1">
      <c r="A149" s="21">
        <v>2.0190131E7</v>
      </c>
      <c r="B149" s="22">
        <v>0.07783449037057855</v>
      </c>
      <c r="C149" s="22">
        <v>0.08988623856740553</v>
      </c>
      <c r="D149" s="22">
        <v>0.1093781720944509</v>
      </c>
      <c r="E149" s="22">
        <v>0.11548292019939341</v>
      </c>
      <c r="F149" s="22">
        <v>0.073026</v>
      </c>
      <c r="G149" s="22">
        <v>0.0696685</v>
      </c>
      <c r="H149" s="22">
        <v>0.0810003</v>
      </c>
      <c r="I149" s="22">
        <v>0.0887796</v>
      </c>
      <c r="J149" s="22">
        <v>0.018641145413050838</v>
      </c>
      <c r="K149" s="22">
        <v>0.04389471024948555</v>
      </c>
      <c r="L149" s="22">
        <v>0.0022</v>
      </c>
      <c r="Z149" s="39"/>
    </row>
    <row r="150" ht="13.5" customHeight="1">
      <c r="A150" s="21">
        <v>2.0190228E7</v>
      </c>
      <c r="B150" s="22">
        <v>0.03195153562373632</v>
      </c>
      <c r="C150" s="22">
        <v>0.035779695018055106</v>
      </c>
      <c r="D150" s="22">
        <v>0.038868263622802164</v>
      </c>
      <c r="E150" s="22">
        <v>0.0645789012889022</v>
      </c>
      <c r="F150" s="22">
        <v>0.017674000000000002</v>
      </c>
      <c r="G150" s="22">
        <v>0.0337806</v>
      </c>
      <c r="H150" s="22">
        <v>0.016329</v>
      </c>
      <c r="I150" s="22">
        <v>0.0298469</v>
      </c>
      <c r="J150" s="22">
        <v>-0.01043668349501736</v>
      </c>
      <c r="K150" s="22">
        <v>0.013884035107757152</v>
      </c>
      <c r="L150" s="22">
        <v>0.002</v>
      </c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ht="13.5" customHeight="1">
      <c r="A151" s="21">
        <v>2.0190329E7</v>
      </c>
      <c r="B151" s="22">
        <v>0.006357755107600838</v>
      </c>
      <c r="C151" s="22">
        <v>0.0284630623009039</v>
      </c>
      <c r="D151" s="22">
        <v>-0.02883244707126853</v>
      </c>
      <c r="E151" s="22">
        <v>-0.013533234877230791</v>
      </c>
      <c r="F151" s="22">
        <v>-0.006481799999999999</v>
      </c>
      <c r="G151" s="22">
        <v>0.0165216</v>
      </c>
      <c r="H151" s="22">
        <v>-0.0062624</v>
      </c>
      <c r="I151" s="22">
        <v>0.0052594</v>
      </c>
      <c r="J151" s="22">
        <v>0.007119999740167193</v>
      </c>
      <c r="K151" s="22">
        <v>0.004628566147582003</v>
      </c>
      <c r="L151" s="22">
        <v>0.002</v>
      </c>
    </row>
    <row r="152" ht="13.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40"/>
    </row>
    <row r="153" ht="13.5" customHeight="1">
      <c r="A153" s="21"/>
      <c r="L153" s="40"/>
    </row>
    <row r="154" ht="13.5" customHeight="1">
      <c r="A154" s="21"/>
      <c r="L154" s="40"/>
    </row>
    <row r="155" ht="13.5" customHeight="1">
      <c r="A155" s="21"/>
      <c r="L155" s="40"/>
    </row>
    <row r="156" ht="13.5" customHeight="1">
      <c r="A156" s="21"/>
      <c r="L156" s="40"/>
    </row>
    <row r="157" ht="13.5" customHeight="1">
      <c r="A157" s="21"/>
      <c r="L157" s="40"/>
    </row>
    <row r="158" ht="13.5" customHeight="1">
      <c r="A158" s="21"/>
      <c r="L158" s="40"/>
    </row>
    <row r="159" ht="13.5" customHeight="1">
      <c r="A159" s="21"/>
      <c r="L159" s="40"/>
    </row>
    <row r="160" ht="13.5" customHeight="1">
      <c r="A160" s="21"/>
      <c r="L160" s="40"/>
    </row>
    <row r="161" ht="13.5" customHeight="1">
      <c r="A161" s="21"/>
      <c r="L161" s="40"/>
    </row>
    <row r="162" ht="13.5" customHeight="1">
      <c r="A162" s="21"/>
      <c r="L162" s="40"/>
    </row>
    <row r="163" ht="13.5" customHeight="1">
      <c r="A163" s="21"/>
      <c r="L163" s="40"/>
    </row>
    <row r="164" ht="13.5" customHeight="1">
      <c r="A164" s="21"/>
      <c r="L164" s="40"/>
    </row>
    <row r="165" ht="13.5" customHeight="1">
      <c r="A165" s="21"/>
      <c r="L165" s="40"/>
    </row>
    <row r="166" ht="13.5" customHeight="1">
      <c r="A166" s="21"/>
      <c r="L166" s="40"/>
    </row>
    <row r="167" ht="13.5" customHeight="1">
      <c r="A167" s="21"/>
      <c r="L167" s="40"/>
    </row>
    <row r="168" ht="13.5" customHeight="1">
      <c r="A168" s="21"/>
      <c r="L168" s="40"/>
    </row>
    <row r="169" ht="13.5" customHeight="1">
      <c r="A169" s="21"/>
      <c r="L169" s="40"/>
    </row>
    <row r="170" ht="13.5" customHeight="1">
      <c r="A170" s="21"/>
      <c r="L170" s="40"/>
    </row>
    <row r="171" ht="13.5" customHeight="1">
      <c r="A171" s="21"/>
      <c r="L171" s="40"/>
    </row>
    <row r="172" ht="13.5" customHeight="1">
      <c r="A172" s="21"/>
      <c r="L172" s="40"/>
    </row>
    <row r="173" ht="13.5" customHeight="1">
      <c r="A173" s="21"/>
      <c r="L173" s="40"/>
    </row>
    <row r="174" ht="13.5" customHeight="1">
      <c r="A174" s="21"/>
      <c r="L174" s="40"/>
    </row>
    <row r="175" ht="13.5" customHeight="1">
      <c r="A175" s="21"/>
      <c r="L175" s="40"/>
    </row>
    <row r="176" ht="13.5" customHeight="1">
      <c r="A176" s="21"/>
      <c r="L176" s="40"/>
    </row>
    <row r="177" ht="13.5" customHeight="1">
      <c r="A177" s="21"/>
      <c r="L177" s="40"/>
    </row>
    <row r="178" ht="13.5" customHeight="1">
      <c r="A178" s="21"/>
      <c r="L178" s="40"/>
    </row>
    <row r="179" ht="13.5" customHeight="1">
      <c r="A179" s="21"/>
      <c r="L179" s="40"/>
    </row>
    <row r="180" ht="13.5" customHeight="1">
      <c r="A180" s="21"/>
      <c r="L180" s="40"/>
    </row>
    <row r="181" ht="13.5" customHeight="1">
      <c r="A181" s="21"/>
      <c r="L181" s="40"/>
    </row>
    <row r="182" ht="13.5" customHeight="1">
      <c r="A182" s="21"/>
      <c r="L182" s="40"/>
    </row>
    <row r="183" ht="13.5" customHeight="1">
      <c r="A183" s="21"/>
      <c r="L183" s="40"/>
    </row>
    <row r="184" ht="13.5" customHeight="1">
      <c r="A184" s="21"/>
      <c r="L184" s="40"/>
    </row>
    <row r="185" ht="13.5" customHeight="1">
      <c r="A185" s="21"/>
      <c r="L185" s="40"/>
    </row>
    <row r="186" ht="13.5" customHeight="1">
      <c r="A186" s="21"/>
      <c r="L186" s="40"/>
    </row>
    <row r="187" ht="13.5" customHeight="1">
      <c r="A187" s="21"/>
      <c r="L187" s="40"/>
    </row>
    <row r="188" ht="13.5" customHeight="1">
      <c r="A188" s="21"/>
      <c r="L188" s="40"/>
    </row>
    <row r="189" ht="13.5" customHeight="1">
      <c r="A189" s="21"/>
      <c r="L189" s="40"/>
    </row>
    <row r="190" ht="13.5" customHeight="1">
      <c r="A190" s="21"/>
      <c r="L190" s="40"/>
    </row>
    <row r="191" ht="13.5" customHeight="1">
      <c r="A191" s="21"/>
      <c r="L191" s="40"/>
    </row>
    <row r="192" ht="13.5" customHeight="1">
      <c r="A192" s="21"/>
      <c r="L192" s="40"/>
    </row>
    <row r="193" ht="13.5" customHeight="1">
      <c r="A193" s="21"/>
      <c r="L193" s="40"/>
    </row>
    <row r="194" ht="13.5" customHeight="1">
      <c r="A194" s="21"/>
      <c r="L194" s="40"/>
    </row>
    <row r="195" ht="13.5" customHeight="1">
      <c r="A195" s="21"/>
      <c r="L195" s="40"/>
    </row>
    <row r="196" ht="13.5" customHeight="1">
      <c r="A196" s="21"/>
      <c r="L196" s="40"/>
    </row>
    <row r="197" ht="13.5" customHeight="1">
      <c r="A197" s="21"/>
      <c r="L197" s="40"/>
    </row>
    <row r="198" ht="13.5" customHeight="1">
      <c r="A198" s="21"/>
      <c r="L198" s="40"/>
    </row>
    <row r="199" ht="13.5" customHeight="1">
      <c r="A199" s="21"/>
      <c r="L199" s="40"/>
    </row>
    <row r="200" ht="13.5" customHeight="1">
      <c r="A200" s="21"/>
      <c r="L200" s="40"/>
    </row>
    <row r="201" ht="13.5" customHeight="1">
      <c r="A201" s="21"/>
      <c r="L201" s="40"/>
    </row>
    <row r="202" ht="13.5" customHeight="1">
      <c r="A202" s="21"/>
      <c r="L202" s="40"/>
    </row>
    <row r="203" ht="13.5" customHeight="1">
      <c r="A203" s="21"/>
      <c r="L203" s="40"/>
    </row>
    <row r="204" ht="13.5" customHeight="1">
      <c r="A204" s="21"/>
      <c r="L204" s="40"/>
    </row>
    <row r="205" ht="13.5" customHeight="1">
      <c r="A205" s="21"/>
      <c r="L205" s="40"/>
    </row>
    <row r="206" ht="13.5" customHeight="1">
      <c r="A206" s="21"/>
      <c r="L206" s="40"/>
    </row>
    <row r="207" ht="13.5" customHeight="1">
      <c r="A207" s="21"/>
      <c r="L207" s="40"/>
    </row>
    <row r="208" ht="13.5" customHeight="1">
      <c r="A208" s="21"/>
      <c r="L208" s="40"/>
    </row>
    <row r="209" ht="13.5" customHeight="1">
      <c r="A209" s="21"/>
      <c r="L209" s="40"/>
    </row>
    <row r="210" ht="13.5" customHeight="1">
      <c r="A210" s="21"/>
      <c r="L210" s="40"/>
    </row>
    <row r="211" ht="13.5" customHeight="1">
      <c r="A211" s="21"/>
      <c r="L211" s="40"/>
    </row>
    <row r="212" ht="13.5" customHeight="1">
      <c r="A212" s="21"/>
      <c r="L212" s="40"/>
    </row>
    <row r="213" ht="13.5" customHeight="1">
      <c r="A213" s="21"/>
      <c r="L213" s="40"/>
    </row>
    <row r="214" ht="13.5" customHeight="1">
      <c r="A214" s="21"/>
      <c r="L214" s="40"/>
    </row>
    <row r="215" ht="13.5" customHeight="1">
      <c r="A215" s="21"/>
      <c r="L215" s="40"/>
    </row>
    <row r="216" ht="13.5" customHeight="1">
      <c r="A216" s="21"/>
      <c r="L216" s="40"/>
    </row>
    <row r="217" ht="13.5" customHeight="1">
      <c r="A217" s="21"/>
      <c r="L217" s="40"/>
    </row>
    <row r="218" ht="13.5" customHeight="1">
      <c r="A218" s="21"/>
      <c r="L218" s="40"/>
    </row>
    <row r="219" ht="13.5" customHeight="1">
      <c r="A219" s="21"/>
      <c r="L219" s="40"/>
    </row>
    <row r="220" ht="13.5" customHeight="1">
      <c r="A220" s="21"/>
      <c r="L220" s="40"/>
    </row>
    <row r="221" ht="13.5" customHeight="1">
      <c r="A221" s="21"/>
      <c r="L221" s="40"/>
    </row>
    <row r="222" ht="13.5" customHeight="1">
      <c r="A222" s="21"/>
      <c r="L222" s="40"/>
    </row>
    <row r="223" ht="13.5" customHeight="1">
      <c r="A223" s="21"/>
      <c r="L223" s="40"/>
    </row>
    <row r="224" ht="13.5" customHeight="1">
      <c r="A224" s="21"/>
      <c r="L224" s="40"/>
    </row>
    <row r="225" ht="13.5" customHeight="1">
      <c r="A225" s="21"/>
      <c r="L225" s="40"/>
    </row>
    <row r="226" ht="13.5" customHeight="1">
      <c r="A226" s="21"/>
      <c r="L226" s="40"/>
    </row>
    <row r="227" ht="13.5" customHeight="1">
      <c r="A227" s="21"/>
      <c r="L227" s="40"/>
    </row>
    <row r="228" ht="13.5" customHeight="1">
      <c r="A228" s="21"/>
      <c r="L228" s="40"/>
    </row>
    <row r="229" ht="13.5" customHeight="1">
      <c r="A229" s="21"/>
      <c r="L229" s="40"/>
    </row>
    <row r="230" ht="13.5" customHeight="1">
      <c r="A230" s="21"/>
      <c r="L230" s="40"/>
    </row>
    <row r="231" ht="13.5" customHeight="1">
      <c r="A231" s="21"/>
      <c r="L231" s="40"/>
    </row>
    <row r="232" ht="13.5" customHeight="1">
      <c r="A232" s="21"/>
      <c r="L232" s="40"/>
    </row>
    <row r="233" ht="13.5" customHeight="1">
      <c r="A233" s="21"/>
      <c r="L233" s="40"/>
    </row>
    <row r="234" ht="13.5" customHeight="1">
      <c r="A234" s="21"/>
      <c r="L234" s="40"/>
    </row>
    <row r="235" ht="13.5" customHeight="1">
      <c r="A235" s="21"/>
      <c r="L235" s="40"/>
    </row>
    <row r="236" ht="13.5" customHeight="1">
      <c r="A236" s="21"/>
      <c r="L236" s="40"/>
    </row>
    <row r="237" ht="13.5" customHeight="1">
      <c r="A237" s="21"/>
      <c r="L237" s="40"/>
    </row>
    <row r="238" ht="13.5" customHeight="1">
      <c r="A238" s="21"/>
      <c r="L238" s="40"/>
    </row>
    <row r="239" ht="13.5" customHeight="1">
      <c r="A239" s="21"/>
      <c r="L239" s="40"/>
    </row>
    <row r="240" ht="13.5" customHeight="1">
      <c r="A240" s="21"/>
      <c r="L240" s="40"/>
    </row>
    <row r="241" ht="13.5" customHeight="1">
      <c r="A241" s="21"/>
      <c r="L241" s="40"/>
    </row>
    <row r="242" ht="13.5" customHeight="1">
      <c r="A242" s="21"/>
      <c r="L242" s="40"/>
    </row>
    <row r="243" ht="13.5" customHeight="1">
      <c r="A243" s="21"/>
      <c r="L243" s="40"/>
    </row>
    <row r="244" ht="13.5" customHeight="1">
      <c r="A244" s="21"/>
      <c r="L244" s="40"/>
    </row>
    <row r="245" ht="13.5" customHeight="1">
      <c r="A245" s="21"/>
      <c r="L245" s="40"/>
    </row>
    <row r="246" ht="13.5" customHeight="1">
      <c r="A246" s="21"/>
      <c r="L246" s="40"/>
    </row>
    <row r="247" ht="13.5" customHeight="1">
      <c r="A247" s="21"/>
      <c r="L247" s="40"/>
    </row>
    <row r="248" ht="13.5" customHeight="1">
      <c r="A248" s="21"/>
      <c r="L248" s="40"/>
    </row>
    <row r="249" ht="13.5" customHeight="1">
      <c r="A249" s="21"/>
      <c r="L249" s="40"/>
    </row>
    <row r="250" ht="13.5" customHeight="1">
      <c r="A250" s="21"/>
      <c r="L250" s="40"/>
    </row>
    <row r="251" ht="13.5" customHeight="1">
      <c r="A251" s="21"/>
      <c r="L251" s="40"/>
    </row>
    <row r="252" ht="13.5" customHeight="1">
      <c r="A252" s="21"/>
      <c r="L252" s="40"/>
    </row>
    <row r="253" ht="13.5" customHeight="1">
      <c r="A253" s="21"/>
      <c r="L253" s="40"/>
    </row>
    <row r="254" ht="13.5" customHeight="1">
      <c r="A254" s="21"/>
      <c r="L254" s="40"/>
    </row>
    <row r="255" ht="13.5" customHeight="1">
      <c r="A255" s="21"/>
      <c r="L255" s="40"/>
    </row>
    <row r="256" ht="13.5" customHeight="1">
      <c r="A256" s="21"/>
      <c r="L256" s="40"/>
    </row>
    <row r="257" ht="13.5" customHeight="1">
      <c r="A257" s="21"/>
      <c r="L257" s="40"/>
    </row>
    <row r="258" ht="13.5" customHeight="1">
      <c r="A258" s="21"/>
      <c r="L258" s="40"/>
    </row>
    <row r="259" ht="13.5" customHeight="1">
      <c r="A259" s="21"/>
      <c r="L259" s="41"/>
    </row>
    <row r="260" ht="13.5" customHeight="1">
      <c r="A260" s="21"/>
      <c r="L260" s="41"/>
    </row>
    <row r="261" ht="13.5" customHeight="1">
      <c r="A261" s="21"/>
      <c r="L261" s="41"/>
    </row>
    <row r="262" ht="13.5" customHeight="1">
      <c r="A262" s="21"/>
      <c r="L262" s="41"/>
    </row>
    <row r="263" ht="13.5" customHeight="1">
      <c r="A263" s="21"/>
      <c r="L263" s="41"/>
    </row>
    <row r="264" ht="13.5" customHeight="1">
      <c r="A264" s="21"/>
      <c r="L264" s="41"/>
    </row>
    <row r="265" ht="13.5" customHeight="1">
      <c r="A265" s="21"/>
      <c r="L265" s="41"/>
    </row>
    <row r="266" ht="13.5" customHeight="1">
      <c r="A266" s="21"/>
      <c r="L266" s="41"/>
    </row>
    <row r="267" ht="13.5" customHeight="1">
      <c r="A267" s="21"/>
      <c r="L267" s="41"/>
    </row>
    <row r="268" ht="13.5" customHeight="1">
      <c r="A268" s="21"/>
      <c r="L268" s="41"/>
    </row>
    <row r="269" ht="13.5" customHeight="1">
      <c r="A269" s="21"/>
      <c r="L269" s="41"/>
    </row>
    <row r="270" ht="13.5" customHeight="1">
      <c r="A270" s="21"/>
      <c r="L270" s="41"/>
    </row>
    <row r="271" ht="13.5" customHeight="1">
      <c r="A271" s="21"/>
      <c r="L271" s="41"/>
    </row>
    <row r="272" ht="13.5" customHeight="1">
      <c r="A272" s="21"/>
      <c r="L272" s="41"/>
    </row>
    <row r="273" ht="13.5" customHeight="1">
      <c r="A273" s="21"/>
      <c r="L273" s="41"/>
    </row>
    <row r="274" ht="13.5" customHeight="1">
      <c r="A274" s="21"/>
      <c r="L274" s="41"/>
    </row>
    <row r="275" ht="13.5" customHeight="1">
      <c r="A275" s="21"/>
      <c r="L275" s="41"/>
    </row>
    <row r="276" ht="13.5" customHeight="1">
      <c r="A276" s="21"/>
      <c r="L276" s="41"/>
    </row>
    <row r="277" ht="13.5" customHeight="1">
      <c r="A277" s="21"/>
      <c r="L277" s="41"/>
    </row>
    <row r="278" ht="13.5" customHeight="1">
      <c r="A278" s="21"/>
      <c r="L278" s="41"/>
    </row>
    <row r="279" ht="13.5" customHeight="1">
      <c r="A279" s="21"/>
      <c r="L279" s="41"/>
    </row>
    <row r="280" ht="13.5" customHeight="1">
      <c r="A280" s="21"/>
      <c r="L280" s="41"/>
    </row>
    <row r="281" ht="13.5" customHeight="1">
      <c r="A281" s="21"/>
      <c r="L281" s="41"/>
    </row>
    <row r="282" ht="13.5" customHeight="1">
      <c r="A282" s="21"/>
      <c r="L282" s="41"/>
    </row>
    <row r="283" ht="13.5" customHeight="1">
      <c r="A283" s="21"/>
      <c r="L283" s="41"/>
    </row>
    <row r="284" ht="13.5" customHeight="1">
      <c r="A284" s="21"/>
      <c r="L284" s="41"/>
    </row>
    <row r="285" ht="13.5" customHeight="1">
      <c r="A285" s="21"/>
      <c r="L285" s="41"/>
    </row>
    <row r="286" ht="13.5" customHeight="1">
      <c r="A286" s="21"/>
      <c r="L286" s="41"/>
    </row>
    <row r="287" ht="13.5" customHeight="1">
      <c r="A287" s="21"/>
      <c r="L287" s="41"/>
    </row>
    <row r="288" ht="13.5" customHeight="1">
      <c r="A288" s="21"/>
      <c r="L288" s="41"/>
    </row>
    <row r="289" ht="13.5" customHeight="1">
      <c r="A289" s="21"/>
      <c r="L289" s="41"/>
    </row>
    <row r="290" ht="13.5" customHeight="1">
      <c r="A290" s="21"/>
      <c r="L290" s="41"/>
    </row>
    <row r="291" ht="13.5" customHeight="1">
      <c r="A291" s="21"/>
      <c r="L291" s="41"/>
    </row>
    <row r="292" ht="13.5" customHeight="1">
      <c r="A292" s="21"/>
      <c r="L292" s="41"/>
    </row>
    <row r="293" ht="13.5" customHeight="1">
      <c r="A293" s="21"/>
      <c r="L293" s="41"/>
    </row>
    <row r="294" ht="13.5" customHeight="1">
      <c r="A294" s="21"/>
      <c r="L294" s="41"/>
    </row>
    <row r="295" ht="13.5" customHeight="1">
      <c r="A295" s="21"/>
      <c r="L295" s="41"/>
    </row>
    <row r="296" ht="13.5" customHeight="1">
      <c r="A296" s="21"/>
      <c r="L296" s="41"/>
    </row>
    <row r="297" ht="13.5" customHeight="1">
      <c r="A297" s="21"/>
      <c r="L297" s="41"/>
    </row>
    <row r="298" ht="13.5" customHeight="1">
      <c r="A298" s="21"/>
      <c r="L298" s="41"/>
    </row>
    <row r="299" ht="13.5" customHeight="1">
      <c r="A299" s="21"/>
      <c r="L299" s="41"/>
    </row>
    <row r="300" ht="13.5" customHeight="1">
      <c r="A300" s="21"/>
      <c r="L300" s="41"/>
    </row>
    <row r="301" ht="13.5" customHeight="1">
      <c r="A301" s="21"/>
      <c r="L301" s="41"/>
    </row>
    <row r="302" ht="13.5" customHeight="1">
      <c r="A302" s="21"/>
      <c r="L302" s="41"/>
    </row>
    <row r="303" ht="13.5" customHeight="1">
      <c r="A303" s="21"/>
      <c r="L303" s="41"/>
    </row>
    <row r="304" ht="13.5" customHeight="1">
      <c r="A304" s="21"/>
      <c r="L304" s="41"/>
    </row>
    <row r="305" ht="13.5" customHeight="1">
      <c r="A305" s="21"/>
      <c r="L305" s="41"/>
    </row>
    <row r="306" ht="13.5" customHeight="1">
      <c r="A306" s="21"/>
      <c r="L306" s="41"/>
    </row>
    <row r="307" ht="13.5" customHeight="1">
      <c r="A307" s="21"/>
      <c r="L307" s="41"/>
    </row>
    <row r="308" ht="13.5" customHeight="1">
      <c r="A308" s="21"/>
      <c r="L308" s="41"/>
    </row>
    <row r="309" ht="13.5" customHeight="1">
      <c r="A309" s="21"/>
      <c r="L309" s="41"/>
    </row>
    <row r="310" ht="13.5" customHeight="1">
      <c r="A310" s="21"/>
      <c r="L310" s="41"/>
    </row>
    <row r="311" ht="13.5" customHeight="1">
      <c r="A311" s="21"/>
      <c r="L311" s="41"/>
    </row>
    <row r="312" ht="13.5" customHeight="1">
      <c r="A312" s="21"/>
      <c r="L312" s="41"/>
    </row>
    <row r="313" ht="13.5" customHeight="1">
      <c r="A313" s="21"/>
      <c r="L313" s="41"/>
    </row>
    <row r="314" ht="13.5" customHeight="1">
      <c r="A314" s="21"/>
      <c r="L314" s="41"/>
    </row>
    <row r="315" ht="13.5" customHeight="1">
      <c r="A315" s="21"/>
      <c r="L315" s="41"/>
    </row>
    <row r="316" ht="13.5" customHeight="1">
      <c r="A316" s="21"/>
      <c r="L316" s="41"/>
    </row>
    <row r="317" ht="13.5" customHeight="1">
      <c r="A317" s="21"/>
      <c r="L317" s="41"/>
    </row>
    <row r="318" ht="13.5" customHeight="1">
      <c r="A318" s="21"/>
      <c r="L318" s="41"/>
    </row>
    <row r="319" ht="13.5" customHeight="1">
      <c r="A319" s="21"/>
      <c r="L319" s="41"/>
    </row>
    <row r="320" ht="13.5" customHeight="1">
      <c r="A320" s="21"/>
      <c r="L320" s="41"/>
    </row>
    <row r="321" ht="13.5" customHeight="1">
      <c r="A321" s="21"/>
      <c r="L321" s="41"/>
    </row>
    <row r="322" ht="13.5" customHeight="1">
      <c r="A322" s="21"/>
      <c r="L322" s="41"/>
    </row>
    <row r="323" ht="13.5" customHeight="1">
      <c r="A323" s="21"/>
      <c r="L323" s="41"/>
    </row>
    <row r="324" ht="13.5" customHeight="1">
      <c r="A324" s="21"/>
      <c r="L324" s="41"/>
    </row>
    <row r="325" ht="13.5" customHeight="1">
      <c r="A325" s="21"/>
      <c r="L325" s="41"/>
    </row>
    <row r="326" ht="13.5" customHeight="1">
      <c r="A326" s="21"/>
      <c r="L326" s="41"/>
    </row>
    <row r="327" ht="13.5" customHeight="1">
      <c r="A327" s="21"/>
      <c r="L327" s="41"/>
    </row>
    <row r="328" ht="13.5" customHeight="1">
      <c r="A328" s="21"/>
      <c r="L328" s="41"/>
    </row>
    <row r="329" ht="13.5" customHeight="1">
      <c r="A329" s="21"/>
      <c r="L329" s="41"/>
    </row>
    <row r="330" ht="13.5" customHeight="1">
      <c r="A330" s="21"/>
      <c r="L330" s="41"/>
    </row>
    <row r="331" ht="13.5" customHeight="1">
      <c r="A331" s="21"/>
      <c r="L331" s="41"/>
    </row>
    <row r="332" ht="13.5" customHeight="1">
      <c r="A332" s="21"/>
      <c r="L332" s="41"/>
    </row>
    <row r="333" ht="13.5" customHeight="1">
      <c r="A333" s="21"/>
      <c r="L333" s="41"/>
    </row>
    <row r="334" ht="13.5" customHeight="1">
      <c r="A334" s="21"/>
      <c r="L334" s="41"/>
    </row>
    <row r="335" ht="13.5" customHeight="1">
      <c r="A335" s="21"/>
      <c r="L335" s="41"/>
    </row>
    <row r="336" ht="13.5" customHeight="1">
      <c r="A336" s="21"/>
      <c r="L336" s="41"/>
    </row>
    <row r="337" ht="13.5" customHeight="1">
      <c r="A337" s="21"/>
      <c r="L337" s="41"/>
    </row>
    <row r="338" ht="13.5" customHeight="1">
      <c r="A338" s="21"/>
      <c r="L338" s="41"/>
    </row>
    <row r="339" ht="13.5" customHeight="1">
      <c r="A339" s="21"/>
      <c r="L339" s="41"/>
    </row>
    <row r="340" ht="13.5" customHeight="1">
      <c r="A340" s="21"/>
      <c r="L340" s="41"/>
    </row>
    <row r="341" ht="13.5" customHeight="1">
      <c r="A341" s="21"/>
      <c r="L341" s="41"/>
    </row>
    <row r="342" ht="13.5" customHeight="1">
      <c r="A342" s="21"/>
      <c r="L342" s="41"/>
    </row>
    <row r="343" ht="13.5" customHeight="1">
      <c r="A343" s="21"/>
      <c r="L343" s="41"/>
    </row>
    <row r="344" ht="13.5" customHeight="1">
      <c r="A344" s="21"/>
      <c r="L344" s="41"/>
    </row>
    <row r="345" ht="13.5" customHeight="1">
      <c r="A345" s="21"/>
      <c r="L345" s="41"/>
    </row>
    <row r="346" ht="13.5" customHeight="1">
      <c r="A346" s="21"/>
      <c r="L346" s="41"/>
    </row>
    <row r="347" ht="13.5" customHeight="1">
      <c r="A347" s="21"/>
      <c r="L347" s="41"/>
    </row>
    <row r="348" ht="13.5" customHeight="1">
      <c r="A348" s="21"/>
      <c r="L348" s="41"/>
    </row>
    <row r="349" ht="13.5" customHeight="1">
      <c r="A349" s="21"/>
      <c r="L349" s="41"/>
    </row>
    <row r="350" ht="13.5" customHeight="1">
      <c r="A350" s="21"/>
      <c r="L350" s="41"/>
    </row>
    <row r="351" ht="13.5" customHeight="1">
      <c r="A351" s="21"/>
      <c r="L351" s="41"/>
    </row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3" width="18.88"/>
    <col customWidth="1" min="4" max="5" width="17.88"/>
    <col customWidth="1" min="6" max="9" width="20.0"/>
    <col customWidth="1" min="10" max="11" width="17.88"/>
    <col customWidth="1" min="12" max="12" width="16.63"/>
    <col customWidth="1" min="13" max="13" width="18.88"/>
    <col customWidth="1" min="14" max="14" width="16.63"/>
    <col customWidth="1" min="15" max="15" width="16.5"/>
    <col customWidth="1" min="16" max="16" width="17.88"/>
    <col customWidth="1" min="17" max="17" width="21.38"/>
    <col customWidth="1" min="18" max="19" width="20.0"/>
    <col customWidth="1" min="20" max="20" width="18.38"/>
    <col customWidth="1" min="21" max="22" width="17.88"/>
    <col customWidth="1" min="23" max="23" width="16.63"/>
    <col customWidth="1" min="24" max="25" width="18.38"/>
    <col customWidth="1" min="26" max="31" width="17.38"/>
    <col customWidth="1" min="32" max="32" width="21.63"/>
    <col customWidth="1" min="33" max="33" width="30.63"/>
    <col customWidth="1" min="34" max="40" width="7.63"/>
  </cols>
  <sheetData>
    <row r="1" ht="54.0" customHeight="1">
      <c r="A1" s="24" t="s">
        <v>30</v>
      </c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5" t="s">
        <v>37</v>
      </c>
      <c r="H1" s="25" t="s">
        <v>38</v>
      </c>
      <c r="I1" s="25" t="s">
        <v>39</v>
      </c>
      <c r="J1" s="26" t="s">
        <v>68</v>
      </c>
      <c r="K1" s="26" t="s">
        <v>69</v>
      </c>
      <c r="L1" s="26" t="s">
        <v>70</v>
      </c>
      <c r="M1" s="26" t="s">
        <v>71</v>
      </c>
      <c r="N1" s="27" t="s">
        <v>72</v>
      </c>
      <c r="O1" s="27" t="s">
        <v>74</v>
      </c>
      <c r="P1" s="27" t="s">
        <v>75</v>
      </c>
      <c r="Q1" s="25" t="s">
        <v>40</v>
      </c>
      <c r="R1" s="27" t="s">
        <v>76</v>
      </c>
      <c r="S1" s="27" t="s">
        <v>77</v>
      </c>
      <c r="T1" s="25" t="s">
        <v>79</v>
      </c>
      <c r="U1" s="24"/>
      <c r="V1" s="24"/>
      <c r="W1" s="24"/>
      <c r="X1" s="24"/>
      <c r="Y1" s="24"/>
      <c r="Z1" s="24"/>
      <c r="AA1" s="24"/>
      <c r="AB1" s="24"/>
    </row>
    <row r="2" ht="13.5" customHeight="1">
      <c r="A2" s="28">
        <v>2.0190329E7</v>
      </c>
      <c r="B2" s="29">
        <v>1.300085495915514E13</v>
      </c>
      <c r="C2" s="29">
        <v>1.3320408031754861E13</v>
      </c>
      <c r="D2" s="29">
        <v>9.5902467719015E11</v>
      </c>
      <c r="E2" s="29">
        <v>1.05316006773071E12</v>
      </c>
      <c r="F2" s="29">
        <v>7.350854787986E12</v>
      </c>
      <c r="G2" s="29">
        <v>7.646866410288E12</v>
      </c>
      <c r="H2" s="29">
        <v>1.245636683156E12</v>
      </c>
      <c r="I2" s="29">
        <v>1.259032702537E12</v>
      </c>
      <c r="J2" s="29">
        <v>2.27080978685E12</v>
      </c>
      <c r="K2" s="29">
        <v>2.318820681077E12</v>
      </c>
      <c r="L2" s="29">
        <v>3.44465297369E11</v>
      </c>
      <c r="M2" s="29">
        <v>3.64374227146E11</v>
      </c>
      <c r="N2" s="29">
        <v>3.3176331264E11</v>
      </c>
      <c r="O2" s="29">
        <v>3.20921229309E11</v>
      </c>
      <c r="P2" s="29">
        <v>2.1617721E13</v>
      </c>
      <c r="Q2" s="29">
        <v>2.8453459E13</v>
      </c>
      <c r="R2" s="29">
        <v>2.977844E12</v>
      </c>
      <c r="S2" s="29">
        <v>1.537004E12</v>
      </c>
      <c r="T2" s="29">
        <v>2.389193E12</v>
      </c>
      <c r="U2" s="30"/>
      <c r="V2" s="31">
        <f>B2/sum(B2:T2)</f>
        <v>0.1195346665</v>
      </c>
      <c r="W2" s="31"/>
      <c r="X2" s="31"/>
      <c r="Y2" s="31"/>
      <c r="Z2" s="31"/>
      <c r="AA2" s="31"/>
      <c r="AB2" s="31"/>
    </row>
    <row r="3" ht="13.5" customHeight="1">
      <c r="A3" s="28">
        <v>2.0190228E7</v>
      </c>
      <c r="B3" s="29">
        <v>1.3027857590283271E13</v>
      </c>
      <c r="C3" s="29">
        <v>1.299675075012274E13</v>
      </c>
      <c r="D3" s="29">
        <v>9.9550067230696E11</v>
      </c>
      <c r="E3" s="29">
        <v>1.05775390419527E12</v>
      </c>
      <c r="F3" s="29">
        <v>7.462424158282E12</v>
      </c>
      <c r="G3" s="29">
        <v>7.546685029636E12</v>
      </c>
      <c r="H3" s="29">
        <v>1.25992066475E12</v>
      </c>
      <c r="I3" s="29">
        <v>1.260722297675E12</v>
      </c>
      <c r="J3" s="29">
        <v>2.261283690692E12</v>
      </c>
      <c r="K3" s="29">
        <v>2.257929978358E12</v>
      </c>
      <c r="L3" s="29">
        <v>3.42882142827E11</v>
      </c>
      <c r="M3" s="29">
        <v>3.63859707491E11</v>
      </c>
      <c r="N3" s="29">
        <v>3.28622348725E11</v>
      </c>
      <c r="O3" s="29">
        <v>3.19053323525E11</v>
      </c>
      <c r="P3" s="29">
        <v>2.1182767E13</v>
      </c>
      <c r="Q3" s="29">
        <v>2.8188816E13</v>
      </c>
      <c r="R3" s="29">
        <v>2.901832E12</v>
      </c>
      <c r="S3" s="29">
        <v>1.511354E12</v>
      </c>
      <c r="T3" s="29">
        <v>2.384358E12</v>
      </c>
      <c r="U3" s="30"/>
      <c r="V3" s="31"/>
      <c r="W3" s="31"/>
      <c r="X3" s="31"/>
      <c r="Y3" s="31"/>
      <c r="Z3" s="31"/>
      <c r="AA3" s="31"/>
      <c r="AB3" s="31"/>
    </row>
    <row r="4" ht="13.5" customHeight="1">
      <c r="A4" s="28">
        <v>2.0190131E7</v>
      </c>
      <c r="B4" s="29">
        <v>1.266882928483358E13</v>
      </c>
      <c r="C4" s="29">
        <v>1.257386599167242E13</v>
      </c>
      <c r="D4" s="29">
        <v>9.6191238023922E11</v>
      </c>
      <c r="E4" s="29">
        <v>1.00836170134427E12</v>
      </c>
      <c r="F4" s="29">
        <v>7.35441287519E12</v>
      </c>
      <c r="G4" s="29">
        <v>7.306234063899E12</v>
      </c>
      <c r="H4" s="29">
        <v>1.242943826515E12</v>
      </c>
      <c r="I4" s="29">
        <v>1.228343484258E12</v>
      </c>
      <c r="J4" s="29">
        <v>2.271857424602E12</v>
      </c>
      <c r="K4" s="29">
        <v>2.237431787457E12</v>
      </c>
      <c r="L4" s="29">
        <v>3.46465681013E11</v>
      </c>
      <c r="M4" s="29">
        <v>3.63814865043E11</v>
      </c>
      <c r="N4" s="29">
        <v>3.250547589E11</v>
      </c>
      <c r="O4" s="29">
        <v>3.14585183272E11</v>
      </c>
      <c r="P4" s="29">
        <v>2.1156232E13</v>
      </c>
      <c r="Q4" s="29">
        <v>2.8314895E13</v>
      </c>
      <c r="R4" s="29">
        <v>2.887657E12</v>
      </c>
      <c r="S4" s="29">
        <v>1.502804E12</v>
      </c>
      <c r="T4" s="29">
        <v>2.366487E12</v>
      </c>
      <c r="U4" s="30"/>
      <c r="V4" s="31"/>
      <c r="W4" s="31"/>
      <c r="X4" s="31"/>
      <c r="Y4" s="31"/>
      <c r="Z4" s="31"/>
      <c r="AA4" s="31"/>
      <c r="AB4" s="31"/>
    </row>
    <row r="5" ht="13.5" customHeight="1">
      <c r="A5" s="28">
        <v>2.0181231E7</v>
      </c>
      <c r="B5" s="29">
        <v>1.177622698867203E13</v>
      </c>
      <c r="C5" s="29">
        <v>1.154435559398297E13</v>
      </c>
      <c r="D5" s="29">
        <v>8.6852496550971E11</v>
      </c>
      <c r="E5" s="29">
        <v>9.0859447530978E11</v>
      </c>
      <c r="F5" s="29">
        <v>6.849607800068E12</v>
      </c>
      <c r="G5" s="29">
        <v>6.816435169895E12</v>
      </c>
      <c r="H5" s="29">
        <v>1.150744351898E12</v>
      </c>
      <c r="I5" s="29">
        <v>1.128287236296E12</v>
      </c>
      <c r="J5" s="29">
        <v>2.102836023633E12</v>
      </c>
      <c r="K5" s="29">
        <v>2.038975882564E12</v>
      </c>
      <c r="L5" s="29">
        <v>3.20222343876E11</v>
      </c>
      <c r="M5" s="29">
        <v>3.42033927137E11</v>
      </c>
      <c r="N5" s="29">
        <v>3.08183161948E11</v>
      </c>
      <c r="O5" s="29">
        <v>3.00765893502E11</v>
      </c>
      <c r="P5" s="29">
        <v>2.0835533E13</v>
      </c>
      <c r="Q5" s="29">
        <v>2.7568119E13</v>
      </c>
      <c r="R5" s="29">
        <v>2.832859E12</v>
      </c>
      <c r="S5" s="29">
        <v>1.489149E12</v>
      </c>
      <c r="T5" s="29">
        <v>2.27904E12</v>
      </c>
      <c r="U5" s="30"/>
      <c r="V5" s="31"/>
      <c r="W5" s="31"/>
      <c r="X5" s="31"/>
      <c r="Y5" s="31"/>
      <c r="Z5" s="31"/>
      <c r="AA5" s="31"/>
      <c r="AB5" s="31"/>
    </row>
    <row r="6" ht="13.5" customHeight="1">
      <c r="A6" s="28">
        <v>2.018113E7</v>
      </c>
      <c r="B6" s="29">
        <v>1.3200771561877049E13</v>
      </c>
      <c r="C6" s="29">
        <v>1.269383565849294E13</v>
      </c>
      <c r="D6" s="29">
        <v>9.9316553972907E11</v>
      </c>
      <c r="E6" s="29">
        <v>1.02060131323423E12</v>
      </c>
      <c r="F6" s="29">
        <v>7.073180284558E12</v>
      </c>
      <c r="G6" s="29">
        <v>7.322430843258E12</v>
      </c>
      <c r="H6" s="29">
        <v>1.206053685228E12</v>
      </c>
      <c r="I6" s="29">
        <v>1.219415307572E12</v>
      </c>
      <c r="J6" s="29">
        <v>2.174240665288E12</v>
      </c>
      <c r="K6" s="29">
        <v>2.088260237182E12</v>
      </c>
      <c r="L6" s="29">
        <v>3.36051546969E11</v>
      </c>
      <c r="M6" s="29">
        <v>3.17871179929E11</v>
      </c>
      <c r="N6" s="29">
        <v>3.13229422759E11</v>
      </c>
      <c r="O6" s="29">
        <v>3.00617816072E11</v>
      </c>
      <c r="P6" s="29">
        <v>2.0405245E13</v>
      </c>
      <c r="Q6" s="29">
        <v>2.7159318E13</v>
      </c>
      <c r="R6" s="29">
        <v>2.783626E12</v>
      </c>
      <c r="S6" s="29">
        <v>1.477839E12</v>
      </c>
      <c r="T6" s="29">
        <v>2.303827E12</v>
      </c>
      <c r="U6" s="30"/>
      <c r="V6" s="31"/>
      <c r="W6" s="31"/>
      <c r="X6" s="31"/>
      <c r="Y6" s="31"/>
      <c r="Z6" s="31"/>
      <c r="AA6" s="31"/>
      <c r="AB6" s="31"/>
    </row>
    <row r="7" ht="13.5" customHeight="1">
      <c r="A7" s="28">
        <v>2.0181031E7</v>
      </c>
      <c r="B7" s="29">
        <v>1.290234584349827E13</v>
      </c>
      <c r="C7" s="29">
        <v>1.260164829534172E13</v>
      </c>
      <c r="D7" s="29">
        <v>9.8337466681067E11</v>
      </c>
      <c r="E7" s="29">
        <v>1.01101018234293E12</v>
      </c>
      <c r="F7" s="29">
        <v>7.156291498664E12</v>
      </c>
      <c r="G7" s="29">
        <v>7.304275575769E12</v>
      </c>
      <c r="H7" s="29">
        <v>1.226841086187E12</v>
      </c>
      <c r="I7" s="29">
        <v>1.241008543579E12</v>
      </c>
      <c r="J7" s="29">
        <v>2.119276825357E12</v>
      </c>
      <c r="K7" s="29">
        <v>1.985029844199E12</v>
      </c>
      <c r="L7" s="29">
        <v>3.22319869337E11</v>
      </c>
      <c r="M7" s="29">
        <v>3.01719314018E11</v>
      </c>
      <c r="N7" s="29">
        <v>2.99234807322E11</v>
      </c>
      <c r="O7" s="29">
        <v>2.82817294716E11</v>
      </c>
      <c r="P7" s="29">
        <v>2.0249448E13</v>
      </c>
      <c r="Q7" s="29">
        <v>2.6998973E13</v>
      </c>
      <c r="R7" s="29">
        <v>2.816202E12</v>
      </c>
      <c r="S7" s="29">
        <v>1.466506E12</v>
      </c>
      <c r="T7" s="29">
        <v>2.351701E12</v>
      </c>
      <c r="U7" s="30"/>
      <c r="V7" s="31"/>
      <c r="W7" s="31"/>
      <c r="X7" s="31"/>
      <c r="Y7" s="31"/>
      <c r="Z7" s="31"/>
      <c r="AA7" s="31"/>
      <c r="AB7" s="31"/>
    </row>
    <row r="8" ht="13.5" customHeight="1">
      <c r="A8" s="28">
        <v>2.0180928E7</v>
      </c>
      <c r="B8" s="29">
        <v>1.3604481216285041E13</v>
      </c>
      <c r="C8" s="29">
        <v>1.383200784465496E13</v>
      </c>
      <c r="D8" s="29">
        <v>1.0918496452299701E12</v>
      </c>
      <c r="E8" s="29">
        <v>1.16166060275763E12</v>
      </c>
      <c r="F8" s="29">
        <v>7.718562660498E12</v>
      </c>
      <c r="G8" s="29">
        <v>8.104078723469E12</v>
      </c>
      <c r="H8" s="29">
        <v>1.341444815183E12</v>
      </c>
      <c r="I8" s="29">
        <v>1.394853185077E12</v>
      </c>
      <c r="J8" s="29">
        <v>2.274122770823E12</v>
      </c>
      <c r="K8" s="29">
        <v>2.219354330992E12</v>
      </c>
      <c r="L8" s="29">
        <v>3.5845453902E11</v>
      </c>
      <c r="M8" s="29">
        <v>3.278236865E11</v>
      </c>
      <c r="N8" s="29">
        <v>3.29991587419E11</v>
      </c>
      <c r="O8" s="29">
        <v>3.2121006123E11</v>
      </c>
      <c r="P8" s="29">
        <v>2.0301819E13</v>
      </c>
      <c r="Q8" s="29">
        <v>2.7381774E13</v>
      </c>
      <c r="R8" s="29">
        <v>2.836938E12</v>
      </c>
      <c r="S8" s="29">
        <v>1.471392E12</v>
      </c>
      <c r="T8" s="29">
        <v>2.413818E12</v>
      </c>
      <c r="U8" s="30"/>
      <c r="V8" s="31"/>
      <c r="W8" s="31"/>
      <c r="X8" s="31"/>
      <c r="Y8" s="31"/>
      <c r="Z8" s="31"/>
      <c r="AA8" s="31"/>
      <c r="AB8" s="31"/>
    </row>
    <row r="9" ht="13.5" customHeight="1">
      <c r="A9" s="28">
        <v>2.0180831E7</v>
      </c>
      <c r="B9" s="29">
        <v>1.3662302933741E13</v>
      </c>
      <c r="C9" s="29">
        <v>1.382810917461901E13</v>
      </c>
      <c r="D9" s="29">
        <v>1.11797505255148E12</v>
      </c>
      <c r="E9" s="29">
        <v>1.16895499820452E12</v>
      </c>
      <c r="F9" s="29">
        <v>7.611052037854E12</v>
      </c>
      <c r="G9" s="29">
        <v>8.124604372516E12</v>
      </c>
      <c r="H9" s="29">
        <v>1.346518998667E12</v>
      </c>
      <c r="I9" s="29">
        <v>1.416580224941E12</v>
      </c>
      <c r="J9" s="29">
        <v>2.216100995869E12</v>
      </c>
      <c r="K9" s="29">
        <v>2.266396369074E12</v>
      </c>
      <c r="L9" s="29">
        <v>3.62726330651E11</v>
      </c>
      <c r="M9" s="29">
        <v>3.34636405532E11</v>
      </c>
      <c r="N9" s="29">
        <v>3.41319632261E11</v>
      </c>
      <c r="O9" s="29">
        <v>3.4052998889E11</v>
      </c>
      <c r="P9" s="29">
        <v>2.0352913E13</v>
      </c>
      <c r="Q9" s="29">
        <v>2.7758031E13</v>
      </c>
      <c r="R9" s="29">
        <v>2.864406E12</v>
      </c>
      <c r="S9" s="29">
        <v>1.480018E12</v>
      </c>
      <c r="T9" s="29">
        <v>2.393524E12</v>
      </c>
      <c r="U9" s="30"/>
      <c r="V9" s="31"/>
      <c r="W9" s="31"/>
      <c r="X9" s="31"/>
      <c r="Y9" s="31"/>
      <c r="Z9" s="31"/>
      <c r="AA9" s="31"/>
      <c r="AB9" s="31"/>
    </row>
    <row r="10" ht="13.5" customHeight="1">
      <c r="A10" s="28">
        <v>2.0180731E7</v>
      </c>
      <c r="B10" s="29">
        <v>1.34923532510349E13</v>
      </c>
      <c r="C10" s="29">
        <v>1.3127639337825102E13</v>
      </c>
      <c r="D10" s="29">
        <v>1.09659351361311E12</v>
      </c>
      <c r="E10" s="29">
        <v>1.1078206342638901E12</v>
      </c>
      <c r="F10" s="29">
        <v>7.907381929151E12</v>
      </c>
      <c r="G10" s="29">
        <v>8.172368427316E12</v>
      </c>
      <c r="H10" s="29">
        <v>1.364829456646E12</v>
      </c>
      <c r="I10" s="29">
        <v>1.421306245348E12</v>
      </c>
      <c r="J10" s="29">
        <v>2.262794181663E12</v>
      </c>
      <c r="K10" s="29">
        <v>2.350691844608E12</v>
      </c>
      <c r="L10" s="29">
        <v>3.71803517488E11</v>
      </c>
      <c r="M10" s="29">
        <v>3.41320121261E11</v>
      </c>
      <c r="N10" s="29">
        <v>3.49937254102E11</v>
      </c>
      <c r="O10" s="29">
        <v>3.4848375463E11</v>
      </c>
      <c r="P10" s="29">
        <v>2.0196367E13</v>
      </c>
      <c r="Q10" s="29">
        <v>2.7709715E13</v>
      </c>
      <c r="R10" s="29">
        <v>2.85729E12</v>
      </c>
      <c r="S10" s="29">
        <v>1.478487E12</v>
      </c>
      <c r="T10" s="29">
        <v>2.434124E12</v>
      </c>
      <c r="U10" s="30"/>
      <c r="V10" s="31"/>
      <c r="W10" s="31"/>
      <c r="X10" s="31"/>
      <c r="Y10" s="31"/>
      <c r="Z10" s="31"/>
      <c r="AA10" s="31"/>
      <c r="AB10" s="31"/>
    </row>
    <row r="11" ht="13.5" customHeight="1">
      <c r="A11" s="28">
        <v>2.0180629E7</v>
      </c>
      <c r="B11" s="29">
        <v>1.300417249256223E13</v>
      </c>
      <c r="C11" s="29">
        <v>1.277932144215278E13</v>
      </c>
      <c r="D11" s="29">
        <v>1.0855961323412501E12</v>
      </c>
      <c r="E11" s="29">
        <v>1.09320448501435E12</v>
      </c>
      <c r="F11" s="29">
        <v>7.696287000383E12</v>
      </c>
      <c r="G11" s="29">
        <v>7.999277646074E12</v>
      </c>
      <c r="H11" s="29">
        <v>1.348713754652E12</v>
      </c>
      <c r="I11" s="29">
        <v>1.428402649619E12</v>
      </c>
      <c r="J11" s="29">
        <v>2.183303125708E12</v>
      </c>
      <c r="K11" s="29">
        <v>2.341539248887E12</v>
      </c>
      <c r="L11" s="29">
        <v>3.70125146413E11</v>
      </c>
      <c r="M11" s="29">
        <v>3.42376629643E11</v>
      </c>
      <c r="N11" s="29">
        <v>3.45399562216E11</v>
      </c>
      <c r="O11" s="29">
        <v>3.46303811929E11</v>
      </c>
      <c r="P11" s="29">
        <v>2.013502E13</v>
      </c>
      <c r="Q11" s="29">
        <v>2.7683719E13</v>
      </c>
      <c r="R11" s="29">
        <v>2.880221E12</v>
      </c>
      <c r="S11" s="29">
        <v>1.480818E12</v>
      </c>
      <c r="T11" s="29">
        <v>2.430683E12</v>
      </c>
      <c r="U11" s="30"/>
      <c r="V11" s="31"/>
      <c r="W11" s="31"/>
      <c r="X11" s="31"/>
      <c r="Y11" s="31"/>
      <c r="Z11" s="31"/>
      <c r="AA11" s="31"/>
      <c r="AB11" s="31"/>
    </row>
    <row r="12" ht="13.5" customHeight="1">
      <c r="A12" s="28">
        <v>2.0180531E7</v>
      </c>
      <c r="B12" s="29">
        <v>1.2122058981047479E13</v>
      </c>
      <c r="C12" s="29">
        <v>1.346666651879252E13</v>
      </c>
      <c r="D12" s="29">
        <v>1.04265087904081E12</v>
      </c>
      <c r="E12" s="29">
        <v>1.16159698617518E12</v>
      </c>
      <c r="F12" s="29">
        <v>7.730016530526E12</v>
      </c>
      <c r="G12" s="29">
        <v>8.213701643814E12</v>
      </c>
      <c r="H12" s="29">
        <v>1.370591709884E12</v>
      </c>
      <c r="I12" s="29">
        <v>1.440870188141E12</v>
      </c>
      <c r="J12" s="29">
        <v>2.170835638549E12</v>
      </c>
      <c r="K12" s="29">
        <v>2.241168324584E12</v>
      </c>
      <c r="L12" s="29">
        <v>4.4395560819E11</v>
      </c>
      <c r="M12" s="29">
        <v>4.10406671911E11</v>
      </c>
      <c r="N12" s="29">
        <v>3.86867124701E11</v>
      </c>
      <c r="O12" s="29">
        <v>4.08103922457E11</v>
      </c>
      <c r="P12" s="29">
        <v>2.0081351E13</v>
      </c>
      <c r="Q12" s="29">
        <v>2.7963957E13</v>
      </c>
      <c r="R12" s="29">
        <v>2.868457E12</v>
      </c>
      <c r="S12" s="29">
        <v>1.467958E12</v>
      </c>
      <c r="T12" s="29">
        <v>2.465223E12</v>
      </c>
      <c r="U12" s="30"/>
      <c r="V12" s="31"/>
      <c r="W12" s="31"/>
      <c r="X12" s="31"/>
      <c r="Y12" s="31"/>
      <c r="Z12" s="31"/>
      <c r="AA12" s="31"/>
      <c r="AB12" s="31"/>
    </row>
    <row r="13" ht="13.5" customHeight="1">
      <c r="A13" s="28">
        <v>2.018043E7</v>
      </c>
      <c r="B13" s="29">
        <v>1.208320823634771E13</v>
      </c>
      <c r="C13" s="29">
        <v>1.292674398011229E13</v>
      </c>
      <c r="D13" s="29">
        <v>9.861098712506699E11</v>
      </c>
      <c r="E13" s="29">
        <v>1.09938713096953E12</v>
      </c>
      <c r="F13" s="29">
        <v>8.11231474011E12</v>
      </c>
      <c r="G13" s="29">
        <v>8.24732377567E12</v>
      </c>
      <c r="H13" s="29">
        <v>1.411420642819E12</v>
      </c>
      <c r="I13" s="29">
        <v>1.434841079979E12</v>
      </c>
      <c r="J13" s="29">
        <v>2.299367444981E12</v>
      </c>
      <c r="K13" s="29">
        <v>2.295249283681E12</v>
      </c>
      <c r="L13" s="29">
        <v>4.55384867369E11</v>
      </c>
      <c r="M13" s="29">
        <v>4.20781397705E11</v>
      </c>
      <c r="N13" s="29">
        <v>3.99032839963E11</v>
      </c>
      <c r="O13" s="29">
        <v>4.15786277489E11</v>
      </c>
      <c r="P13" s="29">
        <v>1.994597E13</v>
      </c>
      <c r="Q13" s="29">
        <v>2.827169E13</v>
      </c>
      <c r="R13" s="29">
        <v>2.882415E12</v>
      </c>
      <c r="S13" s="29">
        <v>1.455924E12</v>
      </c>
      <c r="T13" s="29">
        <v>2.516541E12</v>
      </c>
      <c r="U13" s="30"/>
      <c r="V13" s="31"/>
      <c r="W13" s="31"/>
      <c r="X13" s="31"/>
      <c r="Y13" s="31"/>
      <c r="Z13" s="31"/>
      <c r="AA13" s="31"/>
      <c r="AB13" s="31"/>
    </row>
    <row r="14" ht="13.5" customHeight="1">
      <c r="A14" s="28">
        <v>2.0180329E7</v>
      </c>
      <c r="B14" s="29">
        <v>1.206331333685208E13</v>
      </c>
      <c r="C14" s="29">
        <v>1.2895944426317922E13</v>
      </c>
      <c r="D14" s="29">
        <v>9.7138603155109E11</v>
      </c>
      <c r="E14" s="29">
        <v>1.1014117415411099E12</v>
      </c>
      <c r="F14" s="29">
        <v>7.920808906435E12</v>
      </c>
      <c r="G14" s="29">
        <v>8.133308032918E12</v>
      </c>
      <c r="H14" s="29">
        <v>1.390829406864E12</v>
      </c>
      <c r="I14" s="29">
        <v>1.426008352995E12</v>
      </c>
      <c r="J14" s="29">
        <v>2.285986108768E12</v>
      </c>
      <c r="K14" s="29">
        <v>2.33661929232E12</v>
      </c>
      <c r="L14" s="29">
        <v>4.51324741668E11</v>
      </c>
      <c r="M14" s="29">
        <v>4.25756680398E11</v>
      </c>
      <c r="N14" s="29">
        <v>3.9695806321E11</v>
      </c>
      <c r="O14" s="29">
        <v>4.19863092895E11</v>
      </c>
      <c r="P14" s="29">
        <v>2.0023701E13</v>
      </c>
      <c r="Q14" s="29">
        <v>2.8872683E13</v>
      </c>
      <c r="R14" s="29">
        <v>2.969718E12</v>
      </c>
      <c r="S14" s="29">
        <v>1.458256E12</v>
      </c>
      <c r="T14" s="29">
        <v>2.52988E12</v>
      </c>
      <c r="U14" s="30"/>
      <c r="V14" s="31"/>
      <c r="W14" s="31"/>
      <c r="X14" s="31"/>
      <c r="Y14" s="31"/>
      <c r="Z14" s="31"/>
      <c r="AA14" s="31"/>
      <c r="AB14" s="31"/>
    </row>
    <row r="15" ht="13.5" customHeight="1">
      <c r="A15" s="28">
        <v>2.0180228E7</v>
      </c>
      <c r="B15" s="29">
        <v>1.23535215406616E13</v>
      </c>
      <c r="C15" s="29">
        <v>1.329525901964841E13</v>
      </c>
      <c r="D15" s="29">
        <v>9.5789179214394E11</v>
      </c>
      <c r="E15" s="29">
        <v>1.0774539875837599E12</v>
      </c>
      <c r="F15" s="29">
        <v>8.132031001706E12</v>
      </c>
      <c r="G15" s="29">
        <v>8.247659295948E12</v>
      </c>
      <c r="H15" s="29">
        <v>1.417127095094E12</v>
      </c>
      <c r="I15" s="29">
        <v>1.453319254488E12</v>
      </c>
      <c r="J15" s="29">
        <v>2.335424782949E12</v>
      </c>
      <c r="K15" s="29">
        <v>2.394960969826E12</v>
      </c>
      <c r="L15" s="29">
        <v>4.51406172494E11</v>
      </c>
      <c r="M15" s="29">
        <v>4.20216704793E11</v>
      </c>
      <c r="N15" s="29">
        <v>4.091102697E11</v>
      </c>
      <c r="O15" s="29">
        <v>4.1990392299E11</v>
      </c>
      <c r="P15" s="29">
        <v>1.9825006E13</v>
      </c>
      <c r="Q15" s="29">
        <v>2.8621848E13</v>
      </c>
      <c r="R15" s="29">
        <v>2.880601E12</v>
      </c>
      <c r="S15" s="29">
        <v>1.45509E12</v>
      </c>
      <c r="T15" s="29">
        <v>2.549156E12</v>
      </c>
      <c r="U15" s="30"/>
      <c r="V15" s="31"/>
      <c r="W15" s="31"/>
      <c r="X15" s="31"/>
      <c r="Y15" s="31"/>
      <c r="Z15" s="31"/>
      <c r="AA15" s="31"/>
      <c r="AB15" s="31"/>
    </row>
    <row r="16" ht="13.5" customHeight="1">
      <c r="A16" s="28">
        <v>2.0180131E7</v>
      </c>
      <c r="B16" s="29">
        <v>1.300674141724492E13</v>
      </c>
      <c r="C16" s="29">
        <v>1.367245632752508E13</v>
      </c>
      <c r="D16" s="29">
        <v>1.0134587429772899E12</v>
      </c>
      <c r="E16" s="29">
        <v>1.1183777365948098E12</v>
      </c>
      <c r="F16" s="29">
        <v>8.587788617432E12</v>
      </c>
      <c r="G16" s="29">
        <v>8.639080452475E12</v>
      </c>
      <c r="H16" s="29">
        <v>1.482618957008E12</v>
      </c>
      <c r="I16" s="29">
        <v>1.50981265267E12</v>
      </c>
      <c r="J16" s="29">
        <v>2.452457293809E12</v>
      </c>
      <c r="K16" s="29">
        <v>2.506976445046E12</v>
      </c>
      <c r="L16" s="29">
        <v>4.7315657681E11</v>
      </c>
      <c r="M16" s="29">
        <v>4.38463445433E11</v>
      </c>
      <c r="N16" s="29">
        <v>4.29327289842E11</v>
      </c>
      <c r="O16" s="29">
        <v>4.35256436609E11</v>
      </c>
      <c r="P16" s="29">
        <v>2.0017266E13</v>
      </c>
      <c r="Q16" s="29">
        <v>2.8745363E13</v>
      </c>
      <c r="R16" s="29">
        <v>2.903172E12</v>
      </c>
      <c r="S16" s="29">
        <v>1.46152E12</v>
      </c>
      <c r="T16" s="29">
        <v>2.638608E12</v>
      </c>
      <c r="U16" s="30"/>
      <c r="V16" s="31"/>
      <c r="W16" s="31"/>
      <c r="X16" s="31"/>
      <c r="Y16" s="31"/>
      <c r="Z16" s="31"/>
      <c r="AA16" s="31"/>
      <c r="AB16" s="31"/>
    </row>
    <row r="17" ht="13.5" customHeight="1">
      <c r="A17" s="28">
        <v>2.0171229E7</v>
      </c>
      <c r="B17" s="29">
        <v>1.253928681121597E13</v>
      </c>
      <c r="C17" s="29">
        <v>1.2763464858194031E13</v>
      </c>
      <c r="D17" s="29">
        <v>1.00268726840541E12</v>
      </c>
      <c r="E17" s="29">
        <v>1.0785006109175901E12</v>
      </c>
      <c r="F17" s="29">
        <v>8.187708023074E12</v>
      </c>
      <c r="G17" s="29">
        <v>8.293309581678E12</v>
      </c>
      <c r="H17" s="29">
        <v>1.427428175789E12</v>
      </c>
      <c r="I17" s="29">
        <v>1.432853990107E12</v>
      </c>
      <c r="J17" s="29">
        <v>2.251457322738E12</v>
      </c>
      <c r="K17" s="29">
        <v>2.314717521462E12</v>
      </c>
      <c r="L17" s="29">
        <v>4.43271656067E11</v>
      </c>
      <c r="M17" s="29">
        <v>4.0959095115E11</v>
      </c>
      <c r="N17" s="29">
        <v>4.04556467664E11</v>
      </c>
      <c r="O17" s="29">
        <v>4.12135341704E11</v>
      </c>
      <c r="P17" s="29">
        <v>2.0198626E13</v>
      </c>
      <c r="Q17" s="29">
        <v>2.7686861E13</v>
      </c>
      <c r="R17" s="29">
        <v>2.866301E12</v>
      </c>
      <c r="S17" s="29">
        <v>1.456022E12</v>
      </c>
      <c r="T17" s="29">
        <v>2.598409E12</v>
      </c>
      <c r="U17" s="30"/>
      <c r="V17" s="31"/>
      <c r="W17" s="31"/>
      <c r="X17" s="31"/>
      <c r="Y17" s="31"/>
      <c r="Z17" s="31"/>
      <c r="AA17" s="31"/>
      <c r="AB17" s="31"/>
    </row>
    <row r="18" ht="13.5" customHeight="1">
      <c r="A18" s="28">
        <v>2.017113E7</v>
      </c>
      <c r="B18" s="29">
        <v>1.244638602969147E13</v>
      </c>
      <c r="C18" s="29">
        <v>1.274023780527852E13</v>
      </c>
      <c r="D18" s="29">
        <v>1.01142625419237E12</v>
      </c>
      <c r="E18" s="29">
        <v>1.06652541457733E12</v>
      </c>
      <c r="F18" s="29">
        <v>8.050550950253E12</v>
      </c>
      <c r="G18" s="29">
        <v>8.077387644505E12</v>
      </c>
      <c r="H18" s="29">
        <v>1.347862309169E12</v>
      </c>
      <c r="I18" s="29">
        <v>1.417847541904E12</v>
      </c>
      <c r="J18" s="29">
        <v>2.081418097367E12</v>
      </c>
      <c r="K18" s="29">
        <v>2.296182930827E12</v>
      </c>
      <c r="L18" s="29">
        <v>3.59517576767E11</v>
      </c>
      <c r="M18" s="29">
        <v>4.5277255047E11</v>
      </c>
      <c r="N18" s="29">
        <v>3.96712148801E11</v>
      </c>
      <c r="O18" s="29">
        <v>3.93545890312E11</v>
      </c>
      <c r="P18" s="29">
        <v>2.0074098E13</v>
      </c>
      <c r="Q18" s="29">
        <v>2.7655406E13</v>
      </c>
      <c r="R18" s="29">
        <v>2.816601E12</v>
      </c>
      <c r="S18" s="29">
        <v>1.427892E12</v>
      </c>
      <c r="T18" s="29">
        <v>2.60026E12</v>
      </c>
      <c r="U18" s="30"/>
      <c r="V18" s="31"/>
      <c r="W18" s="31"/>
      <c r="X18" s="31"/>
      <c r="Y18" s="31"/>
      <c r="Z18" s="31"/>
      <c r="AA18" s="31"/>
      <c r="AB18" s="31"/>
    </row>
    <row r="19" ht="13.5" customHeight="1">
      <c r="A19" s="28">
        <v>2.0171031E7</v>
      </c>
      <c r="B19" s="29">
        <v>1.211421582017191E13</v>
      </c>
      <c r="C19" s="29">
        <v>1.238845729605309E13</v>
      </c>
      <c r="D19" s="29">
        <v>9.8896199938604E11</v>
      </c>
      <c r="E19" s="29">
        <v>1.03885496600467E12</v>
      </c>
      <c r="F19" s="29">
        <v>7.995194142891E12</v>
      </c>
      <c r="G19" s="29">
        <v>7.994159153094E12</v>
      </c>
      <c r="H19" s="29">
        <v>1.331021217183E12</v>
      </c>
      <c r="I19" s="29">
        <v>1.391654854573E12</v>
      </c>
      <c r="J19" s="29">
        <v>1.970098062971E12</v>
      </c>
      <c r="K19" s="29">
        <v>2.19500843121E12</v>
      </c>
      <c r="L19" s="29">
        <v>3.57174551435E11</v>
      </c>
      <c r="M19" s="29">
        <v>4.36606322072E11</v>
      </c>
      <c r="N19" s="29">
        <v>3.91780201747E11</v>
      </c>
      <c r="O19" s="29">
        <v>3.82056329194E11</v>
      </c>
      <c r="P19" s="29">
        <v>2.0066543E13</v>
      </c>
      <c r="Q19" s="29">
        <v>2.7012401E13</v>
      </c>
      <c r="R19" s="29">
        <v>2.751124E12</v>
      </c>
      <c r="S19" s="29">
        <v>1.433117E12</v>
      </c>
      <c r="T19" s="29">
        <v>2.607505E12</v>
      </c>
      <c r="U19" s="30"/>
      <c r="V19" s="31"/>
      <c r="W19" s="31"/>
      <c r="X19" s="31"/>
      <c r="Y19" s="31"/>
      <c r="Z19" s="31"/>
      <c r="AA19" s="31"/>
      <c r="AB19" s="31"/>
    </row>
    <row r="20" ht="13.5" customHeight="1">
      <c r="A20" s="28">
        <v>2.0170929E7</v>
      </c>
      <c r="B20" s="29">
        <v>1.2058548704314602E13</v>
      </c>
      <c r="C20" s="29">
        <v>1.19284867138754E13</v>
      </c>
      <c r="D20" s="29">
        <v>9.9423149942991E11</v>
      </c>
      <c r="E20" s="29">
        <v>1.03685662066529E12</v>
      </c>
      <c r="F20" s="29">
        <v>7.717257026566E12</v>
      </c>
      <c r="G20" s="29">
        <v>7.446012096189E12</v>
      </c>
      <c r="H20" s="29">
        <v>1.333385074874E12</v>
      </c>
      <c r="I20" s="29">
        <v>1.366215381598E12</v>
      </c>
      <c r="J20" s="29">
        <v>1.899819792269E12</v>
      </c>
      <c r="K20" s="29">
        <v>2.183048504492E12</v>
      </c>
      <c r="L20" s="29">
        <v>3.22922566405E11</v>
      </c>
      <c r="M20" s="29">
        <v>4.17349466048E11</v>
      </c>
      <c r="N20" s="29">
        <v>3.594631124E11</v>
      </c>
      <c r="O20" s="29">
        <v>3.6003426067E11</v>
      </c>
      <c r="P20" s="29">
        <v>1.9954413E13</v>
      </c>
      <c r="Q20" s="29">
        <v>2.7181404E13</v>
      </c>
      <c r="R20" s="29">
        <v>2.734515E12</v>
      </c>
      <c r="S20" s="29">
        <v>1.420792E12</v>
      </c>
      <c r="T20" s="29">
        <v>2.600717E12</v>
      </c>
      <c r="U20" s="30"/>
      <c r="V20" s="31"/>
      <c r="W20" s="31"/>
      <c r="X20" s="31"/>
      <c r="Y20" s="31"/>
      <c r="Z20" s="31"/>
      <c r="AA20" s="31"/>
      <c r="AB20" s="31"/>
    </row>
    <row r="21" ht="13.5" customHeight="1">
      <c r="A21" s="28">
        <v>2.0170831E7</v>
      </c>
      <c r="B21" s="29">
        <v>1.175791122864976E13</v>
      </c>
      <c r="C21" s="29">
        <v>1.178180547857024E13</v>
      </c>
      <c r="D21" s="29">
        <v>9.2700103082069E11</v>
      </c>
      <c r="E21" s="29">
        <v>9.7438821777441E11</v>
      </c>
      <c r="F21" s="29">
        <v>7.50177291982E12</v>
      </c>
      <c r="G21" s="29">
        <v>7.293429481198E12</v>
      </c>
      <c r="H21" s="29">
        <v>1.284482910036E12</v>
      </c>
      <c r="I21" s="29">
        <v>1.331699279566E12</v>
      </c>
      <c r="J21" s="29">
        <v>1.822810661985E12</v>
      </c>
      <c r="K21" s="29">
        <v>2.053996015447E12</v>
      </c>
      <c r="L21" s="29">
        <v>3.30927185785E11</v>
      </c>
      <c r="M21" s="29">
        <v>4.13469734368E11</v>
      </c>
      <c r="N21" s="29">
        <v>3.58795775379E11</v>
      </c>
      <c r="O21" s="29">
        <v>3.62444066821E11</v>
      </c>
      <c r="P21" s="29">
        <v>1.9971746E13</v>
      </c>
      <c r="Q21" s="29">
        <v>2.7484563E13</v>
      </c>
      <c r="R21" s="29">
        <v>2.74868E12</v>
      </c>
      <c r="S21" s="29">
        <v>1.428656E12</v>
      </c>
      <c r="T21" s="29">
        <v>2.564445E12</v>
      </c>
      <c r="U21" s="30"/>
      <c r="V21" s="31"/>
      <c r="W21" s="31"/>
      <c r="X21" s="31"/>
      <c r="Y21" s="31"/>
      <c r="Z21" s="31"/>
      <c r="AA21" s="31"/>
      <c r="AB21" s="31"/>
    </row>
    <row r="22" ht="13.5" customHeight="1">
      <c r="A22" s="28">
        <v>2.0170731E7</v>
      </c>
      <c r="B22" s="29">
        <v>1.1940109203069201E13</v>
      </c>
      <c r="C22" s="29">
        <v>1.15931546297408E13</v>
      </c>
      <c r="D22" s="29">
        <v>9.5361030362978E11</v>
      </c>
      <c r="E22" s="29">
        <v>9.7790781562522E11</v>
      </c>
      <c r="F22" s="29">
        <v>7.630143331085E12</v>
      </c>
      <c r="G22" s="29">
        <v>7.506460856047E12</v>
      </c>
      <c r="H22" s="29">
        <v>1.285714372065E12</v>
      </c>
      <c r="I22" s="29">
        <v>1.316260051574E12</v>
      </c>
      <c r="J22" s="29">
        <v>1.908867961341E12</v>
      </c>
      <c r="K22" s="29">
        <v>2.08849930624E12</v>
      </c>
      <c r="L22" s="29">
        <v>3.38326644884E11</v>
      </c>
      <c r="M22" s="29">
        <v>4.11564089658E11</v>
      </c>
      <c r="N22" s="29">
        <v>3.61401657385E11</v>
      </c>
      <c r="O22" s="29">
        <v>3.59064658315E11</v>
      </c>
      <c r="P22" s="29">
        <v>1.9727402E13</v>
      </c>
      <c r="Q22" s="29">
        <v>2.7093729E13</v>
      </c>
      <c r="R22" s="29">
        <v>2.68501E12</v>
      </c>
      <c r="S22" s="29">
        <v>1.418258E12</v>
      </c>
      <c r="T22" s="29">
        <v>2.559342E12</v>
      </c>
      <c r="U22" s="30"/>
      <c r="V22" s="31"/>
      <c r="W22" s="31"/>
      <c r="X22" s="31"/>
      <c r="Y22" s="31"/>
      <c r="Z22" s="31"/>
      <c r="AA22" s="31"/>
      <c r="AB22" s="31"/>
    </row>
    <row r="23" ht="13.5" customHeight="1">
      <c r="A23" s="28">
        <v>2.017063E7</v>
      </c>
      <c r="B23" s="29">
        <v>1.183350875133809E13</v>
      </c>
      <c r="C23" s="29">
        <v>1.133758788632191E13</v>
      </c>
      <c r="D23" s="29">
        <v>9.4847142042689E11</v>
      </c>
      <c r="E23" s="29">
        <v>9.6999052857511E11</v>
      </c>
      <c r="F23" s="29">
        <v>7.374759544508E12</v>
      </c>
      <c r="G23" s="29">
        <v>7.293876652096E12</v>
      </c>
      <c r="H23" s="29">
        <v>1.2407458238E12</v>
      </c>
      <c r="I23" s="29">
        <v>1.274728583426E12</v>
      </c>
      <c r="J23" s="29">
        <v>1.827098549542E12</v>
      </c>
      <c r="K23" s="29">
        <v>1.955823007099E12</v>
      </c>
      <c r="L23" s="29">
        <v>3.2800722456E11</v>
      </c>
      <c r="M23" s="29">
        <v>3.93772798014E11</v>
      </c>
      <c r="N23" s="29">
        <v>3.45247859982E11</v>
      </c>
      <c r="O23" s="29">
        <v>3.47686403367E11</v>
      </c>
      <c r="P23" s="29">
        <v>1.9576342E13</v>
      </c>
      <c r="Q23" s="29">
        <v>2.6332387E13</v>
      </c>
      <c r="R23" s="29">
        <v>2.661861E12</v>
      </c>
      <c r="S23" s="29">
        <v>1.416273E12</v>
      </c>
      <c r="T23" s="29">
        <v>2.542644E12</v>
      </c>
      <c r="U23" s="30"/>
      <c r="V23" s="31"/>
      <c r="W23" s="31"/>
      <c r="X23" s="31"/>
      <c r="Y23" s="31"/>
      <c r="Z23" s="31"/>
      <c r="AA23" s="31"/>
    </row>
    <row r="24" ht="13.5" customHeight="1">
      <c r="A24" s="28">
        <v>2.0170531E7</v>
      </c>
      <c r="B24" s="29">
        <v>1.113842401934756E13</v>
      </c>
      <c r="C24" s="29">
        <v>1.187788115796743E13</v>
      </c>
      <c r="D24" s="29">
        <v>9.2552660722449E11</v>
      </c>
      <c r="E24" s="29">
        <v>9.116359278026101E11</v>
      </c>
      <c r="F24" s="29">
        <v>7.403362745602E12</v>
      </c>
      <c r="G24" s="29">
        <v>7.353675729464E12</v>
      </c>
      <c r="H24" s="29">
        <v>1.215159748237E12</v>
      </c>
      <c r="I24" s="29">
        <v>1.217025140881E12</v>
      </c>
      <c r="J24" s="29">
        <v>1.83838172048E12</v>
      </c>
      <c r="K24" s="29">
        <v>1.877858729037E12</v>
      </c>
      <c r="L24" s="29">
        <v>3.13397619858E11</v>
      </c>
      <c r="M24" s="29">
        <v>4.2167225246E11</v>
      </c>
      <c r="N24" s="29">
        <v>3.40927804229E11</v>
      </c>
      <c r="O24" s="29">
        <v>3.32661034044E11</v>
      </c>
      <c r="P24" s="29">
        <v>1.9574289E13</v>
      </c>
      <c r="Q24" s="29">
        <v>2.6440635E13</v>
      </c>
      <c r="R24" s="29">
        <v>2.67805E12</v>
      </c>
      <c r="S24" s="29">
        <v>1.422498E12</v>
      </c>
      <c r="T24" s="29">
        <v>2.529867E12</v>
      </c>
      <c r="U24" s="30"/>
      <c r="V24" s="31"/>
      <c r="W24" s="31"/>
      <c r="X24" s="31"/>
      <c r="Y24" s="31"/>
      <c r="Z24" s="31"/>
      <c r="AA24" s="31"/>
    </row>
    <row r="25" ht="13.5" customHeight="1">
      <c r="A25" s="28">
        <v>2.0170428E7</v>
      </c>
      <c r="B25" s="29">
        <v>1.118289308273257E13</v>
      </c>
      <c r="C25" s="29">
        <v>1.1601895383012432E13</v>
      </c>
      <c r="D25" s="29">
        <v>9.649643762421E11</v>
      </c>
      <c r="E25" s="29">
        <v>9.22357187149E11</v>
      </c>
      <c r="F25" s="29">
        <v>7.376492648802E12</v>
      </c>
      <c r="G25" s="29">
        <v>7.065887253411E12</v>
      </c>
      <c r="H25" s="29">
        <v>1.198301243843E12</v>
      </c>
      <c r="I25" s="29">
        <v>1.181927558046E12</v>
      </c>
      <c r="J25" s="29">
        <v>1.803878883251E12</v>
      </c>
      <c r="K25" s="29">
        <v>1.810106908195E12</v>
      </c>
      <c r="L25" s="29">
        <v>3.07465267067E11</v>
      </c>
      <c r="M25" s="29">
        <v>4.11123489292E11</v>
      </c>
      <c r="N25" s="29">
        <v>3.42456634275E11</v>
      </c>
      <c r="O25" s="29">
        <v>3.31373521651E11</v>
      </c>
      <c r="P25" s="29">
        <v>1.9389854E13</v>
      </c>
      <c r="Q25" s="29">
        <v>2.5663614E13</v>
      </c>
      <c r="R25" s="29">
        <v>2.656897E12</v>
      </c>
      <c r="S25" s="29">
        <v>1.414828E12</v>
      </c>
      <c r="T25" s="29">
        <v>2.505243E12</v>
      </c>
      <c r="U25" s="30"/>
      <c r="V25" s="31"/>
      <c r="W25" s="31"/>
      <c r="X25" s="31"/>
      <c r="Y25" s="31"/>
      <c r="Z25" s="31"/>
      <c r="AA25" s="31"/>
    </row>
    <row r="26" ht="13.5" customHeight="1">
      <c r="A26" s="28">
        <v>2.0170331E7</v>
      </c>
      <c r="B26" s="29">
        <v>1.123501586959216E13</v>
      </c>
      <c r="C26" s="29">
        <v>1.137530672737783E13</v>
      </c>
      <c r="D26" s="29">
        <v>9.6376744851396E11</v>
      </c>
      <c r="E26" s="29">
        <v>9.095702585294401E11</v>
      </c>
      <c r="F26" s="29">
        <v>7.281191748662E12</v>
      </c>
      <c r="G26" s="29">
        <v>6.89315372216E12</v>
      </c>
      <c r="H26" s="29">
        <v>1.16960119166E12</v>
      </c>
      <c r="I26" s="29">
        <v>1.137594429659E12</v>
      </c>
      <c r="J26" s="29">
        <v>1.793147230948E12</v>
      </c>
      <c r="K26" s="29">
        <v>1.746995979084E12</v>
      </c>
      <c r="L26" s="29">
        <v>3.0398528768E11</v>
      </c>
      <c r="M26" s="29">
        <v>3.98573235147E11</v>
      </c>
      <c r="N26" s="29">
        <v>3.4110040143E11</v>
      </c>
      <c r="O26" s="29">
        <v>3.27561032398E11</v>
      </c>
      <c r="P26" s="29">
        <v>1.9232939E13</v>
      </c>
      <c r="Q26" s="29">
        <v>2.5253821E13</v>
      </c>
      <c r="R26" s="29">
        <v>2.623552E12</v>
      </c>
      <c r="S26" s="29">
        <v>1.403054E12</v>
      </c>
      <c r="T26" s="29">
        <v>2.473198E12</v>
      </c>
      <c r="U26" s="30"/>
      <c r="V26" s="31"/>
      <c r="W26" s="31"/>
      <c r="X26" s="31"/>
      <c r="Y26" s="31"/>
      <c r="Z26" s="31"/>
      <c r="AA26" s="31"/>
    </row>
    <row r="27" ht="13.5" customHeight="1">
      <c r="A27" s="28">
        <v>2.0170228E7</v>
      </c>
      <c r="B27" s="29">
        <v>1.1391054913852969E13</v>
      </c>
      <c r="C27" s="29">
        <v>1.1270836240881041E13</v>
      </c>
      <c r="D27" s="29">
        <v>9.7646781879285E11</v>
      </c>
      <c r="E27" s="29">
        <v>9.0543538917025E11</v>
      </c>
      <c r="F27" s="29">
        <v>7.11174049349E12</v>
      </c>
      <c r="G27" s="29">
        <v>6.727882026368E12</v>
      </c>
      <c r="H27" s="29">
        <v>1.158571627987E12</v>
      </c>
      <c r="I27" s="29">
        <v>1.113348565687E12</v>
      </c>
      <c r="J27" s="29">
        <v>1.767973461323E12</v>
      </c>
      <c r="K27" s="29">
        <v>1.688766252047E12</v>
      </c>
      <c r="L27" s="29">
        <v>2.92438345079E11</v>
      </c>
      <c r="M27" s="29">
        <v>3.92480769867E11</v>
      </c>
      <c r="N27" s="29">
        <v>3.33454999828E11</v>
      </c>
      <c r="O27" s="29">
        <v>3.20187477352E11</v>
      </c>
      <c r="P27" s="29">
        <v>1.9449993E13</v>
      </c>
      <c r="Q27" s="29">
        <v>2.5207639E13</v>
      </c>
      <c r="R27" s="29">
        <v>2.603547E12</v>
      </c>
      <c r="S27" s="29">
        <v>1.397689E12</v>
      </c>
      <c r="T27" s="29">
        <v>2.45381E12</v>
      </c>
      <c r="U27" s="30"/>
      <c r="V27" s="31"/>
      <c r="W27" s="31"/>
      <c r="X27" s="31"/>
      <c r="Y27" s="31"/>
      <c r="Z27" s="31"/>
      <c r="AA27" s="31"/>
    </row>
    <row r="28" ht="13.5" customHeight="1">
      <c r="A28" s="28">
        <v>2.0170131E7</v>
      </c>
      <c r="B28" s="29">
        <v>1.105329597958848E13</v>
      </c>
      <c r="C28" s="29">
        <v>1.084680137027551E13</v>
      </c>
      <c r="D28" s="29">
        <v>9.6564422409558E11</v>
      </c>
      <c r="E28" s="29">
        <v>8.9444238297312E11</v>
      </c>
      <c r="F28" s="29">
        <v>7.086123269145E12</v>
      </c>
      <c r="G28" s="29">
        <v>6.605609150188E12</v>
      </c>
      <c r="H28" s="29">
        <v>1.139448535909E12</v>
      </c>
      <c r="I28" s="29">
        <v>1.089744919511E12</v>
      </c>
      <c r="J28" s="29">
        <v>1.707435118787E12</v>
      </c>
      <c r="K28" s="29">
        <v>1.65563118719E12</v>
      </c>
      <c r="L28" s="29">
        <v>2.80807227387E11</v>
      </c>
      <c r="M28" s="29">
        <v>3.78394138913E11</v>
      </c>
      <c r="N28" s="29">
        <v>3.13176297501E11</v>
      </c>
      <c r="O28" s="29">
        <v>3.06966299165E11</v>
      </c>
      <c r="P28" s="29">
        <v>1.9264384E13</v>
      </c>
      <c r="Q28" s="29">
        <v>2.5003727E13</v>
      </c>
      <c r="R28" s="29">
        <v>2.579468E12</v>
      </c>
      <c r="S28" s="29">
        <v>1.391114E12</v>
      </c>
      <c r="T28" s="29">
        <v>2.428204E12</v>
      </c>
      <c r="U28" s="30"/>
      <c r="V28" s="31"/>
      <c r="W28" s="31"/>
      <c r="X28" s="31"/>
      <c r="Y28" s="31"/>
      <c r="Z28" s="31"/>
      <c r="AA28" s="31"/>
    </row>
    <row r="29" ht="13.5" customHeight="1">
      <c r="A29" s="28">
        <v>2.016123E7</v>
      </c>
      <c r="B29" s="29">
        <v>1.0999985299220361E13</v>
      </c>
      <c r="C29" s="29">
        <v>1.0509193990149639E13</v>
      </c>
      <c r="D29" s="29">
        <v>9.7946176090279E11</v>
      </c>
      <c r="E29" s="29">
        <v>8.8113845948271E11</v>
      </c>
      <c r="F29" s="29">
        <v>6.914461132526E12</v>
      </c>
      <c r="G29" s="29">
        <v>6.401638204257E12</v>
      </c>
      <c r="H29" s="29">
        <v>1.103142250364E12</v>
      </c>
      <c r="I29" s="29">
        <v>1.056317467537E12</v>
      </c>
      <c r="J29" s="29">
        <v>1.634606135359E12</v>
      </c>
      <c r="K29" s="29">
        <v>1.554529932936E12</v>
      </c>
      <c r="L29" s="29">
        <v>2.67886775634E11</v>
      </c>
      <c r="M29" s="29">
        <v>3.5893460233E11</v>
      </c>
      <c r="N29" s="29">
        <v>2.95924086201E11</v>
      </c>
      <c r="O29" s="29">
        <v>2.95987434307E11</v>
      </c>
      <c r="P29" s="29">
        <v>1.9059682E13</v>
      </c>
      <c r="Q29" s="29">
        <v>2.4399471E13</v>
      </c>
      <c r="R29" s="29">
        <v>2.547023E12</v>
      </c>
      <c r="S29" s="29">
        <v>1.383519E12</v>
      </c>
      <c r="T29" s="29">
        <v>2.380657E12</v>
      </c>
      <c r="U29" s="31"/>
      <c r="V29" s="31"/>
      <c r="W29" s="31"/>
      <c r="X29" s="31"/>
      <c r="Y29" s="31"/>
      <c r="Z29" s="31"/>
      <c r="AA29" s="31"/>
    </row>
    <row r="30" ht="13.5" customHeight="1">
      <c r="A30" s="28">
        <v>2.016113E7</v>
      </c>
      <c r="B30" s="29">
        <v>1.077457694751033E13</v>
      </c>
      <c r="C30" s="29">
        <v>1.043105444928967E13</v>
      </c>
      <c r="D30" s="29">
        <v>9.4050537361058E11</v>
      </c>
      <c r="E30" s="29">
        <v>8.689202438403201E11</v>
      </c>
      <c r="F30" s="29">
        <v>6.678259047078E12</v>
      </c>
      <c r="G30" s="29">
        <v>6.24221406228E12</v>
      </c>
      <c r="H30" s="29">
        <v>1.059555964814E12</v>
      </c>
      <c r="I30" s="29">
        <v>1.038205600119E12</v>
      </c>
      <c r="J30" s="29">
        <v>1.666215935338E12</v>
      </c>
      <c r="K30" s="29">
        <v>1.556858781261E12</v>
      </c>
      <c r="L30" s="29">
        <v>2.74289715381E11</v>
      </c>
      <c r="M30" s="29">
        <v>3.35332737402E11</v>
      </c>
      <c r="N30" s="29">
        <v>3.07578327198E11</v>
      </c>
      <c r="O30" s="29">
        <v>2.93299739991E11</v>
      </c>
      <c r="P30" s="29">
        <v>1.9034386E13</v>
      </c>
      <c r="Q30" s="29">
        <v>2.4752552E13</v>
      </c>
      <c r="R30" s="29">
        <v>2.51034E12</v>
      </c>
      <c r="S30" s="29">
        <v>1.372303E12</v>
      </c>
      <c r="T30" s="29">
        <v>2.362438E12</v>
      </c>
      <c r="U30" s="31"/>
      <c r="V30" s="31"/>
      <c r="W30" s="31"/>
      <c r="X30" s="31"/>
      <c r="Y30" s="31"/>
      <c r="Z30" s="31"/>
      <c r="AA30" s="31"/>
    </row>
    <row r="31" ht="13.5" customHeight="1">
      <c r="A31" s="28">
        <v>2.0161031E7</v>
      </c>
      <c r="B31" s="29">
        <v>1.022336719636604E13</v>
      </c>
      <c r="C31" s="29">
        <v>1.024323555722396E13</v>
      </c>
      <c r="D31" s="29">
        <v>8.304328114588301E11</v>
      </c>
      <c r="E31" s="29">
        <v>8.077272180031699E11</v>
      </c>
      <c r="F31" s="29">
        <v>6.638045410128E12</v>
      </c>
      <c r="G31" s="29">
        <v>6.338633665689E12</v>
      </c>
      <c r="H31" s="29">
        <v>1.069558271676E12</v>
      </c>
      <c r="I31" s="29">
        <v>1.072917020111E12</v>
      </c>
      <c r="J31" s="29">
        <v>1.714545304805E12</v>
      </c>
      <c r="K31" s="29">
        <v>1.635491093988E12</v>
      </c>
      <c r="L31" s="29">
        <v>2.85889930213E11</v>
      </c>
      <c r="M31" s="29">
        <v>3.58237768483E11</v>
      </c>
      <c r="N31" s="29">
        <v>3.18086575347E11</v>
      </c>
      <c r="O31" s="29">
        <v>3.05711423975E11</v>
      </c>
      <c r="P31" s="29">
        <v>1.948762E13</v>
      </c>
      <c r="Q31" s="29">
        <v>2.599713E13</v>
      </c>
      <c r="R31" s="29">
        <v>2.587636E12</v>
      </c>
      <c r="S31" s="29">
        <v>1.435805E12</v>
      </c>
      <c r="T31" s="29">
        <v>2.436231E12</v>
      </c>
      <c r="U31" s="31"/>
      <c r="V31" s="31"/>
      <c r="W31" s="31"/>
      <c r="X31" s="31"/>
      <c r="Y31" s="31"/>
      <c r="Z31" s="31"/>
      <c r="AA31" s="31"/>
    </row>
    <row r="32" ht="13.5" customHeight="1">
      <c r="A32" s="28">
        <v>2.016093E7</v>
      </c>
      <c r="B32" s="29">
        <v>1.040371553639352E13</v>
      </c>
      <c r="C32" s="29">
        <v>1.050103784976648E13</v>
      </c>
      <c r="D32" s="29">
        <v>8.5672955461672E11</v>
      </c>
      <c r="E32" s="29">
        <v>8.6285465765878E11</v>
      </c>
      <c r="F32" s="29">
        <v>6.628682037803E12</v>
      </c>
      <c r="G32" s="29">
        <v>6.672679436966E12</v>
      </c>
      <c r="H32" s="29">
        <v>1.090276089109E12</v>
      </c>
      <c r="I32" s="29">
        <v>1.12118084012E12</v>
      </c>
      <c r="J32" s="29">
        <v>1.68318995198E12</v>
      </c>
      <c r="K32" s="29">
        <v>1.652648261738E12</v>
      </c>
      <c r="L32" s="29">
        <v>2.87962015845E11</v>
      </c>
      <c r="M32" s="29">
        <v>3.5783672378E11</v>
      </c>
      <c r="N32" s="29">
        <v>3.21505997105E11</v>
      </c>
      <c r="O32" s="29">
        <v>3.16016869464E11</v>
      </c>
      <c r="P32" s="29">
        <v>1.9578702E13</v>
      </c>
      <c r="Q32" s="29">
        <v>2.7097151E13</v>
      </c>
      <c r="R32" s="29">
        <v>2.659138E12</v>
      </c>
      <c r="S32" s="29">
        <v>1.435298E12</v>
      </c>
      <c r="T32" s="29">
        <v>2.453292E12</v>
      </c>
      <c r="U32" s="31"/>
      <c r="V32" s="31"/>
      <c r="W32" s="31"/>
      <c r="X32" s="31"/>
      <c r="Y32" s="31"/>
      <c r="Z32" s="31"/>
      <c r="AA32" s="31"/>
    </row>
    <row r="33" ht="13.5" customHeight="1">
      <c r="A33" s="28">
        <v>2.0160831E7</v>
      </c>
      <c r="B33" s="29">
        <v>1.049211353990894E13</v>
      </c>
      <c r="C33" s="29">
        <v>1.049824636976107E13</v>
      </c>
      <c r="D33" s="29">
        <v>8.5480503669424E11</v>
      </c>
      <c r="E33" s="29">
        <v>8.5703967834776E11</v>
      </c>
      <c r="F33" s="29">
        <v>6.582002346307E12</v>
      </c>
      <c r="G33" s="29">
        <v>6.609157490217E12</v>
      </c>
      <c r="H33" s="29">
        <v>1.071815382057E12</v>
      </c>
      <c r="I33" s="29">
        <v>1.069582335709E12</v>
      </c>
      <c r="J33" s="29">
        <v>1.663460411885E12</v>
      </c>
      <c r="K33" s="29">
        <v>1.604958928219E12</v>
      </c>
      <c r="L33" s="29">
        <v>2.8852687238E11</v>
      </c>
      <c r="M33" s="29">
        <v>3.54823426381E11</v>
      </c>
      <c r="N33" s="29">
        <v>3.18867656174E11</v>
      </c>
      <c r="O33" s="29">
        <v>3.12883740969E11</v>
      </c>
      <c r="P33" s="29">
        <v>1.9568864E13</v>
      </c>
      <c r="Q33" s="29">
        <v>2.6971783E13</v>
      </c>
      <c r="R33" s="29">
        <v>2.654782E12</v>
      </c>
      <c r="S33" s="29">
        <v>1.436086E12</v>
      </c>
      <c r="T33" s="29">
        <v>2.384831E12</v>
      </c>
      <c r="U33" s="31"/>
      <c r="V33" s="31"/>
      <c r="W33" s="31"/>
      <c r="X33" s="31"/>
      <c r="Y33" s="31"/>
      <c r="Z33" s="31"/>
      <c r="AA33" s="31"/>
    </row>
    <row r="34" ht="13.5" customHeight="1">
      <c r="A34" s="28">
        <v>2.0160729E7</v>
      </c>
      <c r="B34" s="29">
        <v>1.04396120519591E13</v>
      </c>
      <c r="C34" s="29">
        <v>1.0568282501370898E13</v>
      </c>
      <c r="D34" s="29">
        <v>8.4094183374029E11</v>
      </c>
      <c r="E34" s="29">
        <v>8.5789854659771E11</v>
      </c>
      <c r="F34" s="29">
        <v>6.494946682476E12</v>
      </c>
      <c r="G34" s="29">
        <v>6.736657009744E12</v>
      </c>
      <c r="H34" s="29">
        <v>1.08381393922E12</v>
      </c>
      <c r="I34" s="29">
        <v>1.094091842258E12</v>
      </c>
      <c r="J34" s="29">
        <v>1.633713009951E12</v>
      </c>
      <c r="K34" s="29">
        <v>1.555300074697E12</v>
      </c>
      <c r="L34" s="29">
        <v>2.90393497029E11</v>
      </c>
      <c r="M34" s="29">
        <v>3.47445288707E11</v>
      </c>
      <c r="N34" s="29">
        <v>3.11204535513E11</v>
      </c>
      <c r="O34" s="29">
        <v>3.10979445853E11</v>
      </c>
      <c r="P34" s="29">
        <v>1.9539085E13</v>
      </c>
      <c r="Q34" s="29">
        <v>2.7096871E13</v>
      </c>
      <c r="R34" s="29">
        <v>2.579492E12</v>
      </c>
      <c r="S34" s="29">
        <v>1.441687E12</v>
      </c>
      <c r="T34" s="29">
        <v>2.357628E12</v>
      </c>
      <c r="U34" s="31"/>
      <c r="V34" s="31"/>
      <c r="W34" s="31"/>
      <c r="X34" s="31"/>
      <c r="Y34" s="31"/>
      <c r="Z34" s="31"/>
      <c r="AA34" s="31"/>
    </row>
    <row r="35" ht="13.5" customHeight="1">
      <c r="A35" s="28">
        <v>2.016063E7</v>
      </c>
      <c r="B35" s="29">
        <v>1.018533078122385E13</v>
      </c>
      <c r="C35" s="29">
        <v>1.0106175187451139E13</v>
      </c>
      <c r="D35" s="29">
        <v>8.0138498625491E11</v>
      </c>
      <c r="E35" s="29">
        <v>8.1293291851059E11</v>
      </c>
      <c r="F35" s="29">
        <v>6.259428628198E12</v>
      </c>
      <c r="G35" s="29">
        <v>6.449759437516E12</v>
      </c>
      <c r="H35" s="29">
        <v>1.01797079873E12</v>
      </c>
      <c r="I35" s="29">
        <v>1.042893841368E12</v>
      </c>
      <c r="J35" s="29">
        <v>1.563281124027E12</v>
      </c>
      <c r="K35" s="29">
        <v>1.492721846715E12</v>
      </c>
      <c r="L35" s="29">
        <v>2.71551053926E11</v>
      </c>
      <c r="M35" s="29">
        <v>3.30874817922E11</v>
      </c>
      <c r="N35" s="29">
        <v>2.97966926454E11</v>
      </c>
      <c r="O35" s="29">
        <v>3.0268699775E11</v>
      </c>
      <c r="P35" s="29">
        <v>1.9315199E13</v>
      </c>
      <c r="Q35" s="29">
        <v>2.6769649E13</v>
      </c>
      <c r="R35" s="29">
        <v>2.573873E12</v>
      </c>
      <c r="S35" s="29">
        <v>1.449337E12</v>
      </c>
      <c r="T35" s="29">
        <v>2.315885E12</v>
      </c>
      <c r="U35" s="31"/>
      <c r="V35" s="31"/>
      <c r="W35" s="31"/>
      <c r="X35" s="31"/>
      <c r="Y35" s="31"/>
      <c r="Z35" s="31"/>
      <c r="AA35" s="31"/>
    </row>
    <row r="36" ht="13.5" customHeight="1">
      <c r="A36" s="28">
        <v>2.0160531E7</v>
      </c>
      <c r="B36" s="29">
        <v>1.011807373072893E13</v>
      </c>
      <c r="C36" s="29">
        <v>1.053853648568107E13</v>
      </c>
      <c r="D36" s="29">
        <v>8.5782744047791E11</v>
      </c>
      <c r="E36" s="29">
        <v>8.1928598779839E11</v>
      </c>
      <c r="F36" s="29">
        <v>6.410816140591E12</v>
      </c>
      <c r="G36" s="29">
        <v>6.630826275822E12</v>
      </c>
      <c r="H36" s="29">
        <v>1.049564371031E12</v>
      </c>
      <c r="I36" s="29">
        <v>1.063554364247E12</v>
      </c>
      <c r="J36" s="29">
        <v>1.471359591238E12</v>
      </c>
      <c r="K36" s="29">
        <v>1.390536185609E12</v>
      </c>
      <c r="L36" s="29">
        <v>2.51436259753E11</v>
      </c>
      <c r="M36" s="29">
        <v>3.05256455941E11</v>
      </c>
      <c r="N36" s="29">
        <v>2.79997994801E11</v>
      </c>
      <c r="O36" s="29">
        <v>2.73598128437E11</v>
      </c>
      <c r="P36" s="29">
        <v>1.8940148E13</v>
      </c>
      <c r="Q36" s="29">
        <v>2.587776E13</v>
      </c>
      <c r="R36" s="29">
        <v>2.517924E12</v>
      </c>
      <c r="S36" s="29">
        <v>1.428572E12</v>
      </c>
      <c r="T36" s="29">
        <v>2.317197E12</v>
      </c>
      <c r="U36" s="31"/>
      <c r="V36" s="31"/>
      <c r="W36" s="31"/>
      <c r="X36" s="31"/>
      <c r="Y36" s="31"/>
      <c r="Z36" s="31"/>
      <c r="AA36" s="31"/>
    </row>
    <row r="37" ht="13.5" customHeight="1">
      <c r="A37" s="28">
        <v>2.0160429E7</v>
      </c>
      <c r="B37" s="29">
        <v>1.002581346190924E13</v>
      </c>
      <c r="C37" s="29">
        <v>1.0400796357545771E13</v>
      </c>
      <c r="D37" s="29">
        <v>8.427915513474099E11</v>
      </c>
      <c r="E37" s="29">
        <v>7.9875202793209E11</v>
      </c>
      <c r="F37" s="29">
        <v>6.580084834517E12</v>
      </c>
      <c r="G37" s="29">
        <v>6.710174623309E12</v>
      </c>
      <c r="H37" s="29">
        <v>1.055174283417E12</v>
      </c>
      <c r="I37" s="29">
        <v>1.044434338032E12</v>
      </c>
      <c r="J37" s="29">
        <v>1.561388002512E12</v>
      </c>
      <c r="K37" s="29">
        <v>1.418290029056E12</v>
      </c>
      <c r="L37" s="29">
        <v>2.68745368313E11</v>
      </c>
      <c r="M37" s="29">
        <v>3.10752753181E11</v>
      </c>
      <c r="N37" s="29">
        <v>2.93794476639E11</v>
      </c>
      <c r="O37" s="29">
        <v>2.83458985619E11</v>
      </c>
      <c r="P37" s="29">
        <v>1.8882375E13</v>
      </c>
      <c r="Q37" s="29">
        <v>2.631592E13</v>
      </c>
      <c r="R37" s="29">
        <v>2.504508E12</v>
      </c>
      <c r="S37" s="29">
        <v>1.419174E12</v>
      </c>
      <c r="T37" s="29">
        <v>2.306424E12</v>
      </c>
      <c r="U37" s="31"/>
      <c r="V37" s="31"/>
      <c r="W37" s="31"/>
      <c r="X37" s="31"/>
      <c r="Y37" s="31"/>
      <c r="Z37" s="31"/>
      <c r="AA37" s="31"/>
    </row>
    <row r="38" ht="13.5" customHeight="1">
      <c r="A38" s="28">
        <v>2.0160331E7</v>
      </c>
      <c r="B38" s="29">
        <v>9.85005903523779E12</v>
      </c>
      <c r="C38" s="29">
        <v>1.0544401200038209E13</v>
      </c>
      <c r="D38" s="29">
        <v>8.343247681198501E11</v>
      </c>
      <c r="E38" s="29">
        <v>7.987214959756499E11</v>
      </c>
      <c r="F38" s="29">
        <v>6.326744930373E12</v>
      </c>
      <c r="G38" s="29">
        <v>6.599074222835E12</v>
      </c>
      <c r="H38" s="29">
        <v>1.019613487735E12</v>
      </c>
      <c r="I38" s="29">
        <v>1.024081994898E12</v>
      </c>
      <c r="J38" s="29">
        <v>1.54617521171E12</v>
      </c>
      <c r="K38" s="29">
        <v>1.42863881253E12</v>
      </c>
      <c r="L38" s="29">
        <v>2.68952653125E11</v>
      </c>
      <c r="M38" s="29">
        <v>3.09216325833E11</v>
      </c>
      <c r="N38" s="29">
        <v>2.89103456899E11</v>
      </c>
      <c r="O38" s="29">
        <v>2.82699505255E11</v>
      </c>
      <c r="P38" s="29">
        <v>1.8774377E13</v>
      </c>
      <c r="Q38" s="29">
        <v>2.57086E13</v>
      </c>
      <c r="R38" s="29">
        <v>2.518393E12</v>
      </c>
      <c r="S38" s="29">
        <v>1.40408E12</v>
      </c>
      <c r="T38" s="29">
        <v>2.233481E12</v>
      </c>
      <c r="U38" s="31"/>
      <c r="V38" s="31"/>
      <c r="W38" s="31"/>
      <c r="X38" s="31"/>
      <c r="Y38" s="31"/>
      <c r="Z38" s="31"/>
      <c r="AA38" s="31"/>
    </row>
    <row r="39" ht="13.5" customHeight="1">
      <c r="A39" s="28">
        <v>2.0160229E7</v>
      </c>
      <c r="B39" s="29">
        <v>9.23875378478663E12</v>
      </c>
      <c r="C39" s="29">
        <v>9.92127081325317E12</v>
      </c>
      <c r="D39" s="29">
        <v>7.726367199466E11</v>
      </c>
      <c r="E39" s="29">
        <v>7.436465097357999E11</v>
      </c>
      <c r="F39" s="29">
        <v>5.927862169999E12</v>
      </c>
      <c r="G39" s="29">
        <v>6.200279714059E12</v>
      </c>
      <c r="H39" s="29">
        <v>9.42146964696E11</v>
      </c>
      <c r="I39" s="29">
        <v>9.58414681804E11</v>
      </c>
      <c r="J39" s="29">
        <v>1.344650906734E12</v>
      </c>
      <c r="K39" s="29">
        <v>1.277226245799E12</v>
      </c>
      <c r="L39" s="29">
        <v>2.32326728453E11</v>
      </c>
      <c r="M39" s="29">
        <v>2.80218486259E11</v>
      </c>
      <c r="N39" s="29">
        <v>2.64468430606E11</v>
      </c>
      <c r="O39" s="29">
        <v>2.64021050887E11</v>
      </c>
      <c r="P39" s="29">
        <v>1.857681E13</v>
      </c>
      <c r="Q39" s="29">
        <v>2.4671522E13</v>
      </c>
      <c r="R39" s="29">
        <v>2.413177E12</v>
      </c>
      <c r="S39" s="29">
        <v>1.391252E12</v>
      </c>
      <c r="T39" s="29">
        <v>2.125187E12</v>
      </c>
      <c r="U39" s="31"/>
      <c r="V39" s="31"/>
      <c r="W39" s="31"/>
      <c r="X39" s="31"/>
      <c r="Y39" s="31"/>
      <c r="Z39" s="31"/>
      <c r="AA39" s="31"/>
    </row>
    <row r="40" ht="13.5" customHeight="1">
      <c r="A40" s="28">
        <v>2.0160129E7</v>
      </c>
      <c r="B40" s="29">
        <v>9.311466962565871E12</v>
      </c>
      <c r="C40" s="29">
        <v>9.957134775324129E12</v>
      </c>
      <c r="D40" s="29">
        <v>7.7282337074682E11</v>
      </c>
      <c r="E40" s="29">
        <v>7.5013885351038E11</v>
      </c>
      <c r="F40" s="29">
        <v>6.029062925341E12</v>
      </c>
      <c r="G40" s="29">
        <v>6.302917076693E12</v>
      </c>
      <c r="H40" s="29">
        <v>9.40336401682E11</v>
      </c>
      <c r="I40" s="29">
        <v>9.74987592529E11</v>
      </c>
      <c r="J40" s="29">
        <v>1.338686549393E12</v>
      </c>
      <c r="K40" s="29">
        <v>1.289320882288E12</v>
      </c>
      <c r="L40" s="29">
        <v>2.31601909398E11</v>
      </c>
      <c r="M40" s="29">
        <v>2.85340717506E11</v>
      </c>
      <c r="N40" s="29">
        <v>2.61399659305E11</v>
      </c>
      <c r="O40" s="29">
        <v>2.69512628923E11</v>
      </c>
      <c r="P40" s="29">
        <v>1.8437749E13</v>
      </c>
      <c r="Q40" s="29">
        <v>2.3793857E13</v>
      </c>
      <c r="R40" s="29">
        <v>2.390401E12</v>
      </c>
      <c r="S40" s="29">
        <v>1.387904E12</v>
      </c>
      <c r="T40" s="29">
        <v>2.09319E12</v>
      </c>
      <c r="U40" s="31"/>
      <c r="V40" s="31"/>
      <c r="W40" s="31"/>
      <c r="X40" s="31"/>
      <c r="Y40" s="31"/>
      <c r="Z40" s="31"/>
      <c r="AA40" s="31"/>
    </row>
    <row r="41" ht="13.5" customHeight="1">
      <c r="A41" s="28">
        <v>2.0151231E7</v>
      </c>
      <c r="B41" s="29">
        <v>9.861006077268592E12</v>
      </c>
      <c r="C41" s="29">
        <v>1.055602076132142E13</v>
      </c>
      <c r="D41" s="29">
        <v>8.3327183387576E11</v>
      </c>
      <c r="E41" s="29">
        <v>8.5150551928454E11</v>
      </c>
      <c r="F41" s="29">
        <v>6.546291459721E12</v>
      </c>
      <c r="G41" s="29">
        <v>6.72078932643E12</v>
      </c>
      <c r="H41" s="29">
        <v>1.016170221774E12</v>
      </c>
      <c r="I41" s="29">
        <v>1.062862036901E12</v>
      </c>
      <c r="J41" s="29">
        <v>1.429398923172E12</v>
      </c>
      <c r="K41" s="29">
        <v>1.382617392921E12</v>
      </c>
      <c r="L41" s="29">
        <v>2.51586851507E11</v>
      </c>
      <c r="M41" s="29">
        <v>3.00387402828E11</v>
      </c>
      <c r="N41" s="29">
        <v>2.84311973506E11</v>
      </c>
      <c r="O41" s="29">
        <v>2.91001877468E11</v>
      </c>
      <c r="P41" s="29">
        <v>1.8134421E13</v>
      </c>
      <c r="Q41" s="29">
        <v>2.3630199E13</v>
      </c>
      <c r="R41" s="29">
        <v>2.363977E12</v>
      </c>
      <c r="S41" s="29">
        <v>1.371309E12</v>
      </c>
      <c r="T41" s="29">
        <v>2.147258E12</v>
      </c>
      <c r="U41" s="31"/>
      <c r="V41" s="31"/>
      <c r="W41" s="31"/>
      <c r="X41" s="31"/>
      <c r="Y41" s="31"/>
      <c r="Z41" s="31"/>
      <c r="AA41" s="31"/>
    </row>
    <row r="42" ht="13.5" customHeight="1">
      <c r="A42" s="28">
        <v>2.015113E7</v>
      </c>
      <c r="B42" s="29">
        <v>1.013616271336299E13</v>
      </c>
      <c r="C42" s="29">
        <v>1.075175010604701E13</v>
      </c>
      <c r="D42" s="29">
        <v>8.891435773692699E11</v>
      </c>
      <c r="E42" s="29">
        <v>8.9467156446913E11</v>
      </c>
      <c r="F42" s="29">
        <v>6.480998305275E12</v>
      </c>
      <c r="G42" s="29">
        <v>6.935234341097E12</v>
      </c>
      <c r="H42" s="29">
        <v>1.000591088822E12</v>
      </c>
      <c r="I42" s="29">
        <v>1.061292489874E12</v>
      </c>
      <c r="J42" s="29">
        <v>1.375261117479E12</v>
      </c>
      <c r="K42" s="29">
        <v>1.393386440828E12</v>
      </c>
      <c r="L42" s="29">
        <v>2.30415964897E11</v>
      </c>
      <c r="M42" s="29">
        <v>3.04222417038E11</v>
      </c>
      <c r="N42" s="29">
        <v>2.64790958318E11</v>
      </c>
      <c r="O42" s="29">
        <v>2.8221814121E11</v>
      </c>
      <c r="P42" s="29">
        <v>1.8204826E13</v>
      </c>
      <c r="Q42" s="29">
        <v>2.3470931E13</v>
      </c>
      <c r="R42" s="29">
        <v>2.383978E12</v>
      </c>
      <c r="S42" s="29">
        <v>1.369984E12</v>
      </c>
      <c r="T42" s="29">
        <v>2.187827E12</v>
      </c>
      <c r="U42" s="31"/>
      <c r="V42" s="31"/>
      <c r="W42" s="31"/>
      <c r="X42" s="31"/>
      <c r="Y42" s="31"/>
      <c r="Z42" s="31"/>
      <c r="AA42" s="31"/>
    </row>
    <row r="43" ht="13.5" customHeight="1">
      <c r="A43" s="28">
        <v>2.015103E7</v>
      </c>
      <c r="B43" s="29">
        <v>1.014210719331949E13</v>
      </c>
      <c r="C43" s="29">
        <v>1.075413953062051E13</v>
      </c>
      <c r="D43" s="29">
        <v>8.7032637233375E11</v>
      </c>
      <c r="E43" s="29">
        <v>8.6520871430175E11</v>
      </c>
      <c r="F43" s="29">
        <v>6.619504322409E12</v>
      </c>
      <c r="G43" s="29">
        <v>6.987406334778E12</v>
      </c>
      <c r="H43" s="29">
        <v>1.016180022355E12</v>
      </c>
      <c r="I43" s="29">
        <v>1.0515073417E12</v>
      </c>
      <c r="J43" s="29">
        <v>1.454222056562E12</v>
      </c>
      <c r="K43" s="29">
        <v>1.426562291864E12</v>
      </c>
      <c r="L43" s="29">
        <v>2.40550924068E11</v>
      </c>
      <c r="M43" s="29">
        <v>3.1101507333E11</v>
      </c>
      <c r="N43" s="29">
        <v>2.7676672337E11</v>
      </c>
      <c r="O43" s="29">
        <v>2.87351314388E11</v>
      </c>
      <c r="P43" s="29">
        <v>1.8227126E13</v>
      </c>
      <c r="Q43" s="29">
        <v>2.4009351E13</v>
      </c>
      <c r="R43" s="29">
        <v>2.392969E12</v>
      </c>
      <c r="S43" s="29">
        <v>1.369072E12</v>
      </c>
      <c r="T43" s="29">
        <v>2.221662E12</v>
      </c>
      <c r="U43" s="31"/>
      <c r="V43" s="31"/>
      <c r="W43" s="31"/>
      <c r="X43" s="31"/>
      <c r="Y43" s="31"/>
      <c r="Z43" s="31"/>
      <c r="AA43" s="31"/>
    </row>
    <row r="44" ht="13.5" customHeight="1">
      <c r="A44" s="28">
        <v>2.015093E7</v>
      </c>
      <c r="B44" s="29">
        <v>9.45556546002437E12</v>
      </c>
      <c r="C44" s="29">
        <v>9.91121410235563E12</v>
      </c>
      <c r="D44" s="29">
        <v>8.2471816191125E11</v>
      </c>
      <c r="E44" s="29">
        <v>8.216400791392501E11</v>
      </c>
      <c r="F44" s="29">
        <v>6.166836406477E12</v>
      </c>
      <c r="G44" s="29">
        <v>6.492342234207E12</v>
      </c>
      <c r="H44" s="29">
        <v>9.58082313198E11</v>
      </c>
      <c r="I44" s="29">
        <v>9.96501404265E11</v>
      </c>
      <c r="J44" s="29">
        <v>1.360753907784E12</v>
      </c>
      <c r="K44" s="29">
        <v>1.326290121016E12</v>
      </c>
      <c r="L44" s="29">
        <v>2.2698912902E11</v>
      </c>
      <c r="M44" s="29">
        <v>2.93161925894E11</v>
      </c>
      <c r="N44" s="29">
        <v>2.60504884582E11</v>
      </c>
      <c r="O44" s="29">
        <v>2.72984484003E11</v>
      </c>
      <c r="P44" s="29">
        <v>1.8183623E13</v>
      </c>
      <c r="Q44" s="29">
        <v>2.3802912E13</v>
      </c>
      <c r="R44" s="29">
        <v>2.361085E12</v>
      </c>
      <c r="S44" s="29">
        <v>1.357248E12</v>
      </c>
      <c r="T44" s="29">
        <v>2.166783E12</v>
      </c>
      <c r="U44" s="31"/>
      <c r="V44" s="31"/>
      <c r="W44" s="31"/>
      <c r="X44" s="31"/>
      <c r="Y44" s="31"/>
      <c r="Z44" s="31"/>
      <c r="AA44" s="31"/>
      <c r="AB44" s="31"/>
    </row>
    <row r="45" ht="13.5" customHeight="1">
      <c r="A45" s="28">
        <v>2.0150831E7</v>
      </c>
      <c r="B45" s="29">
        <v>9.774436032932309E12</v>
      </c>
      <c r="C45" s="29">
        <v>1.019914756001769E13</v>
      </c>
      <c r="D45" s="29">
        <v>8.553374588456901E11</v>
      </c>
      <c r="E45" s="29">
        <v>8.7776043852711E11</v>
      </c>
      <c r="F45" s="29">
        <v>6.571155033188E12</v>
      </c>
      <c r="G45" s="29">
        <v>6.752965185798E12</v>
      </c>
      <c r="H45" s="29">
        <v>1.002389442496E12</v>
      </c>
      <c r="I45" s="29">
        <v>1.050013306724E12</v>
      </c>
      <c r="J45" s="29">
        <v>1.413662014773E12</v>
      </c>
      <c r="K45" s="29">
        <v>1.354960331395E12</v>
      </c>
      <c r="L45" s="29">
        <v>2.29148180637E11</v>
      </c>
      <c r="M45" s="29">
        <v>2.85366625807E11</v>
      </c>
      <c r="N45" s="29">
        <v>2.61874946795E11</v>
      </c>
      <c r="O45" s="29">
        <v>2.78337284827E11</v>
      </c>
      <c r="P45" s="29">
        <v>1.8100366E13</v>
      </c>
      <c r="Q45" s="29">
        <v>2.3797961E13</v>
      </c>
      <c r="R45" s="29">
        <v>2.365617E12</v>
      </c>
      <c r="S45" s="29">
        <v>1.352006E12</v>
      </c>
      <c r="T45" s="29">
        <v>2.183342E12</v>
      </c>
      <c r="U45" s="31"/>
      <c r="V45" s="31"/>
      <c r="W45" s="31"/>
      <c r="X45" s="31"/>
      <c r="Y45" s="31"/>
      <c r="Z45" s="31"/>
      <c r="AA45" s="31"/>
      <c r="AB45" s="31"/>
    </row>
    <row r="46" ht="13.5" customHeight="1">
      <c r="A46" s="28">
        <v>2.0150731E7</v>
      </c>
      <c r="B46" s="29">
        <v>1.0422516531515021E13</v>
      </c>
      <c r="C46" s="29">
        <v>1.090240384107498E13</v>
      </c>
      <c r="D46" s="29">
        <v>9.057639360497101E11</v>
      </c>
      <c r="E46" s="29">
        <v>9.5325150417609E11</v>
      </c>
      <c r="F46" s="29">
        <v>7.101887332988E12</v>
      </c>
      <c r="G46" s="29">
        <v>7.290916129009E12</v>
      </c>
      <c r="H46" s="29">
        <v>1.053031466942E12</v>
      </c>
      <c r="I46" s="29">
        <v>1.102811248708E12</v>
      </c>
      <c r="J46" s="29">
        <v>1.563885289497E12</v>
      </c>
      <c r="K46" s="29">
        <v>1.478512162598E12</v>
      </c>
      <c r="L46" s="29">
        <v>2.55397302769E11</v>
      </c>
      <c r="M46" s="29">
        <v>3.10856938567E11</v>
      </c>
      <c r="N46" s="29">
        <v>2.93183171722E11</v>
      </c>
      <c r="O46" s="29">
        <v>3.06735049359E11</v>
      </c>
      <c r="P46" s="29">
        <v>1.811385E13</v>
      </c>
      <c r="Q46" s="29">
        <v>2.3625785E13</v>
      </c>
      <c r="R46" s="29">
        <v>2.378289E12</v>
      </c>
      <c r="S46" s="29">
        <v>1.354394E12</v>
      </c>
      <c r="T46" s="29">
        <v>2.221013E12</v>
      </c>
      <c r="U46" s="31"/>
      <c r="V46" s="31"/>
      <c r="W46" s="31"/>
      <c r="X46" s="31"/>
      <c r="Y46" s="31"/>
      <c r="Z46" s="31"/>
      <c r="AA46" s="31"/>
      <c r="AB46" s="31"/>
    </row>
    <row r="47" ht="13.5" customHeight="1">
      <c r="A47" s="28">
        <v>2.015063E7</v>
      </c>
      <c r="B47" s="29">
        <v>1.039763635562777E13</v>
      </c>
      <c r="C47" s="29">
        <v>1.059604609668722E13</v>
      </c>
      <c r="D47" s="29">
        <v>9.3409416142271E11</v>
      </c>
      <c r="E47" s="29">
        <v>9.5419185996459E11</v>
      </c>
      <c r="F47" s="29">
        <v>7.049642639011E12</v>
      </c>
      <c r="G47" s="29">
        <v>7.127140910721E12</v>
      </c>
      <c r="H47" s="29">
        <v>1.061570351242E12</v>
      </c>
      <c r="I47" s="29">
        <v>1.097454919934E12</v>
      </c>
      <c r="J47" s="29">
        <v>1.700142405398E12</v>
      </c>
      <c r="K47" s="29">
        <v>1.586581976296E12</v>
      </c>
      <c r="L47" s="29">
        <v>2.77095923085E11</v>
      </c>
      <c r="M47" s="29">
        <v>3.21784198395E11</v>
      </c>
      <c r="N47" s="29">
        <v>3.19630917311E11</v>
      </c>
      <c r="O47" s="29">
        <v>3.32487668591E11</v>
      </c>
      <c r="P47" s="29">
        <v>1.7931044E13</v>
      </c>
      <c r="Q47" s="29">
        <v>2.36165E13</v>
      </c>
      <c r="R47" s="29">
        <v>2.411731E12</v>
      </c>
      <c r="S47" s="29">
        <v>1.352058E12</v>
      </c>
      <c r="T47" s="29">
        <v>2.253402E12</v>
      </c>
      <c r="U47" s="31"/>
      <c r="V47" s="31"/>
      <c r="W47" s="31"/>
      <c r="X47" s="31"/>
      <c r="Y47" s="31"/>
      <c r="Z47" s="31"/>
      <c r="AA47" s="31"/>
      <c r="AB47" s="31"/>
    </row>
    <row r="48" ht="13.5" customHeight="1">
      <c r="A48" s="28">
        <v>2.0150529E7</v>
      </c>
      <c r="B48" s="29">
        <v>1.034031842980127E13</v>
      </c>
      <c r="C48" s="29">
        <v>1.111752723454873E13</v>
      </c>
      <c r="D48" s="29">
        <v>8.6950024249794E11</v>
      </c>
      <c r="E48" s="29">
        <v>9.325130653005599E11</v>
      </c>
      <c r="F48" s="29">
        <v>7.072187820428E12</v>
      </c>
      <c r="G48" s="29">
        <v>7.468688344376E12</v>
      </c>
      <c r="H48" s="29">
        <v>1.075235195613E12</v>
      </c>
      <c r="I48" s="29">
        <v>1.091905626273E12</v>
      </c>
      <c r="J48" s="29">
        <v>1.503528979716E12</v>
      </c>
      <c r="K48" s="29">
        <v>1.603092488524E12</v>
      </c>
      <c r="L48" s="29">
        <v>2.6630065453E11</v>
      </c>
      <c r="M48" s="29">
        <v>3.44247053854E11</v>
      </c>
      <c r="N48" s="29">
        <v>3.19961341404E11</v>
      </c>
      <c r="O48" s="29">
        <v>3.26995026276E11</v>
      </c>
      <c r="P48" s="29">
        <v>1.8055123E13</v>
      </c>
      <c r="Q48" s="29">
        <v>2.3676491E13</v>
      </c>
      <c r="R48" s="29">
        <v>2.396796E12</v>
      </c>
      <c r="S48" s="29">
        <v>1.35974E12</v>
      </c>
      <c r="T48" s="29">
        <v>2.295604E12</v>
      </c>
      <c r="U48" s="31"/>
      <c r="V48" s="31"/>
      <c r="W48" s="31"/>
      <c r="X48" s="31"/>
      <c r="Y48" s="31"/>
      <c r="Z48" s="31"/>
      <c r="AA48" s="31"/>
      <c r="AB48" s="31"/>
    </row>
    <row r="49" ht="13.5" customHeight="1">
      <c r="A49" s="28">
        <v>2.015043E7</v>
      </c>
      <c r="B49" s="29">
        <v>1.026298511769248E13</v>
      </c>
      <c r="C49" s="29">
        <v>1.100631031153252E13</v>
      </c>
      <c r="D49" s="29">
        <v>8.6168878235262E11</v>
      </c>
      <c r="E49" s="29">
        <v>9.0331115596578E11</v>
      </c>
      <c r="F49" s="29">
        <v>7.163937888612E12</v>
      </c>
      <c r="G49" s="29">
        <v>7.518832959719E12</v>
      </c>
      <c r="H49" s="29">
        <v>1.078250512299E12</v>
      </c>
      <c r="I49" s="29">
        <v>1.078601284019E12</v>
      </c>
      <c r="J49" s="29">
        <v>1.560921242357E12</v>
      </c>
      <c r="K49" s="29">
        <v>1.640608243083E12</v>
      </c>
      <c r="L49" s="29">
        <v>2.75908108116E11</v>
      </c>
      <c r="M49" s="29">
        <v>3.50794205773E11</v>
      </c>
      <c r="N49" s="29">
        <v>3.20601490673E11</v>
      </c>
      <c r="O49" s="29">
        <v>3.17772307397E11</v>
      </c>
      <c r="P49" s="29">
        <v>1.8020933E13</v>
      </c>
      <c r="Q49" s="29">
        <v>2.4293367E13</v>
      </c>
      <c r="R49" s="29">
        <v>2.417718E12</v>
      </c>
      <c r="S49" s="29">
        <v>1.366046E12</v>
      </c>
      <c r="T49" s="29">
        <v>2.323131E12</v>
      </c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</row>
    <row r="50" ht="13.5" customHeight="1">
      <c r="A50" s="28">
        <v>2.0150331E7</v>
      </c>
      <c r="B50" s="29">
        <v>1.0184596390891209E13</v>
      </c>
      <c r="C50" s="29">
        <v>1.096967803110878E13</v>
      </c>
      <c r="D50" s="29">
        <v>8.804722747425199E11</v>
      </c>
      <c r="E50" s="29">
        <v>9.2695405032908E11</v>
      </c>
      <c r="F50" s="29">
        <v>6.876832463503E12</v>
      </c>
      <c r="G50" s="29">
        <v>7.275303635918E12</v>
      </c>
      <c r="H50" s="29">
        <v>1.036072510639E12</v>
      </c>
      <c r="I50" s="29">
        <v>1.028055509065E12</v>
      </c>
      <c r="J50" s="29">
        <v>1.415968527243E12</v>
      </c>
      <c r="K50" s="29">
        <v>1.593160788133E12</v>
      </c>
      <c r="L50" s="29">
        <v>2.6500071077E11</v>
      </c>
      <c r="M50" s="29">
        <v>3.32683586039E11</v>
      </c>
      <c r="N50" s="29">
        <v>2.96140230913E11</v>
      </c>
      <c r="O50" s="29">
        <v>2.98089595399E11</v>
      </c>
      <c r="P50" s="29">
        <v>1.8052826E13</v>
      </c>
      <c r="Q50" s="29">
        <v>2.3773237E13</v>
      </c>
      <c r="R50" s="29">
        <v>2.400907E12</v>
      </c>
      <c r="S50" s="29">
        <v>1.370077E12</v>
      </c>
      <c r="T50" s="29">
        <v>2.2789E12</v>
      </c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</row>
    <row r="51" ht="13.5" customHeight="1">
      <c r="A51" s="28">
        <v>2.0150227E7</v>
      </c>
      <c r="B51" s="29">
        <v>1.036984299892294E13</v>
      </c>
      <c r="C51" s="29">
        <v>1.116540763650706E13</v>
      </c>
      <c r="D51" s="29">
        <v>8.709496353893099E11</v>
      </c>
      <c r="E51" s="29">
        <v>9.1039069964229E11</v>
      </c>
      <c r="F51" s="29">
        <v>7.062661550273E12</v>
      </c>
      <c r="G51" s="29">
        <v>7.357699360469E12</v>
      </c>
      <c r="H51" s="29">
        <v>1.057955358265E12</v>
      </c>
      <c r="I51" s="29">
        <v>1.044432663463E12</v>
      </c>
      <c r="J51" s="29">
        <v>1.445757049555E12</v>
      </c>
      <c r="K51" s="29">
        <v>1.599002166213E12</v>
      </c>
      <c r="L51" s="29">
        <v>2.6859845629E11</v>
      </c>
      <c r="M51" s="29">
        <v>3.34101960616E11</v>
      </c>
      <c r="N51" s="29">
        <v>2.96798068683E11</v>
      </c>
      <c r="O51" s="29">
        <v>3.004572755E11</v>
      </c>
      <c r="P51" s="29">
        <v>1.7937947E13</v>
      </c>
      <c r="Q51" s="29">
        <v>2.4191823E13</v>
      </c>
      <c r="R51" s="29">
        <v>2.402736E12</v>
      </c>
      <c r="S51" s="29">
        <v>1.360879E12</v>
      </c>
      <c r="T51" s="29">
        <v>2.274549E12</v>
      </c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</row>
    <row r="52" ht="13.5" customHeight="1">
      <c r="A52" s="28">
        <v>2.015013E7</v>
      </c>
      <c r="B52" s="29">
        <v>9.926322445421709E12</v>
      </c>
      <c r="C52" s="29">
        <v>1.0488263214978291E13</v>
      </c>
      <c r="D52" s="29">
        <v>8.3411924484708E11</v>
      </c>
      <c r="E52" s="29">
        <v>8.600650318017201E11</v>
      </c>
      <c r="F52" s="29">
        <v>6.621446671614E12</v>
      </c>
      <c r="G52" s="29">
        <v>6.964971866671E12</v>
      </c>
      <c r="H52" s="29">
        <v>9.78584909639E11</v>
      </c>
      <c r="I52" s="29">
        <v>9.98524131899E11</v>
      </c>
      <c r="J52" s="29">
        <v>1.55259242031E12</v>
      </c>
      <c r="K52" s="29">
        <v>1.657645269038E12</v>
      </c>
      <c r="L52" s="29">
        <v>2.69138244049E11</v>
      </c>
      <c r="M52" s="29">
        <v>3.35599101263E11</v>
      </c>
      <c r="N52" s="29">
        <v>2.87507624117E11</v>
      </c>
      <c r="O52" s="29">
        <v>2.90903433325E11</v>
      </c>
      <c r="P52" s="29">
        <v>1.8046487E13</v>
      </c>
      <c r="Q52" s="29">
        <v>2.4268343E13</v>
      </c>
      <c r="R52" s="29">
        <v>2.405154E12</v>
      </c>
      <c r="S52" s="29">
        <v>1.370602E12</v>
      </c>
      <c r="T52" s="29">
        <v>2.126058E12</v>
      </c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</row>
    <row r="53" ht="13.5" customHeight="1">
      <c r="A53" s="28">
        <v>2.0141231E7</v>
      </c>
      <c r="B53" s="29">
        <v>1.0378100580086709E13</v>
      </c>
      <c r="C53" s="29">
        <v>1.0665597470398291E13</v>
      </c>
      <c r="D53" s="29">
        <v>8.773930030429601E11</v>
      </c>
      <c r="E53" s="29">
        <v>8.8750693254134E11</v>
      </c>
      <c r="F53" s="29">
        <v>6.738835120319E12</v>
      </c>
      <c r="G53" s="29">
        <v>6.936082308538E12</v>
      </c>
      <c r="H53" s="29">
        <v>1.0033776868E12</v>
      </c>
      <c r="I53" s="29">
        <v>9.96220266557E11</v>
      </c>
      <c r="J53" s="29">
        <v>1.387610897116E12</v>
      </c>
      <c r="K53" s="29">
        <v>1.518284450733E12</v>
      </c>
      <c r="L53" s="29">
        <v>2.59221042719E11</v>
      </c>
      <c r="M53" s="29">
        <v>3.19474705177E11</v>
      </c>
      <c r="N53" s="29">
        <v>2.88192102677E11</v>
      </c>
      <c r="O53" s="29">
        <v>2.85303778437E11</v>
      </c>
      <c r="P53" s="29">
        <v>1.7608807E13</v>
      </c>
      <c r="Q53" s="29">
        <v>2.4629204E13</v>
      </c>
      <c r="R53" s="29">
        <v>2.387998E12</v>
      </c>
      <c r="S53" s="29">
        <v>1.341394E12</v>
      </c>
      <c r="T53" s="29">
        <v>2.128449E12</v>
      </c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</row>
    <row r="54" ht="13.5" customHeight="1">
      <c r="A54" s="28">
        <v>2.0141128E7</v>
      </c>
      <c r="B54" s="29">
        <v>1.031511462289606E13</v>
      </c>
      <c r="C54" s="29">
        <v>1.079765410523394E13</v>
      </c>
      <c r="D54" s="29">
        <v>8.550016624641101E11</v>
      </c>
      <c r="E54" s="29">
        <v>8.633680328677899E11</v>
      </c>
      <c r="F54" s="29">
        <v>6.992338765324E12</v>
      </c>
      <c r="G54" s="29">
        <v>7.116062351863E12</v>
      </c>
      <c r="H54" s="29">
        <v>1.011713574096E12</v>
      </c>
      <c r="I54" s="29">
        <v>1.005895046153E12</v>
      </c>
      <c r="J54" s="29">
        <v>1.467991327146E12</v>
      </c>
      <c r="K54" s="29">
        <v>1.577827271332E12</v>
      </c>
      <c r="L54" s="29">
        <v>2.69744457764E11</v>
      </c>
      <c r="M54" s="29">
        <v>3.3040847444E11</v>
      </c>
      <c r="N54" s="29">
        <v>2.97077981632E11</v>
      </c>
      <c r="O54" s="29">
        <v>2.92455323453E11</v>
      </c>
      <c r="P54" s="29">
        <v>1.7552915E13</v>
      </c>
      <c r="Q54" s="29">
        <v>2.5153288E13</v>
      </c>
      <c r="R54" s="29">
        <v>2.40173E12</v>
      </c>
      <c r="S54" s="29">
        <v>1.33409E12</v>
      </c>
      <c r="T54" s="29">
        <v>2.192493E12</v>
      </c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</row>
    <row r="55" ht="13.5" customHeight="1">
      <c r="A55" s="28">
        <v>2.0141031E7</v>
      </c>
      <c r="B55" s="29">
        <v>1.013703952023737E13</v>
      </c>
      <c r="C55" s="29">
        <v>1.050098866729263E13</v>
      </c>
      <c r="D55" s="29">
        <v>8.597305796068401E11</v>
      </c>
      <c r="E55" s="29">
        <v>8.5909114476706E11</v>
      </c>
      <c r="F55" s="29">
        <v>6.911551406423E12</v>
      </c>
      <c r="G55" s="29">
        <v>7.059129267854E12</v>
      </c>
      <c r="H55" s="29">
        <v>9.94621415992E11</v>
      </c>
      <c r="I55" s="29">
        <v>1.007062844279E12</v>
      </c>
      <c r="J55" s="29">
        <v>1.490809971112E12</v>
      </c>
      <c r="K55" s="29">
        <v>1.520472237088E12</v>
      </c>
      <c r="L55" s="29">
        <v>2.72036231353E11</v>
      </c>
      <c r="M55" s="29">
        <v>3.44301794279E11</v>
      </c>
      <c r="N55" s="29">
        <v>2.90680032103E11</v>
      </c>
      <c r="O55" s="29">
        <v>2.93021533534E11</v>
      </c>
      <c r="P55" s="29">
        <v>1.7402333E13</v>
      </c>
      <c r="Q55" s="29">
        <v>2.5283337E13</v>
      </c>
      <c r="R55" s="29">
        <v>2.356692E12</v>
      </c>
      <c r="S55" s="29">
        <v>1.331212E12</v>
      </c>
      <c r="T55" s="29">
        <v>2.200722E12</v>
      </c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</row>
    <row r="56" ht="13.5" customHeight="1">
      <c r="A56" s="28">
        <v>2.014093E7</v>
      </c>
      <c r="B56" s="29">
        <v>9.927789021889352E12</v>
      </c>
      <c r="C56" s="29">
        <v>1.0232466864585648E13</v>
      </c>
      <c r="D56" s="29">
        <v>7.9844406594961E11</v>
      </c>
      <c r="E56" s="29">
        <v>8.062655765325901E11</v>
      </c>
      <c r="F56" s="29">
        <v>7.075205033771E12</v>
      </c>
      <c r="G56" s="29">
        <v>7.131950846101E12</v>
      </c>
      <c r="H56" s="29">
        <v>1.019777123701E12</v>
      </c>
      <c r="I56" s="29">
        <v>1.030824437085E12</v>
      </c>
      <c r="J56" s="29">
        <v>1.484474634318E12</v>
      </c>
      <c r="K56" s="29">
        <v>1.487888629323E12</v>
      </c>
      <c r="L56" s="29">
        <v>2.72961922605E11</v>
      </c>
      <c r="M56" s="29">
        <v>3.4781959653E11</v>
      </c>
      <c r="N56" s="29">
        <v>2.95178928064E11</v>
      </c>
      <c r="O56" s="29">
        <v>2.99328824441E11</v>
      </c>
      <c r="P56" s="29">
        <v>1.720206E13</v>
      </c>
      <c r="Q56" s="29">
        <v>2.5370308E13</v>
      </c>
      <c r="R56" s="29">
        <v>2.32951E12</v>
      </c>
      <c r="S56" s="29">
        <v>1.317482E12</v>
      </c>
      <c r="T56" s="29">
        <v>2.195524E12</v>
      </c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</row>
    <row r="57" ht="13.5" customHeight="1">
      <c r="A57" s="28">
        <v>2.0140829E7</v>
      </c>
      <c r="B57" s="29">
        <v>1.015576026547451E13</v>
      </c>
      <c r="C57" s="29">
        <v>1.039724742486548E13</v>
      </c>
      <c r="D57" s="29">
        <v>8.5880058962703E11</v>
      </c>
      <c r="E57" s="29">
        <v>8.611191917209199E11</v>
      </c>
      <c r="F57" s="29">
        <v>7.413035781246E12</v>
      </c>
      <c r="G57" s="29">
        <v>7.406278854393E12</v>
      </c>
      <c r="H57" s="29">
        <v>1.082562515427E12</v>
      </c>
      <c r="I57" s="29">
        <v>1.093044746678E12</v>
      </c>
      <c r="J57" s="29">
        <v>1.602692997736E12</v>
      </c>
      <c r="K57" s="29">
        <v>1.586481391798E12</v>
      </c>
      <c r="L57" s="29">
        <v>2.95411964713E11</v>
      </c>
      <c r="M57" s="29">
        <v>3.60115044039E11</v>
      </c>
      <c r="N57" s="29">
        <v>3.09694266223E11</v>
      </c>
      <c r="O57" s="29">
        <v>3.12977191152E11</v>
      </c>
      <c r="P57" s="29">
        <v>1.7302554E13</v>
      </c>
      <c r="Q57" s="29">
        <v>2.6606935E13</v>
      </c>
      <c r="R57" s="29">
        <v>2.393917E12</v>
      </c>
      <c r="S57" s="29">
        <v>1.313843E12</v>
      </c>
      <c r="T57" s="29">
        <v>2.181815E12</v>
      </c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</row>
    <row r="58" ht="13.5" customHeight="1">
      <c r="A58" s="28">
        <v>2.0140731E7</v>
      </c>
      <c r="B58" s="29">
        <v>9.820862833943502E12</v>
      </c>
      <c r="C58" s="29">
        <v>9.962614092841498E12</v>
      </c>
      <c r="D58" s="29">
        <v>8.2452181220682E11</v>
      </c>
      <c r="E58" s="29">
        <v>8.167573017181799E11</v>
      </c>
      <c r="F58" s="29">
        <v>7.45130722891E12</v>
      </c>
      <c r="G58" s="29">
        <v>7.38010706584E12</v>
      </c>
      <c r="H58" s="29">
        <v>1.086404409647E12</v>
      </c>
      <c r="I58" s="29">
        <v>1.091414179916E12</v>
      </c>
      <c r="J58" s="29">
        <v>1.563588634141E12</v>
      </c>
      <c r="K58" s="29">
        <v>1.556867378727E12</v>
      </c>
      <c r="L58" s="29">
        <v>2.89224383834E11</v>
      </c>
      <c r="M58" s="29">
        <v>3.49191776454E11</v>
      </c>
      <c r="N58" s="29">
        <v>3.04743611582E11</v>
      </c>
      <c r="O58" s="29">
        <v>3.04631114354E11</v>
      </c>
      <c r="P58" s="29">
        <v>1.7143746E13</v>
      </c>
      <c r="Q58" s="29">
        <v>2.6497923E13</v>
      </c>
      <c r="R58" s="29">
        <v>2.345138E12</v>
      </c>
      <c r="S58" s="29">
        <v>1.305038E12</v>
      </c>
      <c r="T58" s="29">
        <v>2.192482E12</v>
      </c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</row>
    <row r="59" ht="13.5" customHeight="1">
      <c r="A59" s="28">
        <v>2.014063E7</v>
      </c>
      <c r="B59" s="29">
        <v>1.0006522134626648E13</v>
      </c>
      <c r="C59" s="29">
        <v>1.013061368257335E13</v>
      </c>
      <c r="D59" s="29">
        <v>8.786302334541799E11</v>
      </c>
      <c r="E59" s="29">
        <v>8.782695132358201E11</v>
      </c>
      <c r="F59" s="29">
        <v>7.556213368928E12</v>
      </c>
      <c r="G59" s="29">
        <v>7.541589557449E12</v>
      </c>
      <c r="H59" s="29">
        <v>1.118272958338E12</v>
      </c>
      <c r="I59" s="29">
        <v>1.121452169004E12</v>
      </c>
      <c r="J59" s="29">
        <v>1.53533139179E12</v>
      </c>
      <c r="K59" s="29">
        <v>1.540094437695E12</v>
      </c>
      <c r="L59" s="29">
        <v>2.84092673132E11</v>
      </c>
      <c r="M59" s="29">
        <v>3.56736205085E11</v>
      </c>
      <c r="N59" s="29">
        <v>3.02380346911E11</v>
      </c>
      <c r="O59" s="29">
        <v>3.06087498204E11</v>
      </c>
      <c r="P59" s="29">
        <v>1.719718E13</v>
      </c>
      <c r="Q59" s="29">
        <v>2.6874674E13</v>
      </c>
      <c r="R59" s="29">
        <v>2.374602E12</v>
      </c>
      <c r="S59" s="29">
        <v>1.319971E12</v>
      </c>
      <c r="T59" s="29">
        <v>2.236595E12</v>
      </c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</row>
    <row r="60" ht="13.5" customHeight="1">
      <c r="A60" s="28">
        <v>2.014053E7</v>
      </c>
      <c r="B60" s="29">
        <v>9.671444293771232E12</v>
      </c>
      <c r="C60" s="29">
        <v>1.001091047870877E13</v>
      </c>
      <c r="D60" s="29">
        <v>8.0650193295787E11</v>
      </c>
      <c r="E60" s="29">
        <v>8.2016496194193E11</v>
      </c>
      <c r="F60" s="29">
        <v>7.364039645679E12</v>
      </c>
      <c r="G60" s="29">
        <v>7.424998291261E12</v>
      </c>
      <c r="H60" s="29">
        <v>1.060495438428E12</v>
      </c>
      <c r="I60" s="29">
        <v>1.0835657383765E12</v>
      </c>
      <c r="J60" s="29">
        <v>1.2434989079007563E12</v>
      </c>
      <c r="K60" s="29">
        <v>1.256938147951862E12</v>
      </c>
      <c r="L60" s="29">
        <v>2.5293225122E11</v>
      </c>
      <c r="M60" s="29">
        <v>2.0970678734332465E11</v>
      </c>
      <c r="N60" s="29">
        <v>3.3189213333E11</v>
      </c>
      <c r="O60" s="29">
        <v>3.0351882073E11</v>
      </c>
      <c r="P60" s="29">
        <v>1.7082972E13</v>
      </c>
      <c r="Q60" s="29">
        <v>2.6630901E13</v>
      </c>
      <c r="R60" s="29">
        <v>2.336592E12</v>
      </c>
      <c r="S60" s="29">
        <v>1.320726E12</v>
      </c>
      <c r="T60" s="29">
        <v>2.201629E12</v>
      </c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 ht="13.5" customHeight="1">
      <c r="A61" s="28">
        <v>2.014043E7</v>
      </c>
      <c r="B61" s="29">
        <v>9.59302507294914E12</v>
      </c>
      <c r="C61" s="29">
        <v>9.77143360326586E12</v>
      </c>
      <c r="D61" s="29">
        <v>8.0416141970878E11</v>
      </c>
      <c r="E61" s="29">
        <v>8.142081583494199E11</v>
      </c>
      <c r="F61" s="29">
        <v>7.330194950396E12</v>
      </c>
      <c r="G61" s="29">
        <v>7.319710920695E12</v>
      </c>
      <c r="H61" s="29">
        <v>1.059763106778E12</v>
      </c>
      <c r="I61" s="29">
        <v>1.045679307749E12</v>
      </c>
      <c r="J61" s="29">
        <v>1.2660963404762349E12</v>
      </c>
      <c r="K61" s="29">
        <v>1.279779804562433E12</v>
      </c>
      <c r="L61" s="29">
        <v>2.47452640064E11</v>
      </c>
      <c r="M61" s="29">
        <v>2.1351767528017935E11</v>
      </c>
      <c r="N61" s="29">
        <v>2.7184232982E11</v>
      </c>
      <c r="O61" s="29">
        <v>2.7290027094E11</v>
      </c>
      <c r="P61" s="29">
        <v>1.6908408E13</v>
      </c>
      <c r="Q61" s="29">
        <v>2.6346611E13</v>
      </c>
      <c r="R61" s="29">
        <v>2.285541E12</v>
      </c>
      <c r="S61" s="29">
        <v>1.306242E12</v>
      </c>
      <c r="T61" s="29">
        <v>2.167548E12</v>
      </c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 ht="13.5" customHeight="1">
      <c r="A62" s="28">
        <v>2.0140331E7</v>
      </c>
      <c r="B62" s="29">
        <v>9.52737555076058E12</v>
      </c>
      <c r="C62" s="29">
        <v>9.80216862351942E12</v>
      </c>
      <c r="D62" s="29">
        <v>8.203976477518999E11</v>
      </c>
      <c r="E62" s="29">
        <v>8.519761339673E11</v>
      </c>
      <c r="F62" s="29">
        <v>7.1921297285E12</v>
      </c>
      <c r="G62" s="29">
        <v>7.28062668183E12</v>
      </c>
      <c r="H62" s="29">
        <v>1.064656341639E12</v>
      </c>
      <c r="I62" s="29">
        <v>1.056293486241E12</v>
      </c>
      <c r="J62" s="29">
        <v>1.289104423962429E12</v>
      </c>
      <c r="K62" s="29">
        <v>1.3030365502349165E12</v>
      </c>
      <c r="L62" s="29">
        <v>2.45400704987E11</v>
      </c>
      <c r="M62" s="29">
        <v>2.1739781642076318E11</v>
      </c>
      <c r="N62" s="29">
        <v>2.70824941402E11</v>
      </c>
      <c r="O62" s="29">
        <v>2.72847470477E11</v>
      </c>
      <c r="P62" s="29">
        <v>1.6798729E13</v>
      </c>
      <c r="Q62" s="29">
        <v>2.596507E13</v>
      </c>
      <c r="R62" s="29">
        <v>2.243178E12</v>
      </c>
      <c r="S62" s="29">
        <v>1.287743E12</v>
      </c>
      <c r="T62" s="29">
        <v>2.127845E12</v>
      </c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ht="13.5" customHeight="1">
      <c r="A63" s="28">
        <v>2.0140228E7</v>
      </c>
      <c r="B63" s="29">
        <v>9.31516957965574E12</v>
      </c>
      <c r="C63" s="29">
        <v>9.92400309840926E12</v>
      </c>
      <c r="D63" s="29">
        <v>8.0818006077485E11</v>
      </c>
      <c r="E63" s="29">
        <v>8.7537859379835E11</v>
      </c>
      <c r="F63" s="29">
        <v>7.247500755731E12</v>
      </c>
      <c r="G63" s="29">
        <v>7.305673396079E12</v>
      </c>
      <c r="H63" s="29">
        <v>1.058787842068E12</v>
      </c>
      <c r="I63" s="29">
        <v>1.077304822957E12</v>
      </c>
      <c r="J63" s="29">
        <v>1.3125306208960632E12</v>
      </c>
      <c r="K63" s="29">
        <v>1.326715928158156E12</v>
      </c>
      <c r="L63" s="29">
        <v>2.35286201198E11</v>
      </c>
      <c r="M63" s="29">
        <v>2.213484692660623E11</v>
      </c>
      <c r="N63" s="29">
        <v>2.65448078238E11</v>
      </c>
      <c r="O63" s="29">
        <v>2.69694692339E11</v>
      </c>
      <c r="P63" s="29">
        <v>1.6980855E13</v>
      </c>
      <c r="Q63" s="29">
        <v>2.5912108E13</v>
      </c>
      <c r="R63" s="29">
        <v>2.206323E12</v>
      </c>
      <c r="S63" s="29">
        <v>1.286213E12</v>
      </c>
      <c r="T63" s="29">
        <v>2.106985E12</v>
      </c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 ht="13.5" customHeight="1">
      <c r="A64" s="28">
        <v>2.0140131E7</v>
      </c>
      <c r="B64" s="29">
        <v>8.95962656744859E12</v>
      </c>
      <c r="C64" s="29">
        <v>9.40582482667141E12</v>
      </c>
      <c r="D64" s="29">
        <v>7.7528361027824E11</v>
      </c>
      <c r="E64" s="29">
        <v>8.377789687754601E11</v>
      </c>
      <c r="F64" s="29">
        <v>6.963960422387E12</v>
      </c>
      <c r="G64" s="29">
        <v>6.943428214331E12</v>
      </c>
      <c r="H64" s="29">
        <v>1.004026513471E12</v>
      </c>
      <c r="I64" s="29">
        <v>1.017709348224E12</v>
      </c>
      <c r="J64" s="29">
        <v>1.3363825294265024E12</v>
      </c>
      <c r="K64" s="29">
        <v>1.3508256185992834E12</v>
      </c>
      <c r="L64" s="29">
        <v>2.28773850351E11</v>
      </c>
      <c r="M64" s="29">
        <v>2.253709151871201E11</v>
      </c>
      <c r="N64" s="29">
        <v>2.55563209114E11</v>
      </c>
      <c r="O64" s="29">
        <v>2.5165620795410474E11</v>
      </c>
      <c r="P64" s="29">
        <v>1.6953733E13</v>
      </c>
      <c r="Q64" s="29">
        <v>2.5288697E13</v>
      </c>
      <c r="R64" s="29">
        <v>2.154263E12</v>
      </c>
      <c r="S64" s="29">
        <v>1.290977E12</v>
      </c>
      <c r="T64" s="29">
        <v>2.068112E12</v>
      </c>
      <c r="U64" s="31"/>
      <c r="V64" s="31">
        <f>B64/sum(B64:T64)</f>
        <v>0.1026162189</v>
      </c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</row>
    <row r="65" ht="13.5" customHeight="1">
      <c r="A65" s="28">
        <v>2.0131231E7</v>
      </c>
      <c r="B65" s="29">
        <v>9.302629307714701E12</v>
      </c>
      <c r="C65" s="29">
        <v>9.6941084604503E12</v>
      </c>
      <c r="D65" s="29">
        <v>8.1013177761143E11</v>
      </c>
      <c r="E65" s="29">
        <v>8.5824907052537E11</v>
      </c>
      <c r="F65" s="29">
        <v>7.203734084827E12</v>
      </c>
      <c r="G65" s="29">
        <v>7.260210591505E12</v>
      </c>
      <c r="H65" s="29">
        <v>1.011092769383E12</v>
      </c>
      <c r="I65" s="29">
        <v>1.028590959237E12</v>
      </c>
      <c r="J65" s="29">
        <v>1.3606678857801672E12</v>
      </c>
      <c r="K65" s="29">
        <v>1.375373441394768E12</v>
      </c>
      <c r="L65" s="29">
        <v>2.42093751958E11</v>
      </c>
      <c r="M65" s="29">
        <v>2.2946645884064236E11</v>
      </c>
      <c r="N65" s="29">
        <v>2.6406756817E11</v>
      </c>
      <c r="O65" s="29">
        <v>2.6003055400545062E11</v>
      </c>
      <c r="P65" s="29">
        <v>1.6696294E13</v>
      </c>
      <c r="Q65" s="29">
        <v>2.5019816E13</v>
      </c>
      <c r="R65" s="29">
        <v>2.131158E12</v>
      </c>
      <c r="S65" s="29">
        <v>1.266664E12</v>
      </c>
      <c r="T65" s="29">
        <v>2.060683E12</v>
      </c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</row>
    <row r="66" ht="13.5" customHeight="1">
      <c r="A66" s="28">
        <v>2.0131129E7</v>
      </c>
      <c r="B66" s="29">
        <v>9.09956090333477E12</v>
      </c>
      <c r="C66" s="29">
        <v>9.43501628827523E12</v>
      </c>
      <c r="D66" s="29">
        <v>7.9626973657551E11</v>
      </c>
      <c r="E66" s="29">
        <v>8.3916809651849E11</v>
      </c>
      <c r="F66" s="29">
        <v>7.119027651302E12</v>
      </c>
      <c r="G66" s="29">
        <v>7.163742993262E12</v>
      </c>
      <c r="H66" s="29">
        <v>9.90925664056E11</v>
      </c>
      <c r="I66" s="29">
        <v>1.001231574555E12</v>
      </c>
      <c r="J66" s="29">
        <v>1.3853945667697336E12</v>
      </c>
      <c r="K66" s="29">
        <v>1.4003673584867344E12</v>
      </c>
      <c r="L66" s="29">
        <v>2.4611785583E11</v>
      </c>
      <c r="M66" s="29">
        <v>2.3363642859215506E11</v>
      </c>
      <c r="N66" s="29">
        <v>2.66015369847E11</v>
      </c>
      <c r="O66" s="29">
        <v>2.6194857806525107E11</v>
      </c>
      <c r="P66" s="29">
        <v>1.6825288E13</v>
      </c>
      <c r="Q66" s="29">
        <v>2.5264381E13</v>
      </c>
      <c r="R66" s="29">
        <v>2.123372E12</v>
      </c>
      <c r="S66" s="29">
        <v>1.280593E12</v>
      </c>
      <c r="T66" s="29">
        <v>2.056528E12</v>
      </c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</row>
    <row r="67" ht="13.5" customHeight="1">
      <c r="A67" s="28">
        <v>2.0131031E7</v>
      </c>
      <c r="B67" s="29">
        <v>8.88067625825276E12</v>
      </c>
      <c r="C67" s="29">
        <v>9.19226137126724E12</v>
      </c>
      <c r="D67" s="29">
        <v>7.6960442851625E11</v>
      </c>
      <c r="E67" s="29">
        <v>8.0769636297635E11</v>
      </c>
      <c r="F67" s="29">
        <v>7.207744795131E12</v>
      </c>
      <c r="G67" s="29">
        <v>6.98675989107E12</v>
      </c>
      <c r="H67" s="29">
        <v>9.93281383867E11</v>
      </c>
      <c r="I67" s="29">
        <v>9.9389614189E11</v>
      </c>
      <c r="J67" s="29">
        <v>1.410570592348931E12</v>
      </c>
      <c r="K67" s="29">
        <v>1.4258154765053716E12</v>
      </c>
      <c r="L67" s="29">
        <v>2.60164323305E11</v>
      </c>
      <c r="M67" s="29">
        <v>2.378821769468518E11</v>
      </c>
      <c r="N67" s="29">
        <v>2.59459426398E11</v>
      </c>
      <c r="O67" s="29">
        <v>2.5549286061806195E11</v>
      </c>
      <c r="P67" s="29">
        <v>1.6926947E13</v>
      </c>
      <c r="Q67" s="29">
        <v>2.5343261E13</v>
      </c>
      <c r="R67" s="29">
        <v>2.113954E12</v>
      </c>
      <c r="S67" s="29">
        <v>1.286991E12</v>
      </c>
      <c r="T67" s="29">
        <v>2.003763E12</v>
      </c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</row>
    <row r="68" ht="13.5" customHeight="1">
      <c r="A68" s="28">
        <v>2.013093E7</v>
      </c>
      <c r="B68" s="29">
        <v>8.53169346880183E12</v>
      </c>
      <c r="C68" s="29">
        <v>8.81430176610817E12</v>
      </c>
      <c r="D68" s="29">
        <v>7.500933059378801E11</v>
      </c>
      <c r="E68" s="29">
        <v>7.937048135001201E11</v>
      </c>
      <c r="F68" s="29">
        <v>6.928840119084E12</v>
      </c>
      <c r="G68" s="29">
        <v>6.799177305011E12</v>
      </c>
      <c r="H68" s="29">
        <v>9.59689888209E11</v>
      </c>
      <c r="I68" s="29">
        <v>9.77601097222E11</v>
      </c>
      <c r="J68" s="29">
        <v>1.4362041282137664E12</v>
      </c>
      <c r="K68" s="29">
        <v>1.4517260493982715E12</v>
      </c>
      <c r="L68" s="29">
        <v>2.50321533687E11</v>
      </c>
      <c r="M68" s="29">
        <v>2.42205080988271E11</v>
      </c>
      <c r="N68" s="29">
        <v>2.52970474205E11</v>
      </c>
      <c r="O68" s="29">
        <v>2.49103110277443E11</v>
      </c>
      <c r="P68" s="29">
        <v>1.6719529E13</v>
      </c>
      <c r="Q68" s="29">
        <v>2.4966905E13</v>
      </c>
      <c r="R68" s="29">
        <v>2.080668E12</v>
      </c>
      <c r="S68" s="29">
        <v>1.275399E12</v>
      </c>
      <c r="T68" s="29">
        <v>1.966146E12</v>
      </c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</row>
    <row r="69" ht="13.5" customHeight="1">
      <c r="A69" s="28">
        <v>2.013083E7</v>
      </c>
      <c r="B69" s="29">
        <v>8.344803839524851E12</v>
      </c>
      <c r="C69" s="29">
        <v>8.451766742495149E12</v>
      </c>
      <c r="D69" s="29">
        <v>7.085558983143801E11</v>
      </c>
      <c r="E69" s="29">
        <v>7.424547681370299E11</v>
      </c>
      <c r="F69" s="29">
        <v>6.474522697186E12</v>
      </c>
      <c r="G69" s="29">
        <v>6.40969938478E12</v>
      </c>
      <c r="H69" s="29">
        <v>8.86134414785E11</v>
      </c>
      <c r="I69" s="29">
        <v>9.03141163737E11</v>
      </c>
      <c r="J69" s="29">
        <v>1.462303488451021E12</v>
      </c>
      <c r="K69" s="29">
        <v>1.4781074811075476E12</v>
      </c>
      <c r="L69" s="29">
        <v>2.30251261322E11</v>
      </c>
      <c r="M69" s="29">
        <v>2.4660654282494482E11</v>
      </c>
      <c r="N69" s="29">
        <v>2.39120223451E11</v>
      </c>
      <c r="O69" s="29">
        <v>2.354645994916032E11</v>
      </c>
      <c r="P69" s="29">
        <v>1.6488832E13</v>
      </c>
      <c r="Q69" s="29">
        <v>2.4433961E13</v>
      </c>
      <c r="R69" s="29">
        <v>2.017366E12</v>
      </c>
      <c r="S69" s="29">
        <v>1.250014E12</v>
      </c>
      <c r="T69" s="29">
        <v>1.897412E12</v>
      </c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</row>
    <row r="70" ht="13.5" customHeight="1">
      <c r="A70" s="28">
        <v>2.0130731E7</v>
      </c>
      <c r="B70" s="29">
        <v>8.694284653304109E12</v>
      </c>
      <c r="C70" s="29">
        <v>8.616670043655889E12</v>
      </c>
      <c r="D70" s="29">
        <v>7.435646598170299E11</v>
      </c>
      <c r="E70" s="29">
        <v>7.5828200589317E11</v>
      </c>
      <c r="F70" s="29">
        <v>6.57441802086E12</v>
      </c>
      <c r="G70" s="29">
        <v>6.518124687912E12</v>
      </c>
      <c r="H70" s="29">
        <v>8.89445376844E11</v>
      </c>
      <c r="I70" s="29">
        <v>9.07996741681E11</v>
      </c>
      <c r="J70" s="29">
        <v>1.4888771382348745E12</v>
      </c>
      <c r="K70" s="29">
        <v>1.5049683282956047E12</v>
      </c>
      <c r="L70" s="29">
        <v>2.35940671306E11</v>
      </c>
      <c r="M70" s="29">
        <v>2.5108799004516492E11</v>
      </c>
      <c r="N70" s="29">
        <v>2.47087355632E11</v>
      </c>
      <c r="O70" s="29">
        <v>2.4330993168902917E11</v>
      </c>
      <c r="P70" s="29">
        <v>1.6606819E13</v>
      </c>
      <c r="Q70" s="29">
        <v>2.4418805E13</v>
      </c>
      <c r="R70" s="29">
        <v>2.009538E12</v>
      </c>
      <c r="S70" s="29">
        <v>1.271112E12</v>
      </c>
      <c r="T70" s="29">
        <v>1.90976E12</v>
      </c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</row>
    <row r="71" ht="13.5" customHeight="1">
      <c r="A71" s="28">
        <v>2.0130628E7</v>
      </c>
      <c r="B71" s="29">
        <v>8.487997244715881E12</v>
      </c>
      <c r="C71" s="29">
        <v>7.80186672371412E12</v>
      </c>
      <c r="D71" s="29">
        <v>7.0230884857662E11</v>
      </c>
      <c r="E71" s="29">
        <v>6.7270445818658E11</v>
      </c>
      <c r="F71" s="29">
        <v>6.186640266432E12</v>
      </c>
      <c r="G71" s="29">
        <v>6.226620620114E12</v>
      </c>
      <c r="H71" s="29">
        <v>8.37702967784E11</v>
      </c>
      <c r="I71" s="29">
        <v>8.525115615E11</v>
      </c>
      <c r="J71" s="29">
        <v>1.5159336965725352E12</v>
      </c>
      <c r="K71" s="29">
        <v>1.5323173031204421E12</v>
      </c>
      <c r="L71" s="29">
        <v>2.34181851013E11</v>
      </c>
      <c r="M71" s="29">
        <v>2.5565087618001215E11</v>
      </c>
      <c r="N71" s="29">
        <v>2.46630803388E11</v>
      </c>
      <c r="O71" s="29">
        <v>2.4286035912787573E11</v>
      </c>
      <c r="P71" s="29">
        <v>1.6585274E13</v>
      </c>
      <c r="Q71" s="29">
        <v>2.3952959E13</v>
      </c>
      <c r="R71" s="29">
        <v>1.98771E12</v>
      </c>
      <c r="S71" s="29">
        <v>1.292028E12</v>
      </c>
      <c r="T71" s="29">
        <v>1.847186E12</v>
      </c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</row>
    <row r="72" ht="13.5" customHeight="1">
      <c r="A72" s="28">
        <v>2.0130531E7</v>
      </c>
      <c r="B72" s="29">
        <v>8.606303911233401E12</v>
      </c>
      <c r="C72" s="29">
        <v>7.9779078395666E12</v>
      </c>
      <c r="D72" s="29">
        <v>7.1025648303367E11</v>
      </c>
      <c r="E72" s="29">
        <v>6.7982016887992E11</v>
      </c>
      <c r="F72" s="29">
        <v>6.312791627247E12</v>
      </c>
      <c r="G72" s="29">
        <v>6.511191097045E12</v>
      </c>
      <c r="H72" s="29">
        <v>9.0407734109E11</v>
      </c>
      <c r="I72" s="29">
        <v>8.61217230341E11</v>
      </c>
      <c r="J72" s="29">
        <v>1.5434819390997637E12</v>
      </c>
      <c r="K72" s="29">
        <v>1.5601632760613906E12</v>
      </c>
      <c r="L72" s="29">
        <v>2.40841229502E11</v>
      </c>
      <c r="M72" s="29">
        <v>2.6029668117480103E11</v>
      </c>
      <c r="N72" s="29">
        <v>2.59893142374E11</v>
      </c>
      <c r="O72" s="29">
        <v>2.559199460276859E11</v>
      </c>
      <c r="P72" s="29">
        <v>1.6875875E13</v>
      </c>
      <c r="Q72" s="29">
        <v>2.4272766E13</v>
      </c>
      <c r="R72" s="29">
        <v>2.056403E12</v>
      </c>
      <c r="S72" s="29">
        <v>1.340747E12</v>
      </c>
      <c r="T72" s="29">
        <v>1.921892E12</v>
      </c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</row>
    <row r="73" ht="13.5" customHeight="1">
      <c r="A73" s="28">
        <v>2.013043E7</v>
      </c>
      <c r="B73" s="29">
        <v>8.42404214961569E12</v>
      </c>
      <c r="C73" s="29">
        <v>7.858091425404311E12</v>
      </c>
      <c r="D73" s="29">
        <v>6.9227829318926E11</v>
      </c>
      <c r="E73" s="29">
        <v>6.4739241777724E11</v>
      </c>
      <c r="F73" s="29">
        <v>6.549150020545E12</v>
      </c>
      <c r="G73" s="29">
        <v>6.632136070144E12</v>
      </c>
      <c r="H73" s="29">
        <v>9.35433710727E11</v>
      </c>
      <c r="I73" s="29">
        <v>8.79783240098E11</v>
      </c>
      <c r="J73" s="29">
        <v>1.5715308009271997E12</v>
      </c>
      <c r="K73" s="29">
        <v>1.5885152787962002E12</v>
      </c>
      <c r="L73" s="29">
        <v>2.52602846781E11</v>
      </c>
      <c r="M73" s="29">
        <v>2.6502691186909116E11</v>
      </c>
      <c r="N73" s="29">
        <v>2.6306854914E11</v>
      </c>
      <c r="O73" s="29">
        <v>2.5904680778612823E11</v>
      </c>
      <c r="P73" s="29">
        <v>1.7146906E13</v>
      </c>
      <c r="Q73" s="29">
        <v>2.5088204E13</v>
      </c>
      <c r="R73" s="29">
        <v>2.135388E12</v>
      </c>
      <c r="S73" s="29">
        <v>1.358358E12</v>
      </c>
      <c r="T73" s="29">
        <v>1.984906E12</v>
      </c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</row>
    <row r="74" ht="13.5" customHeight="1">
      <c r="A74" s="28">
        <v>2.0130328E7</v>
      </c>
      <c r="B74" s="29">
        <v>8.33063473164385E12</v>
      </c>
      <c r="C74" s="29">
        <v>7.702985685861149E12</v>
      </c>
      <c r="D74" s="29">
        <v>6.8955427197649E11</v>
      </c>
      <c r="E74" s="29">
        <v>6.5041434978731E11</v>
      </c>
      <c r="F74" s="29">
        <v>6.226871147674E12</v>
      </c>
      <c r="G74" s="29">
        <v>6.439643872831E12</v>
      </c>
      <c r="H74" s="29">
        <v>9.06320096565E11</v>
      </c>
      <c r="I74" s="29">
        <v>8.62658316709E11</v>
      </c>
      <c r="J74" s="29">
        <v>1.6000893795384119E12</v>
      </c>
      <c r="K74" s="29">
        <v>1.6173825071304124E12</v>
      </c>
      <c r="L74" s="29">
        <v>2.52959453504E11</v>
      </c>
      <c r="M74" s="29">
        <v>2.6984310248542184E11</v>
      </c>
      <c r="N74" s="29">
        <v>2.58736263077E11</v>
      </c>
      <c r="O74" s="29">
        <v>2.5478075287874652E11</v>
      </c>
      <c r="P74" s="29">
        <v>1.6968823E13</v>
      </c>
      <c r="Q74" s="29">
        <v>2.4633792E13</v>
      </c>
      <c r="R74" s="29">
        <v>2.07205E12</v>
      </c>
      <c r="S74" s="29">
        <v>1.340541E12</v>
      </c>
      <c r="T74" s="29">
        <v>1.944544E12</v>
      </c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</row>
    <row r="75" ht="13.5" customHeight="1">
      <c r="A75" s="28">
        <v>2.0130228E7</v>
      </c>
      <c r="B75" s="29">
        <v>8.03264435093461E12</v>
      </c>
      <c r="C75" s="29">
        <v>7.44232056127539E12</v>
      </c>
      <c r="D75" s="29">
        <v>6.612669342067E11</v>
      </c>
      <c r="E75" s="29">
        <v>6.207188952253E11</v>
      </c>
      <c r="F75" s="29">
        <v>6.216205792284E12</v>
      </c>
      <c r="G75" s="29">
        <v>6.340274758317E12</v>
      </c>
      <c r="H75" s="29">
        <v>8.76700444767E11</v>
      </c>
      <c r="I75" s="29">
        <v>8.37839598375E11</v>
      </c>
      <c r="J75" s="29">
        <v>1.6291669377406135E12</v>
      </c>
      <c r="K75" s="29">
        <v>1.646774323979965E12</v>
      </c>
      <c r="L75" s="29">
        <v>2.59026854805E11</v>
      </c>
      <c r="M75" s="29">
        <v>2.747468151269282E11</v>
      </c>
      <c r="N75" s="29">
        <v>2.60248177136E11</v>
      </c>
      <c r="O75" s="29">
        <v>2.5626955308656796E11</v>
      </c>
      <c r="P75" s="29">
        <v>1.6951646E13</v>
      </c>
      <c r="Q75" s="29">
        <v>2.4704479E13</v>
      </c>
      <c r="R75" s="29">
        <v>2.037559E12</v>
      </c>
      <c r="S75" s="29">
        <v>1.350034E12</v>
      </c>
      <c r="T75" s="29">
        <v>1.883526E12</v>
      </c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</row>
    <row r="76" ht="13.5" customHeight="1">
      <c r="A76" s="28">
        <v>2.0130131E7</v>
      </c>
      <c r="B76" s="29">
        <v>7.94146203885762E12</v>
      </c>
      <c r="C76" s="29">
        <v>7.36596561877238E12</v>
      </c>
      <c r="D76" s="29">
        <v>6.5459346382609E11</v>
      </c>
      <c r="E76" s="29">
        <v>6.196579628741E11</v>
      </c>
      <c r="F76" s="29">
        <v>6.387862961883E12</v>
      </c>
      <c r="G76" s="29">
        <v>6.357281338833E12</v>
      </c>
      <c r="H76" s="29">
        <v>8.86635506121E11</v>
      </c>
      <c r="I76" s="29">
        <v>8.45935742208E11</v>
      </c>
      <c r="J76" s="29">
        <v>1.658772906669E12</v>
      </c>
      <c r="K76" s="29">
        <v>1.676700262408E12</v>
      </c>
      <c r="L76" s="29">
        <v>2.63734009632E11</v>
      </c>
      <c r="M76" s="29">
        <v>2.79739640284E11</v>
      </c>
      <c r="N76" s="29">
        <v>2.58285007838E11</v>
      </c>
      <c r="O76" s="29">
        <v>2.54336396343E11</v>
      </c>
      <c r="P76" s="29">
        <v>1.6902968E13</v>
      </c>
      <c r="Q76" s="29">
        <v>2.5105315E13</v>
      </c>
      <c r="R76" s="29">
        <v>2.063729E12</v>
      </c>
      <c r="S76" s="29">
        <v>1.347861E12</v>
      </c>
      <c r="T76" s="29">
        <v>1.860491E12</v>
      </c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</row>
    <row r="77" ht="13.5" customHeight="1">
      <c r="A77" s="28">
        <v>2.0121231E7</v>
      </c>
      <c r="B77" s="29">
        <v>7.47332102995253E12</v>
      </c>
      <c r="C77" s="29">
        <v>7.06959380339747E12</v>
      </c>
      <c r="D77" s="29">
        <v>6.2029396475119E11</v>
      </c>
      <c r="E77" s="29">
        <v>5.8092554234141E11</v>
      </c>
      <c r="F77" s="29">
        <v>6.065249299269E12</v>
      </c>
      <c r="G77" s="29">
        <v>6.096285146353E12</v>
      </c>
      <c r="H77" s="29">
        <v>8.36747318434E11</v>
      </c>
      <c r="I77" s="29">
        <v>8.16681201303E11</v>
      </c>
      <c r="J77" s="29">
        <v>1.631006636242E12</v>
      </c>
      <c r="K77" s="29">
        <v>1.657324056945E12</v>
      </c>
      <c r="L77" s="29">
        <v>2.59355639315E11</v>
      </c>
      <c r="M77" s="29">
        <v>2.82124129474E11</v>
      </c>
      <c r="N77" s="29">
        <v>2.51047994164E11</v>
      </c>
      <c r="O77" s="29">
        <v>2.49146770095E11</v>
      </c>
      <c r="P77" s="29">
        <v>1.6972666E13</v>
      </c>
      <c r="Q77" s="29">
        <v>2.5321363E13</v>
      </c>
      <c r="R77" s="29">
        <v>2.062045E12</v>
      </c>
      <c r="S77" s="29">
        <v>1.342794E12</v>
      </c>
      <c r="T77" s="29">
        <v>1.797212E12</v>
      </c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</row>
    <row r="78" ht="13.5" customHeight="1">
      <c r="A78" s="28">
        <v>2.012113E7</v>
      </c>
      <c r="B78" s="29">
        <v>7.344630706542011E12</v>
      </c>
      <c r="C78" s="29">
        <v>7.09883868367799E12</v>
      </c>
      <c r="D78" s="29">
        <v>5.994929334529999E11</v>
      </c>
      <c r="E78" s="29">
        <v>5.738227158997999E11</v>
      </c>
      <c r="F78" s="29">
        <v>5.909238935082E12</v>
      </c>
      <c r="G78" s="29">
        <v>5.8383602968E12</v>
      </c>
      <c r="H78" s="29">
        <v>7.8683473897E11</v>
      </c>
      <c r="I78" s="29">
        <v>7.87907095086E11</v>
      </c>
      <c r="J78" s="29">
        <v>1.518880051772E12</v>
      </c>
      <c r="K78" s="29">
        <v>1.589440695616E12</v>
      </c>
      <c r="L78" s="29">
        <v>2.33255861844E11</v>
      </c>
      <c r="M78" s="29">
        <v>2.6724940384E11</v>
      </c>
      <c r="N78" s="29">
        <v>2.29655382835E11</v>
      </c>
      <c r="O78" s="29">
        <v>2.32813700621E11</v>
      </c>
      <c r="P78" s="29">
        <v>1.6948413E13</v>
      </c>
      <c r="Q78" s="29">
        <v>2.5574238E13</v>
      </c>
      <c r="R78" s="29">
        <v>2.031744E12</v>
      </c>
      <c r="S78" s="29">
        <v>1.36678E12</v>
      </c>
      <c r="T78" s="29">
        <v>1.756378E12</v>
      </c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</row>
    <row r="79" ht="13.5" customHeight="1">
      <c r="A79" s="28">
        <v>2.0121031E7</v>
      </c>
      <c r="B79" s="29">
        <v>7.372466043179649E12</v>
      </c>
      <c r="C79" s="29">
        <v>6.99941155482124E12</v>
      </c>
      <c r="D79" s="29">
        <v>5.9990980483227E11</v>
      </c>
      <c r="E79" s="29">
        <v>5.7246114789613E11</v>
      </c>
      <c r="F79" s="29">
        <v>5.86687528822E12</v>
      </c>
      <c r="G79" s="29">
        <v>5.719500649365E12</v>
      </c>
      <c r="H79" s="29">
        <v>7.82039984861E11</v>
      </c>
      <c r="I79" s="29">
        <v>7.91282597884E11</v>
      </c>
      <c r="J79" s="29">
        <v>1.520210061269E12</v>
      </c>
      <c r="K79" s="29">
        <v>1.545011323572E12</v>
      </c>
      <c r="L79" s="29">
        <v>2.3355738396E11</v>
      </c>
      <c r="M79" s="29">
        <v>2.64130435476E11</v>
      </c>
      <c r="N79" s="29">
        <v>2.25193137662E11</v>
      </c>
      <c r="O79" s="29">
        <v>2.2883634026E11</v>
      </c>
      <c r="P79" s="29">
        <v>1.6911084E13</v>
      </c>
      <c r="Q79" s="29">
        <v>2.5422766E13</v>
      </c>
      <c r="R79" s="29">
        <v>1.994941E12</v>
      </c>
      <c r="S79" s="29">
        <v>1.348449E12</v>
      </c>
      <c r="T79" s="29">
        <v>1.72241E12</v>
      </c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</row>
    <row r="80" ht="13.5" customHeight="1">
      <c r="A80" s="28">
        <v>2.0120928E7</v>
      </c>
      <c r="B80" s="29">
        <v>7.41955851178652E12</v>
      </c>
      <c r="C80" s="29">
        <v>7.22684085498348E12</v>
      </c>
      <c r="D80" s="29">
        <v>6.074591858381799E11</v>
      </c>
      <c r="E80" s="29">
        <v>5.949146703052201E11</v>
      </c>
      <c r="F80" s="29">
        <v>5.80687474217E12</v>
      </c>
      <c r="G80" s="29">
        <v>5.705857122525E12</v>
      </c>
      <c r="H80" s="29">
        <v>7.75483325294E11</v>
      </c>
      <c r="I80" s="29">
        <v>7.90184037742E11</v>
      </c>
      <c r="J80" s="29">
        <v>1.527811808591E12</v>
      </c>
      <c r="K80" s="29">
        <v>1.549214974701E12</v>
      </c>
      <c r="L80" s="29">
        <v>2.38973377781E11</v>
      </c>
      <c r="M80" s="29">
        <v>2.63152387443E11</v>
      </c>
      <c r="N80" s="29">
        <v>2.28079381094E11</v>
      </c>
      <c r="O80" s="29">
        <v>2.3132343184E11</v>
      </c>
      <c r="P80" s="29">
        <v>1.6815236E13</v>
      </c>
      <c r="Q80" s="29">
        <v>2.5430931E13</v>
      </c>
      <c r="R80" s="29">
        <v>1.972256E12</v>
      </c>
      <c r="S80" s="29">
        <v>1.33894E12</v>
      </c>
      <c r="T80" s="29">
        <v>1.676781E12</v>
      </c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</row>
    <row r="81" ht="13.5" customHeight="1">
      <c r="A81" s="28">
        <v>2.0120831E7</v>
      </c>
      <c r="B81" s="29">
        <v>7.205010062935529E12</v>
      </c>
      <c r="C81" s="29">
        <v>7.09921724132947E12</v>
      </c>
      <c r="D81" s="29">
        <v>5.8774783967505E11</v>
      </c>
      <c r="E81" s="29">
        <v>5.7774073883805E11</v>
      </c>
      <c r="F81" s="29">
        <v>5.628936133011E12</v>
      </c>
      <c r="G81" s="29">
        <v>5.543945338005E12</v>
      </c>
      <c r="H81" s="29">
        <v>7.4212105905E11</v>
      </c>
      <c r="I81" s="29">
        <v>7.61590856855E11</v>
      </c>
      <c r="J81" s="29">
        <v>1.444173079858E12</v>
      </c>
      <c r="K81" s="29">
        <v>1.461844567752E12</v>
      </c>
      <c r="L81" s="29">
        <v>2.25557812931E11</v>
      </c>
      <c r="M81" s="29">
        <v>2.49912958176E11</v>
      </c>
      <c r="N81" s="29">
        <v>2.17754008272E11</v>
      </c>
      <c r="O81" s="29">
        <v>2.1926794638E11</v>
      </c>
      <c r="P81" s="29">
        <v>1.6755032E13</v>
      </c>
      <c r="Q81" s="29">
        <v>2.4984096E13</v>
      </c>
      <c r="R81" s="29">
        <v>1.931782E12</v>
      </c>
      <c r="S81" s="29">
        <v>1.331114E12</v>
      </c>
      <c r="T81" s="29">
        <v>1.614928E12</v>
      </c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</row>
    <row r="82" ht="13.5" customHeight="1">
      <c r="A82" s="28">
        <v>2.0120731E7</v>
      </c>
      <c r="B82" s="29">
        <v>7.07135138338566E12</v>
      </c>
      <c r="C82" s="29">
        <v>6.94248620452934E12</v>
      </c>
      <c r="D82" s="29">
        <v>5.6807645125382E11</v>
      </c>
      <c r="E82" s="29">
        <v>5.5983074594118E11</v>
      </c>
      <c r="F82" s="29">
        <v>5.412871672824E12</v>
      </c>
      <c r="G82" s="29">
        <v>5.431575319573E12</v>
      </c>
      <c r="H82" s="29">
        <v>7.26184715177E11</v>
      </c>
      <c r="I82" s="29">
        <v>7.3970570458E11</v>
      </c>
      <c r="J82" s="29">
        <v>1.458978079254E12</v>
      </c>
      <c r="K82" s="29">
        <v>1.467297455756E12</v>
      </c>
      <c r="L82" s="29">
        <v>2.24063523946E11</v>
      </c>
      <c r="M82" s="29">
        <v>2.45619557316E11</v>
      </c>
      <c r="N82" s="29">
        <v>2.14454632063E11</v>
      </c>
      <c r="O82" s="29">
        <v>2.13493233349E11</v>
      </c>
      <c r="P82" s="29">
        <v>1.67603E13</v>
      </c>
      <c r="Q82" s="29">
        <v>2.4504945E13</v>
      </c>
      <c r="R82" s="29">
        <v>1.925871E12</v>
      </c>
      <c r="S82" s="29">
        <v>1.335384E12</v>
      </c>
      <c r="T82" s="29">
        <v>1.571134E12</v>
      </c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</row>
    <row r="83" ht="13.5" customHeight="1">
      <c r="A83" s="28">
        <v>2.0120629E7</v>
      </c>
      <c r="B83" s="29">
        <v>7.009951856365712E12</v>
      </c>
      <c r="C83" s="29">
        <v>6.87647010149429E12</v>
      </c>
      <c r="D83" s="29">
        <v>5.7478920564658E11</v>
      </c>
      <c r="E83" s="29">
        <v>5.7488431500842E11</v>
      </c>
      <c r="F83" s="29">
        <v>5.368317807675E12</v>
      </c>
      <c r="G83" s="29">
        <v>5.298566274444E12</v>
      </c>
      <c r="H83" s="29">
        <v>7.26028541135E11</v>
      </c>
      <c r="I83" s="29">
        <v>7.33654370993E11</v>
      </c>
      <c r="J83" s="29">
        <v>1.441390129389E12</v>
      </c>
      <c r="K83" s="29">
        <v>1.430744611368E12</v>
      </c>
      <c r="L83" s="29">
        <v>2.20092516139E11</v>
      </c>
      <c r="M83" s="29">
        <v>2.43737592701E11</v>
      </c>
      <c r="N83" s="29">
        <v>2.17773541319E11</v>
      </c>
      <c r="O83" s="29">
        <v>2.13433032824E11</v>
      </c>
      <c r="P83" s="29">
        <v>1.6523569E13</v>
      </c>
      <c r="Q83" s="29">
        <v>2.4151981E13</v>
      </c>
      <c r="R83" s="29">
        <v>1.937049E12</v>
      </c>
      <c r="S83" s="29">
        <v>1.329506E12</v>
      </c>
      <c r="T83" s="29">
        <v>1.552564E12</v>
      </c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</row>
    <row r="84" ht="13.5" customHeight="1">
      <c r="A84" s="28">
        <v>2.0120531E7</v>
      </c>
      <c r="B84" s="29">
        <v>6.573064179727439E12</v>
      </c>
      <c r="C84" s="29">
        <v>6.814362950072562E12</v>
      </c>
      <c r="D84" s="29">
        <v>5.6045115994844E11</v>
      </c>
      <c r="E84" s="29">
        <v>5.564949550672601E11</v>
      </c>
      <c r="F84" s="29">
        <v>4.903530243425E12</v>
      </c>
      <c r="G84" s="29">
        <v>5.170761976917E12</v>
      </c>
      <c r="H84" s="29">
        <v>7.04330040688E11</v>
      </c>
      <c r="I84" s="29">
        <v>7.31172802204E11</v>
      </c>
      <c r="J84" s="29">
        <v>1.353485615339E12</v>
      </c>
      <c r="K84" s="29">
        <v>1.376024558426E12</v>
      </c>
      <c r="L84" s="29">
        <v>2.19999822797E11</v>
      </c>
      <c r="M84" s="29">
        <v>2.41029308726E11</v>
      </c>
      <c r="N84" s="29">
        <v>2.11558398883E11</v>
      </c>
      <c r="O84" s="29">
        <v>2.05753727269E11</v>
      </c>
      <c r="P84" s="29">
        <v>1.6490786E13</v>
      </c>
      <c r="Q84" s="29">
        <v>2.4104262E13</v>
      </c>
      <c r="R84" s="29">
        <v>1.920173E12</v>
      </c>
      <c r="S84" s="29">
        <v>1.340738E12</v>
      </c>
      <c r="T84" s="29">
        <v>1.502677E12</v>
      </c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</row>
    <row r="85" ht="13.5" customHeight="1">
      <c r="A85" s="28">
        <v>2.012043E7</v>
      </c>
      <c r="B85" s="29">
        <v>7.023108014013891E12</v>
      </c>
      <c r="C85" s="29">
        <v>7.31543774552112E12</v>
      </c>
      <c r="D85" s="29">
        <v>5.999441733721E11</v>
      </c>
      <c r="E85" s="29">
        <v>6.016923799202E11</v>
      </c>
      <c r="F85" s="29">
        <v>5.608122682727E12</v>
      </c>
      <c r="G85" s="29">
        <v>5.832529412513E12</v>
      </c>
      <c r="H85" s="29">
        <v>8.11038038057E11</v>
      </c>
      <c r="I85" s="29">
        <v>8.27145140112E11</v>
      </c>
      <c r="J85" s="29">
        <v>1.53655094409E12</v>
      </c>
      <c r="K85" s="29">
        <v>1.562093007418E12</v>
      </c>
      <c r="L85" s="29">
        <v>2.46992187666E11</v>
      </c>
      <c r="M85" s="29">
        <v>2.64615444166E11</v>
      </c>
      <c r="N85" s="29">
        <v>2.35240535007E11</v>
      </c>
      <c r="O85" s="29">
        <v>2.2727088436E11</v>
      </c>
      <c r="P85" s="29">
        <v>1.6304647E13</v>
      </c>
      <c r="Q85" s="29">
        <v>2.4507475E13</v>
      </c>
      <c r="R85" s="29">
        <v>1.919275E12</v>
      </c>
      <c r="S85" s="29">
        <v>1.332436E12</v>
      </c>
      <c r="T85" s="29">
        <v>1.58819E12</v>
      </c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</row>
    <row r="86" ht="13.5" customHeight="1">
      <c r="A86" s="28">
        <v>2.012033E7</v>
      </c>
      <c r="B86" s="29">
        <v>7.11234593530056E12</v>
      </c>
      <c r="C86" s="29">
        <v>7.339796911464431E12</v>
      </c>
      <c r="D86" s="29">
        <v>6.078419185458301E11</v>
      </c>
      <c r="E86" s="29">
        <v>6.1218946165717E11</v>
      </c>
      <c r="F86" s="29">
        <v>5.783051722058E12</v>
      </c>
      <c r="G86" s="29">
        <v>5.895998345927E12</v>
      </c>
      <c r="H86" s="29">
        <v>8.28418342806E11</v>
      </c>
      <c r="I86" s="29">
        <v>8.22738117377E11</v>
      </c>
      <c r="J86" s="29">
        <v>1.570097511548E12</v>
      </c>
      <c r="K86" s="29">
        <v>1.562282226991E12</v>
      </c>
      <c r="L86" s="29">
        <v>2.59122592179E11</v>
      </c>
      <c r="M86" s="29">
        <v>2.69116255371E11</v>
      </c>
      <c r="N86" s="29">
        <v>2.41044428599E11</v>
      </c>
      <c r="O86" s="29">
        <v>2.31778125912E11</v>
      </c>
      <c r="P86" s="29">
        <v>1.6113145E13</v>
      </c>
      <c r="Q86" s="29">
        <v>2.4215406E13</v>
      </c>
      <c r="R86" s="29">
        <v>1.91484E12</v>
      </c>
      <c r="S86" s="29">
        <v>1.30832E12</v>
      </c>
      <c r="T86" s="29">
        <v>1.580169E12</v>
      </c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</row>
    <row r="87" ht="13.5" customHeight="1">
      <c r="A87" s="28">
        <v>2.0120229E7</v>
      </c>
      <c r="B87" s="29">
        <v>6.9336682680701E12</v>
      </c>
      <c r="C87" s="29">
        <v>7.1227214713899E12</v>
      </c>
      <c r="D87" s="29">
        <v>5.9079660547729E11</v>
      </c>
      <c r="E87" s="29">
        <v>5.9985116452751E11</v>
      </c>
      <c r="F87" s="29">
        <v>5.863689560407E12</v>
      </c>
      <c r="G87" s="29">
        <v>5.929828422742E12</v>
      </c>
      <c r="H87" s="29">
        <v>8.23313786038E11</v>
      </c>
      <c r="I87" s="29">
        <v>8.19932342265E11</v>
      </c>
      <c r="J87" s="29">
        <v>1.643456801814E12</v>
      </c>
      <c r="K87" s="29">
        <v>1.593725747852E12</v>
      </c>
      <c r="L87" s="29">
        <v>2.67138004952E11</v>
      </c>
      <c r="M87" s="29">
        <v>2.77239544774E11</v>
      </c>
      <c r="N87" s="29">
        <v>2.44928292096E11</v>
      </c>
      <c r="O87" s="29">
        <v>2.38383287375E11</v>
      </c>
      <c r="P87" s="29">
        <v>1.6206381E13</v>
      </c>
      <c r="Q87" s="29">
        <v>2.4511018E13</v>
      </c>
      <c r="R87" s="29">
        <v>1.910881E12</v>
      </c>
      <c r="S87" s="29">
        <v>1.310852E12</v>
      </c>
      <c r="T87" s="29">
        <v>1.54296E12</v>
      </c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</row>
    <row r="88" ht="13.5" customHeight="1">
      <c r="A88" s="28">
        <v>2.0120131E7</v>
      </c>
      <c r="B88" s="29">
        <v>6.69871208173979E12</v>
      </c>
      <c r="C88" s="29">
        <v>6.80962958656021E12</v>
      </c>
      <c r="D88" s="29">
        <v>5.839433816100499E11</v>
      </c>
      <c r="E88" s="29">
        <v>5.925255671314501E11</v>
      </c>
      <c r="F88" s="29">
        <v>5.58439582465E12</v>
      </c>
      <c r="G88" s="29">
        <v>5.626708257206E12</v>
      </c>
      <c r="H88" s="29">
        <v>7.75128489682E11</v>
      </c>
      <c r="I88" s="29">
        <v>7.80072464607E11</v>
      </c>
      <c r="J88" s="29">
        <v>1.565154958287E12</v>
      </c>
      <c r="K88" s="29">
        <v>1.499622213563E12</v>
      </c>
      <c r="L88" s="29">
        <v>2.47123159043E11</v>
      </c>
      <c r="M88" s="29">
        <v>2.58346745517E11</v>
      </c>
      <c r="N88" s="29">
        <v>2.24297963715E11</v>
      </c>
      <c r="O88" s="29">
        <v>2.21642984196E11</v>
      </c>
      <c r="P88" s="29">
        <v>1.6136898E13</v>
      </c>
      <c r="Q88" s="29">
        <v>2.434422E13</v>
      </c>
      <c r="R88" s="29">
        <v>1.870884E12</v>
      </c>
      <c r="S88" s="29">
        <v>1.308549E12</v>
      </c>
      <c r="T88" s="29">
        <v>1.46098E12</v>
      </c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</row>
    <row r="89" ht="13.5" customHeight="1">
      <c r="A89" s="28">
        <v>2.011123E7</v>
      </c>
      <c r="B89" s="29">
        <v>6.46551491091387E12</v>
      </c>
      <c r="C89" s="29">
        <v>6.440010597300201E12</v>
      </c>
      <c r="D89" s="29">
        <v>5.5119369460451E11</v>
      </c>
      <c r="E89" s="29">
        <v>5.5365319450339E11</v>
      </c>
      <c r="F89" s="29">
        <v>5.315334716101E12</v>
      </c>
      <c r="G89" s="29">
        <v>5.332460682379E12</v>
      </c>
      <c r="H89" s="29">
        <v>7.35484049708E11</v>
      </c>
      <c r="I89" s="29">
        <v>7.38572159017E11</v>
      </c>
      <c r="J89" s="29">
        <v>1.384122843841E12</v>
      </c>
      <c r="K89" s="29">
        <v>1.373510779372E12</v>
      </c>
      <c r="L89" s="29">
        <v>2.15970190165E11</v>
      </c>
      <c r="M89" s="29">
        <v>2.35878899793E11</v>
      </c>
      <c r="N89" s="29">
        <v>2.05133699721E11</v>
      </c>
      <c r="O89" s="29">
        <v>2.05683933719E11</v>
      </c>
      <c r="P89" s="29">
        <v>1.5925527E13</v>
      </c>
      <c r="Q89" s="29">
        <v>2.3653542E13</v>
      </c>
      <c r="R89" s="29">
        <v>1.812266E12</v>
      </c>
      <c r="S89" s="29">
        <v>1.283877E12</v>
      </c>
      <c r="T89" s="29">
        <v>1.427759E12</v>
      </c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</row>
    <row r="90" ht="13.5" customHeight="1">
      <c r="A90" s="28">
        <v>2.011113E7</v>
      </c>
      <c r="B90" s="29">
        <v>6.36539766982485E12</v>
      </c>
      <c r="C90" s="29">
        <v>6.49120777636515E12</v>
      </c>
      <c r="D90" s="29">
        <v>5.47110812885E11</v>
      </c>
      <c r="E90" s="29">
        <v>5.552713909143E11</v>
      </c>
      <c r="F90" s="29">
        <v>5.324652782405E12</v>
      </c>
      <c r="G90" s="29">
        <v>5.446504220739E12</v>
      </c>
      <c r="H90" s="29">
        <v>7.23978222226E11</v>
      </c>
      <c r="I90" s="29">
        <v>7.58918669541E11</v>
      </c>
      <c r="J90" s="29">
        <v>1.405164951433E12</v>
      </c>
      <c r="K90" s="29">
        <v>1.374474186609E12</v>
      </c>
      <c r="L90" s="29">
        <v>1.97506396616E11</v>
      </c>
      <c r="M90" s="29">
        <v>2.4313557149E11</v>
      </c>
      <c r="N90" s="29">
        <v>2.01289707564E11</v>
      </c>
      <c r="O90" s="29">
        <v>2.0049634601E11</v>
      </c>
      <c r="P90" s="29">
        <v>1.5791771E13</v>
      </c>
      <c r="Q90" s="29">
        <v>2.3873019E13</v>
      </c>
      <c r="R90" s="29">
        <v>1.756726E12</v>
      </c>
      <c r="S90" s="29">
        <v>1.267124E12</v>
      </c>
      <c r="T90" s="29">
        <v>1.396205E12</v>
      </c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</row>
    <row r="91" ht="13.5" customHeight="1">
      <c r="A91" s="28">
        <v>2.0111031E7</v>
      </c>
      <c r="B91" s="29">
        <v>6.429913332660409E12</v>
      </c>
      <c r="C91" s="29">
        <v>6.51847815452459E12</v>
      </c>
      <c r="D91" s="29">
        <v>5.4973416949950006E11</v>
      </c>
      <c r="E91" s="29">
        <v>5.593723764322E11</v>
      </c>
      <c r="F91" s="29">
        <v>5.645073419291E12</v>
      </c>
      <c r="G91" s="29">
        <v>5.68929160698E12</v>
      </c>
      <c r="H91" s="29">
        <v>7.64167253229E11</v>
      </c>
      <c r="I91" s="29">
        <v>7.95712719653E11</v>
      </c>
      <c r="J91" s="29">
        <v>1.502718774148E12</v>
      </c>
      <c r="K91" s="29">
        <v>1.474414308326E12</v>
      </c>
      <c r="L91" s="29">
        <v>2.16597586776E11</v>
      </c>
      <c r="M91" s="29">
        <v>2.6379702851E11</v>
      </c>
      <c r="N91" s="29">
        <v>2.20570249611E11</v>
      </c>
      <c r="O91" s="29">
        <v>2.17316551918E11</v>
      </c>
      <c r="P91" s="29">
        <v>1.5819889E13</v>
      </c>
      <c r="Q91" s="29">
        <v>2.4469692E13</v>
      </c>
      <c r="R91" s="29">
        <v>1.753858E12</v>
      </c>
      <c r="S91" s="29">
        <v>1.25997E12</v>
      </c>
      <c r="T91" s="29">
        <v>1.431314E12</v>
      </c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</row>
    <row r="92" ht="13.5" customHeight="1">
      <c r="A92" s="28">
        <v>2.011093E7</v>
      </c>
      <c r="B92" s="29">
        <v>5.79348006550504E12</v>
      </c>
      <c r="C92" s="29">
        <v>5.87901121344996E12</v>
      </c>
      <c r="D92" s="29">
        <v>4.8202172075027E11</v>
      </c>
      <c r="E92" s="29">
        <v>4.8337097896352997E11</v>
      </c>
      <c r="F92" s="29">
        <v>5.175645063285E12</v>
      </c>
      <c r="G92" s="29">
        <v>5.168191672151E12</v>
      </c>
      <c r="H92" s="29">
        <v>7.1233226247E11</v>
      </c>
      <c r="I92" s="29">
        <v>7.37807566032E11</v>
      </c>
      <c r="J92" s="29">
        <v>1.319739999661E12</v>
      </c>
      <c r="K92" s="29">
        <v>1.296502235329E12</v>
      </c>
      <c r="L92" s="29">
        <v>1.96004438038E11</v>
      </c>
      <c r="M92" s="29">
        <v>2.35662164682E11</v>
      </c>
      <c r="N92" s="29">
        <v>2.01979163189E11</v>
      </c>
      <c r="O92" s="29">
        <v>1.97241458771E11</v>
      </c>
      <c r="P92" s="29">
        <v>1.5797875E13</v>
      </c>
      <c r="Q92" s="29">
        <v>2.398037E13</v>
      </c>
      <c r="R92" s="29">
        <v>1.691866E12</v>
      </c>
      <c r="S92" s="29">
        <v>1.257607E12</v>
      </c>
      <c r="T92" s="29">
        <v>1.362335E12</v>
      </c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</row>
    <row r="93" ht="13.5" customHeight="1">
      <c r="A93" s="28">
        <v>2.0110831E7</v>
      </c>
      <c r="B93" s="29">
        <v>6.28080768823564E12</v>
      </c>
      <c r="C93" s="29">
        <v>6.36973064911436E12</v>
      </c>
      <c r="D93" s="29">
        <v>5.4424099355655E11</v>
      </c>
      <c r="E93" s="29">
        <v>5.4784011386575995E11</v>
      </c>
      <c r="F93" s="29">
        <v>5.681543590994E12</v>
      </c>
      <c r="G93" s="29">
        <v>5.842602373357E12</v>
      </c>
      <c r="H93" s="29">
        <v>8.03138023603E11</v>
      </c>
      <c r="I93" s="29">
        <v>8.12101494961E11</v>
      </c>
      <c r="J93" s="29">
        <v>1.508274534665E12</v>
      </c>
      <c r="K93" s="29">
        <v>1.501902843285E12</v>
      </c>
      <c r="L93" s="29">
        <v>2.37975735088E11</v>
      </c>
      <c r="M93" s="29">
        <v>2.93469799132E11</v>
      </c>
      <c r="N93" s="29">
        <v>2.42891233903E11</v>
      </c>
      <c r="O93" s="29">
        <v>2.38850828026E11</v>
      </c>
      <c r="P93" s="29">
        <v>1.5643101E13</v>
      </c>
      <c r="Q93" s="29">
        <v>2.5077735E13</v>
      </c>
      <c r="R93" s="29">
        <v>1.738754E12</v>
      </c>
      <c r="S93" s="29">
        <v>1.242305E12</v>
      </c>
      <c r="T93" s="29">
        <v>1.447172E12</v>
      </c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</row>
    <row r="94" ht="13.5" customHeight="1">
      <c r="A94" s="28">
        <v>2.0110729E7</v>
      </c>
      <c r="B94" s="29">
        <v>6.713337197664159E12</v>
      </c>
      <c r="C94" s="29">
        <v>6.74948753530584E12</v>
      </c>
      <c r="D94" s="29">
        <v>5.9784252778725E11</v>
      </c>
      <c r="E94" s="29">
        <v>6.012470960720499E11</v>
      </c>
      <c r="F94" s="29">
        <v>6.25195935913E12</v>
      </c>
      <c r="G94" s="29">
        <v>6.365172069025E12</v>
      </c>
      <c r="H94" s="29">
        <v>8.7874277133E11</v>
      </c>
      <c r="I94" s="29">
        <v>8.76293056319E11</v>
      </c>
      <c r="J94" s="29">
        <v>1.650271075272E12</v>
      </c>
      <c r="K94" s="29">
        <v>1.65478595049E12</v>
      </c>
      <c r="L94" s="29">
        <v>2.67049455232E11</v>
      </c>
      <c r="M94" s="29">
        <v>3.1979124923E11</v>
      </c>
      <c r="N94" s="29">
        <v>2.74066683285E11</v>
      </c>
      <c r="O94" s="29">
        <v>2.70692558424E11</v>
      </c>
      <c r="P94" s="29">
        <v>1.5420294E13</v>
      </c>
      <c r="Q94" s="29">
        <v>2.4643578E13</v>
      </c>
      <c r="R94" s="29">
        <v>1.72871E12</v>
      </c>
      <c r="S94" s="29">
        <v>1.235808E12</v>
      </c>
      <c r="T94" s="29">
        <v>1.512998E12</v>
      </c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</row>
    <row r="95" ht="13.5" customHeight="1">
      <c r="A95" s="28">
        <v>2.011063E7</v>
      </c>
      <c r="B95" s="29">
        <v>6.9636574459395E12</v>
      </c>
      <c r="C95" s="29">
        <v>6.8282933113755E12</v>
      </c>
      <c r="D95" s="29">
        <v>6.228224665788401E11</v>
      </c>
      <c r="E95" s="29">
        <v>6.3102513280616E11</v>
      </c>
      <c r="F95" s="29">
        <v>6.401644168221E12</v>
      </c>
      <c r="G95" s="29">
        <v>6.424428223656E12</v>
      </c>
      <c r="H95" s="29">
        <v>8.88574698785E11</v>
      </c>
      <c r="I95" s="29">
        <v>8.80808957963E11</v>
      </c>
      <c r="J95" s="29">
        <v>1.669352253451E12</v>
      </c>
      <c r="K95" s="29">
        <v>1.660148490648E12</v>
      </c>
      <c r="L95" s="29">
        <v>2.67693172843E11</v>
      </c>
      <c r="M95" s="29">
        <v>3.17912984992E11</v>
      </c>
      <c r="N95" s="29">
        <v>2.69717557586E11</v>
      </c>
      <c r="O95" s="29">
        <v>2.65569412023E11</v>
      </c>
      <c r="P95" s="29">
        <v>1.5216983E13</v>
      </c>
      <c r="Q95" s="29">
        <v>2.4074642E13</v>
      </c>
      <c r="R95" s="29">
        <v>1.722528E12</v>
      </c>
      <c r="S95" s="29">
        <v>1.228925E12</v>
      </c>
      <c r="T95" s="29">
        <v>1.514985E12</v>
      </c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</row>
    <row r="96" ht="13.5" customHeight="1">
      <c r="A96" s="28">
        <v>2.0110531E7</v>
      </c>
      <c r="B96" s="29">
        <v>6.89584531618475E12</v>
      </c>
      <c r="C96" s="29">
        <v>7.019744239985251E12</v>
      </c>
      <c r="D96" s="29">
        <v>6.1430286495991E11</v>
      </c>
      <c r="E96" s="29">
        <v>6.6137690437539E11</v>
      </c>
      <c r="F96" s="29">
        <v>6.345773819966E12</v>
      </c>
      <c r="G96" s="29">
        <v>6.577595171423E12</v>
      </c>
      <c r="H96" s="29">
        <v>8.64465792346E11</v>
      </c>
      <c r="I96" s="29">
        <v>8.72090298541E11</v>
      </c>
      <c r="J96" s="29">
        <v>1.725085236524E12</v>
      </c>
      <c r="K96" s="29">
        <v>1.651172927809E12</v>
      </c>
      <c r="L96" s="29">
        <v>2.63173864731E11</v>
      </c>
      <c r="M96" s="29">
        <v>3.14841555364E11</v>
      </c>
      <c r="N96" s="29">
        <v>2.61756195107E11</v>
      </c>
      <c r="O96" s="29">
        <v>2.49685091207E11</v>
      </c>
      <c r="P96" s="29">
        <v>1.5392604E13</v>
      </c>
      <c r="Q96" s="29">
        <v>2.4119012E13</v>
      </c>
      <c r="R96" s="29">
        <v>1.708871E12</v>
      </c>
      <c r="S96" s="29">
        <v>1.232192E12</v>
      </c>
      <c r="T96" s="29">
        <v>1.524281E12</v>
      </c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</row>
    <row r="97" ht="13.5" customHeight="1">
      <c r="A97" s="28">
        <v>2.0110429E7</v>
      </c>
      <c r="B97" s="29">
        <v>6.9917898612021E12</v>
      </c>
      <c r="C97" s="29">
        <v>7.1248325350379E12</v>
      </c>
      <c r="D97" s="29">
        <v>6.2743290045726E11</v>
      </c>
      <c r="E97" s="29">
        <v>6.7632529232374E11</v>
      </c>
      <c r="F97" s="29">
        <v>6.630784686528E12</v>
      </c>
      <c r="G97" s="29">
        <v>6.754376858109E12</v>
      </c>
      <c r="H97" s="29">
        <v>8.97086762237E11</v>
      </c>
      <c r="I97" s="29">
        <v>9.00244292435E11</v>
      </c>
      <c r="J97" s="29">
        <v>1.787162448772E12</v>
      </c>
      <c r="K97" s="29">
        <v>1.700515716624E12</v>
      </c>
      <c r="L97" s="29">
        <v>2.71895128181E11</v>
      </c>
      <c r="M97" s="29">
        <v>3.2048434977E11</v>
      </c>
      <c r="N97" s="29">
        <v>2.68337156432E11</v>
      </c>
      <c r="O97" s="29">
        <v>2.58525687514E11</v>
      </c>
      <c r="P97" s="29">
        <v>1.5202933E13</v>
      </c>
      <c r="Q97" s="29">
        <v>2.4138482E13</v>
      </c>
      <c r="R97" s="29">
        <v>1.693704E12</v>
      </c>
      <c r="S97" s="29">
        <v>1.221956E12</v>
      </c>
      <c r="T97" s="29">
        <v>1.51647E12</v>
      </c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</row>
    <row r="98" ht="13.5" customHeight="1">
      <c r="A98" s="28">
        <v>2.0110331E7</v>
      </c>
      <c r="B98" s="29">
        <v>6.82622014918606E12</v>
      </c>
      <c r="C98" s="29">
        <v>6.930318994543939E12</v>
      </c>
      <c r="D98" s="29">
        <v>6.1394761001472E11</v>
      </c>
      <c r="E98" s="29">
        <v>6.5176316927448E11</v>
      </c>
      <c r="F98" s="29">
        <v>6.318446560434E12</v>
      </c>
      <c r="G98" s="29">
        <v>6.421590172822E12</v>
      </c>
      <c r="H98" s="29">
        <v>8.6321552967E11</v>
      </c>
      <c r="I98" s="29">
        <v>8.61468365052E11</v>
      </c>
      <c r="J98" s="29">
        <v>1.752728078952E12</v>
      </c>
      <c r="K98" s="29">
        <v>1.643315756605E12</v>
      </c>
      <c r="L98" s="29">
        <v>2.60518309919E11</v>
      </c>
      <c r="M98" s="29">
        <v>3.07308029563E11</v>
      </c>
      <c r="N98" s="29">
        <v>2.58555891462E11</v>
      </c>
      <c r="O98" s="29">
        <v>2.48273917557E11</v>
      </c>
      <c r="P98" s="29">
        <v>1.5093055E13</v>
      </c>
      <c r="Q98" s="29">
        <v>2.3101723E13</v>
      </c>
      <c r="R98" s="29">
        <v>1.622968E12</v>
      </c>
      <c r="S98" s="29">
        <v>1.201925E12</v>
      </c>
      <c r="T98" s="29">
        <v>1.47842E12</v>
      </c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</row>
    <row r="99" ht="13.5" customHeight="1">
      <c r="A99" s="28">
        <v>2.0110228E7</v>
      </c>
      <c r="B99" s="29">
        <v>6.816950905702301E12</v>
      </c>
      <c r="C99" s="29">
        <v>6.9426169034027E12</v>
      </c>
      <c r="D99" s="29">
        <v>6.0587917573859E11</v>
      </c>
      <c r="E99" s="29">
        <v>6.2938872319991E11</v>
      </c>
      <c r="F99" s="29">
        <v>6.506533792826E12</v>
      </c>
      <c r="G99" s="29">
        <v>6.514103130092E12</v>
      </c>
      <c r="H99" s="29">
        <v>8.6320771241E11</v>
      </c>
      <c r="I99" s="29">
        <v>8.63818876523E11</v>
      </c>
      <c r="J99" s="29">
        <v>1.656926565869E12</v>
      </c>
      <c r="K99" s="29">
        <v>1.540745836033E12</v>
      </c>
      <c r="L99" s="29">
        <v>2.39514181708E11</v>
      </c>
      <c r="M99" s="29">
        <v>2.8221186417E11</v>
      </c>
      <c r="N99" s="29">
        <v>2.5047413468E11</v>
      </c>
      <c r="O99" s="29">
        <v>2.44470882565E11</v>
      </c>
      <c r="P99" s="29">
        <v>1.5135776E13</v>
      </c>
      <c r="Q99" s="29">
        <v>2.2976367E13</v>
      </c>
      <c r="R99" s="29">
        <v>1.592115E12</v>
      </c>
      <c r="S99" s="29">
        <v>1.208685E12</v>
      </c>
      <c r="T99" s="29">
        <v>1.447143E12</v>
      </c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</row>
    <row r="100" ht="13.5" customHeight="1">
      <c r="A100" s="28">
        <v>2.0110131E7</v>
      </c>
      <c r="B100" s="29">
        <v>6.59233270883801E12</v>
      </c>
      <c r="C100" s="29">
        <v>6.7395900540769795E12</v>
      </c>
      <c r="D100" s="29">
        <v>5.7607295880778E11</v>
      </c>
      <c r="E100" s="29">
        <v>5.952683329044299E11</v>
      </c>
      <c r="F100" s="29">
        <v>6.276318251437E12</v>
      </c>
      <c r="G100" s="29">
        <v>6.292957895152E12</v>
      </c>
      <c r="H100" s="29">
        <v>8.39897141098E11</v>
      </c>
      <c r="I100" s="29">
        <v>8.40074073798E11</v>
      </c>
      <c r="J100" s="29">
        <v>1.653113583716E12</v>
      </c>
      <c r="K100" s="29">
        <v>1.563217677947E12</v>
      </c>
      <c r="L100" s="29">
        <v>2.50222263391E11</v>
      </c>
      <c r="M100" s="29">
        <v>2.90700436426E11</v>
      </c>
      <c r="N100" s="29">
        <v>2.61127690668E11</v>
      </c>
      <c r="O100" s="29">
        <v>2.53660723956E11</v>
      </c>
      <c r="P100" s="29">
        <v>1.5142869E13</v>
      </c>
      <c r="Q100" s="29">
        <v>2.2635447E13</v>
      </c>
      <c r="R100" s="29">
        <v>1.550001E12</v>
      </c>
      <c r="S100" s="29">
        <v>1.198757E12</v>
      </c>
      <c r="T100" s="29">
        <v>1.420195E12</v>
      </c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</row>
    <row r="101" ht="13.5" customHeight="1">
      <c r="A101" s="28">
        <v>2.0101231E7</v>
      </c>
      <c r="B101" s="29">
        <v>6.45945897120503E12</v>
      </c>
      <c r="C101" s="29">
        <v>6.57580242454497E12</v>
      </c>
      <c r="D101" s="29">
        <v>5.7670931340125E11</v>
      </c>
      <c r="E101" s="29">
        <v>6.0470163408425E11</v>
      </c>
      <c r="F101" s="29">
        <v>6.019880408348E12</v>
      </c>
      <c r="G101" s="29">
        <v>6.272614211896E12</v>
      </c>
      <c r="H101" s="29">
        <v>8.41486217011E11</v>
      </c>
      <c r="I101" s="29">
        <v>8.9192342511E11</v>
      </c>
      <c r="J101" s="29">
        <v>1.68835031988E12</v>
      </c>
      <c r="K101" s="29">
        <v>1.609342933455E12</v>
      </c>
      <c r="L101" s="29">
        <v>2.55055656145E11</v>
      </c>
      <c r="M101" s="29">
        <v>3.01293018228E11</v>
      </c>
      <c r="N101" s="29">
        <v>2.65978029574E11</v>
      </c>
      <c r="O101" s="29">
        <v>2.63198997412E11</v>
      </c>
      <c r="P101" s="29">
        <v>1.5133856E13</v>
      </c>
      <c r="Q101" s="29">
        <v>2.2466783E13</v>
      </c>
      <c r="R101" s="29">
        <v>1.527025E12</v>
      </c>
      <c r="S101" s="29">
        <v>1.213092E12</v>
      </c>
      <c r="T101" s="29">
        <v>1.396348E12</v>
      </c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</row>
    <row r="102" ht="13.5" customHeight="1">
      <c r="A102" s="28">
        <v>2.010113E7</v>
      </c>
      <c r="B102" s="29">
        <v>5.993688078380221E12</v>
      </c>
      <c r="C102" s="29">
        <v>6.243529150534779E12</v>
      </c>
      <c r="D102" s="29">
        <v>5.3253631564805005E11</v>
      </c>
      <c r="E102" s="29">
        <v>5.6197745894385E11</v>
      </c>
      <c r="F102" s="29">
        <v>5.450092892274E12</v>
      </c>
      <c r="G102" s="29">
        <v>5.908977672718E12</v>
      </c>
      <c r="H102" s="29">
        <v>7.54861776639E11</v>
      </c>
      <c r="I102" s="29">
        <v>7.79838128471E11</v>
      </c>
      <c r="J102" s="29">
        <v>1.507514188065E12</v>
      </c>
      <c r="K102" s="29">
        <v>1.48764963475E12</v>
      </c>
      <c r="L102" s="29">
        <v>2.43860414051E11</v>
      </c>
      <c r="M102" s="29">
        <v>2.9408562309E11</v>
      </c>
      <c r="N102" s="29">
        <v>2.63903150589E11</v>
      </c>
      <c r="O102" s="29">
        <v>2.65089395334E11</v>
      </c>
      <c r="P102" s="29">
        <v>1.5449027E13</v>
      </c>
      <c r="Q102" s="29">
        <v>2.1909828E13</v>
      </c>
      <c r="R102" s="29">
        <v>1.50446E12</v>
      </c>
      <c r="S102" s="29">
        <v>1.24565E12</v>
      </c>
      <c r="T102" s="29">
        <v>1.408219E12</v>
      </c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</row>
    <row r="103" ht="13.5" customHeight="1">
      <c r="A103" s="28">
        <v>2.0101029E7</v>
      </c>
      <c r="B103" s="29">
        <v>6.04053185888994E12</v>
      </c>
      <c r="C103" s="29">
        <v>6.18974825748246E12</v>
      </c>
      <c r="D103" s="29">
        <v>5.1928390587283E11</v>
      </c>
      <c r="E103" s="29">
        <v>5.4386529681217004E11</v>
      </c>
      <c r="F103" s="29">
        <v>5.801997925783E12</v>
      </c>
      <c r="G103" s="29">
        <v>6.061035217111E12</v>
      </c>
      <c r="H103" s="29">
        <v>7.86638463346E11</v>
      </c>
      <c r="I103" s="29">
        <v>7.41205926048E11</v>
      </c>
      <c r="J103" s="29">
        <v>1.544147250315E12</v>
      </c>
      <c r="K103" s="29">
        <v>1.520392377566E12</v>
      </c>
      <c r="L103" s="29">
        <v>2.51429506766E11</v>
      </c>
      <c r="M103" s="29">
        <v>3.03499628794E11</v>
      </c>
      <c r="N103" s="29">
        <v>2.71247137332E11</v>
      </c>
      <c r="O103" s="29">
        <v>2.70515381219E11</v>
      </c>
      <c r="P103" s="29">
        <v>1.5530785E13</v>
      </c>
      <c r="Q103" s="29">
        <v>2.3151085E13</v>
      </c>
      <c r="R103" s="29">
        <v>1.558754E12</v>
      </c>
      <c r="S103" s="29">
        <v>1.277279E12</v>
      </c>
      <c r="T103" s="29">
        <v>1.430152E12</v>
      </c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</row>
    <row r="104" ht="13.5" customHeight="1">
      <c r="A104" s="28">
        <v>2.010093E7</v>
      </c>
      <c r="B104" s="29">
        <v>5.87765155981695E12</v>
      </c>
      <c r="C104" s="29">
        <v>5.919695785355649E12</v>
      </c>
      <c r="D104" s="29">
        <v>4.9881318205097E11</v>
      </c>
      <c r="E104" s="29">
        <v>5.2163663914093005E11</v>
      </c>
      <c r="F104" s="29">
        <v>5.590598395938E12</v>
      </c>
      <c r="G104" s="29">
        <v>5.872675002567E12</v>
      </c>
      <c r="H104" s="29">
        <v>7.58950389288E11</v>
      </c>
      <c r="I104" s="29">
        <v>7.6451257985E11</v>
      </c>
      <c r="J104" s="29">
        <v>1.503895716459E12</v>
      </c>
      <c r="K104" s="29">
        <v>1.469854935922E12</v>
      </c>
      <c r="L104" s="29">
        <v>2.45095963683E11</v>
      </c>
      <c r="M104" s="29">
        <v>2.95421604054E11</v>
      </c>
      <c r="N104" s="29">
        <v>2.57820953394E11</v>
      </c>
      <c r="O104" s="29">
        <v>2.58623891332E11</v>
      </c>
      <c r="P104" s="29">
        <v>1.540438E13</v>
      </c>
      <c r="Q104" s="29">
        <v>2.26219E13</v>
      </c>
      <c r="R104" s="29">
        <v>1.514795E12</v>
      </c>
      <c r="S104" s="29">
        <v>1.279001E12</v>
      </c>
      <c r="T104" s="29">
        <v>1.353192E12</v>
      </c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</row>
    <row r="105" ht="13.5" customHeight="1">
      <c r="A105" s="28">
        <v>2.0100831E7</v>
      </c>
      <c r="B105" s="29">
        <v>5.46149815341173E12</v>
      </c>
      <c r="C105" s="29">
        <v>5.360407937112871E12</v>
      </c>
      <c r="D105" s="29">
        <v>4.506561155203E11</v>
      </c>
      <c r="E105" s="29">
        <v>4.587515797988E11</v>
      </c>
      <c r="F105" s="29">
        <v>5.131056117196E12</v>
      </c>
      <c r="G105" s="29">
        <v>5.310627269E12</v>
      </c>
      <c r="H105" s="29">
        <v>6.89802829703E11</v>
      </c>
      <c r="I105" s="29">
        <v>6.93966006744E11</v>
      </c>
      <c r="J105" s="29">
        <v>1.351396770617E12</v>
      </c>
      <c r="K105" s="29">
        <v>1.30689718174E12</v>
      </c>
      <c r="L105" s="29">
        <v>2.21713543875E11</v>
      </c>
      <c r="M105" s="29">
        <v>2.66167457829E11</v>
      </c>
      <c r="N105" s="29">
        <v>2.32525949923E11</v>
      </c>
      <c r="O105" s="29">
        <v>2.34764001819E11</v>
      </c>
      <c r="P105" s="29">
        <v>1.5295439E13</v>
      </c>
      <c r="Q105" s="29">
        <v>2.1787773E13</v>
      </c>
      <c r="R105" s="29">
        <v>1.454517E12</v>
      </c>
      <c r="S105" s="29">
        <v>1.28087E12</v>
      </c>
      <c r="T105" s="29">
        <v>1.281274E12</v>
      </c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</row>
    <row r="106" ht="13.5" customHeight="1">
      <c r="A106" s="28">
        <v>2.010073E7</v>
      </c>
      <c r="B106" s="29">
        <v>5.714412205701359E12</v>
      </c>
      <c r="C106" s="29">
        <v>5.63211641310864E12</v>
      </c>
      <c r="D106" s="29">
        <v>4.879078701854E11</v>
      </c>
      <c r="E106" s="29">
        <v>4.996352087503E11</v>
      </c>
      <c r="F106" s="29">
        <v>5.341576031375E12</v>
      </c>
      <c r="G106" s="29">
        <v>5.443652624833E12</v>
      </c>
      <c r="H106" s="29">
        <v>7.14302406096E11</v>
      </c>
      <c r="I106" s="29">
        <v>7.03365501327E11</v>
      </c>
      <c r="J106" s="29">
        <v>1.388129931276E12</v>
      </c>
      <c r="K106" s="29">
        <v>1.331533896206E12</v>
      </c>
      <c r="L106" s="29">
        <v>2.25802486792E11</v>
      </c>
      <c r="M106" s="29">
        <v>2.68196108046E11</v>
      </c>
      <c r="N106" s="29">
        <v>2.32336406856E11</v>
      </c>
      <c r="O106" s="29">
        <v>2.21991396693E11</v>
      </c>
      <c r="P106" s="29">
        <v>1.5024656E13</v>
      </c>
      <c r="Q106" s="29">
        <v>2.131989E13</v>
      </c>
      <c r="R106" s="29">
        <v>1.445862E12</v>
      </c>
      <c r="S106" s="29">
        <v>1.258317E12</v>
      </c>
      <c r="T106" s="29">
        <v>1.271045E12</v>
      </c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</row>
    <row r="107" ht="13.5" customHeight="1">
      <c r="A107" s="28">
        <v>2.010063E7</v>
      </c>
      <c r="B107" s="29">
        <v>5.3684870976848E12</v>
      </c>
      <c r="C107" s="29">
        <v>5.2693187408372E12</v>
      </c>
      <c r="D107" s="29">
        <v>4.5772272484607E11</v>
      </c>
      <c r="E107" s="29">
        <v>4.7762307167893E11</v>
      </c>
      <c r="F107" s="29">
        <v>4.835136644815E12</v>
      </c>
      <c r="G107" s="29">
        <v>5.031722628392E12</v>
      </c>
      <c r="H107" s="29">
        <v>6.56319891327E11</v>
      </c>
      <c r="I107" s="29">
        <v>6.51509509302E11</v>
      </c>
      <c r="J107" s="29">
        <v>1.285586551292E12</v>
      </c>
      <c r="K107" s="29">
        <v>1.227803433198E12</v>
      </c>
      <c r="L107" s="29">
        <v>2.06194445399E11</v>
      </c>
      <c r="M107" s="29">
        <v>2.47524711336E11</v>
      </c>
      <c r="N107" s="29">
        <v>2.16602855172E11</v>
      </c>
      <c r="O107" s="29">
        <v>2.08794706501E11</v>
      </c>
      <c r="P107" s="29">
        <v>1.4765752E13</v>
      </c>
      <c r="Q107" s="29">
        <v>2.0234878E13</v>
      </c>
      <c r="R107" s="29">
        <v>1.40317E12</v>
      </c>
      <c r="S107" s="29">
        <v>1.249231E12</v>
      </c>
      <c r="T107" s="29">
        <v>1.208176E12</v>
      </c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</row>
    <row r="108" ht="13.5" customHeight="1">
      <c r="A108" s="28">
        <v>2.0100528E7</v>
      </c>
      <c r="B108" s="29">
        <v>5.4498981175092E12</v>
      </c>
      <c r="C108" s="29">
        <v>5.4296227294558E12</v>
      </c>
      <c r="D108" s="29">
        <v>5.2039110162592E11</v>
      </c>
      <c r="E108" s="29">
        <v>4.7350221662188E11</v>
      </c>
      <c r="F108" s="29">
        <v>4.955990783307E12</v>
      </c>
      <c r="G108" s="29">
        <v>5.061325907326E12</v>
      </c>
      <c r="H108" s="29">
        <v>6.54645739674E11</v>
      </c>
      <c r="I108" s="29">
        <v>6.34590240676E11</v>
      </c>
      <c r="J108" s="29">
        <v>1.296936607159E12</v>
      </c>
      <c r="K108" s="29">
        <v>1.254036746259E12</v>
      </c>
      <c r="L108" s="29">
        <v>2.02508738527E11</v>
      </c>
      <c r="M108" s="29">
        <v>2.45271761303E11</v>
      </c>
      <c r="N108" s="29">
        <v>2.0689802177E11</v>
      </c>
      <c r="O108" s="29">
        <v>2.04773084023E11</v>
      </c>
      <c r="P108" s="29">
        <v>1.447929E13</v>
      </c>
      <c r="Q108" s="29">
        <v>2.0965094E13</v>
      </c>
      <c r="R108" s="29">
        <v>1.386856E12</v>
      </c>
      <c r="S108" s="29">
        <v>1.257651E12</v>
      </c>
      <c r="T108" s="29">
        <v>1.202581E12</v>
      </c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</row>
    <row r="109" ht="13.5" customHeight="1">
      <c r="A109" s="28">
        <v>2.010043E7</v>
      </c>
      <c r="B109" s="29">
        <v>5.94987642177894E12</v>
      </c>
      <c r="C109" s="29">
        <v>5.892157165991061E12</v>
      </c>
      <c r="D109" s="29">
        <v>5.691718019004901E11</v>
      </c>
      <c r="E109" s="29">
        <v>5.0625355129711E11</v>
      </c>
      <c r="F109" s="29">
        <v>5.516241225473E12</v>
      </c>
      <c r="G109" s="29">
        <v>5.655232303224E12</v>
      </c>
      <c r="H109" s="29">
        <v>7.23824579026E11</v>
      </c>
      <c r="I109" s="29">
        <v>6.9208220755E11</v>
      </c>
      <c r="J109" s="29">
        <v>1.381535740689E12</v>
      </c>
      <c r="K109" s="29">
        <v>1.427489627861E12</v>
      </c>
      <c r="L109" s="29">
        <v>2.74096160429E11</v>
      </c>
      <c r="M109" s="29">
        <v>2.52712692868E11</v>
      </c>
      <c r="N109" s="29">
        <v>2.28355488492E11</v>
      </c>
      <c r="O109" s="29">
        <v>2.24571109459E11</v>
      </c>
      <c r="P109" s="29">
        <v>1.4296064E13</v>
      </c>
      <c r="Q109" s="29">
        <v>2.0703226E13</v>
      </c>
      <c r="R109" s="29">
        <v>1.426758E12</v>
      </c>
      <c r="S109" s="29">
        <v>1.250445E12</v>
      </c>
      <c r="T109" s="29">
        <v>1.282464E12</v>
      </c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</row>
    <row r="110" ht="13.5" customHeight="1">
      <c r="A110" s="28">
        <v>2.0100331E7</v>
      </c>
      <c r="B110" s="29">
        <v>5.7922991924245E12</v>
      </c>
      <c r="C110" s="29">
        <v>5.8337147758755E12</v>
      </c>
      <c r="D110" s="29">
        <v>5.2926835631852E11</v>
      </c>
      <c r="E110" s="29">
        <v>4.8721246091648E11</v>
      </c>
      <c r="F110" s="29">
        <v>5.424934739532E12</v>
      </c>
      <c r="G110" s="29">
        <v>5.74069356672E12</v>
      </c>
      <c r="H110" s="29">
        <v>6.70890565246E11</v>
      </c>
      <c r="I110" s="29">
        <v>6.79280688219E11</v>
      </c>
      <c r="J110" s="29">
        <v>1.367670238489E12</v>
      </c>
      <c r="K110" s="29">
        <v>1.42081851405E12</v>
      </c>
      <c r="L110" s="29">
        <v>2.70900137867E11</v>
      </c>
      <c r="M110" s="29">
        <v>2.46988028065E11</v>
      </c>
      <c r="N110" s="29">
        <v>2.12087061071E11</v>
      </c>
      <c r="O110" s="29">
        <v>2.20355140015E11</v>
      </c>
      <c r="P110" s="29">
        <v>1.4086725E13</v>
      </c>
      <c r="Q110" s="29">
        <v>2.0759803E13</v>
      </c>
      <c r="R110" s="29">
        <v>1.410082E12</v>
      </c>
      <c r="S110" s="29">
        <v>1.232768E12</v>
      </c>
      <c r="T110" s="29">
        <v>1.242697E12</v>
      </c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</row>
    <row r="111" ht="13.5" customHeight="1">
      <c r="A111" s="28">
        <v>2.0100226E7</v>
      </c>
      <c r="B111" s="29">
        <v>5.430250329810311E12</v>
      </c>
      <c r="C111" s="29">
        <v>5.52633047545969E12</v>
      </c>
      <c r="D111" s="29">
        <v>4.8765300358020996E11</v>
      </c>
      <c r="E111" s="29">
        <v>4.5272849469739E11</v>
      </c>
      <c r="F111" s="29">
        <v>5.28426841498E12</v>
      </c>
      <c r="G111" s="29">
        <v>5.409323633781E12</v>
      </c>
      <c r="H111" s="29">
        <v>6.6932289947E11</v>
      </c>
      <c r="I111" s="29">
        <v>6.90151234709E11</v>
      </c>
      <c r="J111" s="29">
        <v>1.267878060328E12</v>
      </c>
      <c r="K111" s="29">
        <v>1.294737384079E12</v>
      </c>
      <c r="L111" s="29">
        <v>2.47064286279E11</v>
      </c>
      <c r="M111" s="29">
        <v>2.30081173995E11</v>
      </c>
      <c r="N111" s="29">
        <v>2.1365979712E11</v>
      </c>
      <c r="O111" s="29">
        <v>2.05882239794E11</v>
      </c>
      <c r="P111" s="29">
        <v>1.4071341E13</v>
      </c>
      <c r="Q111" s="29">
        <v>2.101822E13</v>
      </c>
      <c r="R111" s="29">
        <v>1.393836E12</v>
      </c>
      <c r="S111" s="29">
        <v>1.23267E12</v>
      </c>
      <c r="T111" s="29">
        <v>1.177429E12</v>
      </c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</row>
    <row r="112" ht="13.5" customHeight="1">
      <c r="A112" s="28">
        <v>2.0100129E7</v>
      </c>
      <c r="B112" s="29">
        <v>5.2818074155943E12</v>
      </c>
      <c r="C112" s="29">
        <v>5.344769928875699E12</v>
      </c>
      <c r="D112" s="29">
        <v>4.6557993059255005E11</v>
      </c>
      <c r="E112" s="29">
        <v>4.3490473453944995E11</v>
      </c>
      <c r="F112" s="29">
        <v>5.333774840768E12</v>
      </c>
      <c r="G112" s="29">
        <v>5.246019864688E12</v>
      </c>
      <c r="H112" s="29">
        <v>6.75107300286E11</v>
      </c>
      <c r="I112" s="29">
        <v>6.7260687356E11</v>
      </c>
      <c r="J112" s="29">
        <v>1.274037823796E12</v>
      </c>
      <c r="K112" s="29">
        <v>1.296650851098E12</v>
      </c>
      <c r="L112" s="29">
        <v>2.46857552562E11</v>
      </c>
      <c r="M112" s="29">
        <v>2.26453956009E11</v>
      </c>
      <c r="N112" s="29">
        <v>2.13447716141E11</v>
      </c>
      <c r="O112" s="29">
        <v>2.05930925991E11</v>
      </c>
      <c r="P112" s="29">
        <v>1.3908039E13</v>
      </c>
      <c r="Q112" s="29">
        <v>2.0881171E13</v>
      </c>
      <c r="R112" s="29">
        <v>1.410444E12</v>
      </c>
      <c r="S112" s="29">
        <v>1.222708E12</v>
      </c>
      <c r="T112" s="29">
        <v>1.182883E12</v>
      </c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</row>
    <row r="113" ht="13.5" customHeight="1">
      <c r="A113" s="28">
        <v>2.0091231E7</v>
      </c>
      <c r="B113" s="29">
        <v>5.448143302424151E12</v>
      </c>
      <c r="C113" s="29">
        <v>5.59463192879585E12</v>
      </c>
      <c r="D113" s="29">
        <v>4.8151424053897E11</v>
      </c>
      <c r="E113" s="29">
        <v>4.5556442376063E11</v>
      </c>
      <c r="F113" s="29">
        <v>5.58709326119E12</v>
      </c>
      <c r="G113" s="29">
        <v>5.670981536295E12</v>
      </c>
      <c r="H113" s="29">
        <v>6.80190692342E11</v>
      </c>
      <c r="I113" s="29">
        <v>6.80572596121E11</v>
      </c>
      <c r="J113" s="29">
        <v>1.332746015146E12</v>
      </c>
      <c r="K113" s="29">
        <v>1.37458974232E12</v>
      </c>
      <c r="L113" s="29">
        <v>2.57762733302E11</v>
      </c>
      <c r="M113" s="29">
        <v>2.44524152481E11</v>
      </c>
      <c r="N113" s="29">
        <v>2.11531496633E11</v>
      </c>
      <c r="O113" s="29">
        <v>2.17809179203E11</v>
      </c>
      <c r="P113" s="29">
        <v>1.3577142E13</v>
      </c>
      <c r="Q113" s="29">
        <v>2.0821857E13</v>
      </c>
      <c r="R113" s="29">
        <v>1.412129E12</v>
      </c>
      <c r="S113" s="29">
        <v>1.220525E12</v>
      </c>
      <c r="T113" s="29">
        <v>1.145926E12</v>
      </c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</row>
    <row r="114" ht="13.5" customHeight="1">
      <c r="A114" s="28">
        <v>2.009113E7</v>
      </c>
      <c r="B114" s="29">
        <v>5.356531356239569E12</v>
      </c>
      <c r="C114" s="29">
        <v>5.424216454760431E12</v>
      </c>
      <c r="D114" s="29">
        <v>4.4309186799259E11</v>
      </c>
      <c r="E114" s="29">
        <v>4.1625951021541E11</v>
      </c>
      <c r="F114" s="29">
        <v>5.604385589364E12</v>
      </c>
      <c r="G114" s="29">
        <v>5.398975920942E12</v>
      </c>
      <c r="H114" s="29">
        <v>6.87998086842E11</v>
      </c>
      <c r="I114" s="29">
        <v>6.66321893981E11</v>
      </c>
      <c r="J114" s="29">
        <v>1.285652257629E12</v>
      </c>
      <c r="K114" s="29">
        <v>1.289232290338E12</v>
      </c>
      <c r="L114" s="29">
        <v>2.34079039409E11</v>
      </c>
      <c r="M114" s="29">
        <v>2.31519719348E11</v>
      </c>
      <c r="N114" s="29">
        <v>2.02719220424E11</v>
      </c>
      <c r="O114" s="29">
        <v>2.04068322549E11</v>
      </c>
      <c r="P114" s="29">
        <v>1.3703395E13</v>
      </c>
      <c r="Q114" s="29">
        <v>2.1675474E13</v>
      </c>
      <c r="R114" s="29">
        <v>1.464625E12</v>
      </c>
      <c r="S114" s="29">
        <v>1.223568E12</v>
      </c>
      <c r="T114" s="29">
        <v>1.095158E12</v>
      </c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</row>
    <row r="115" ht="13.5" customHeight="1">
      <c r="A115" s="28">
        <v>2.009103E7</v>
      </c>
      <c r="B115" s="29">
        <v>5.08488438649137E12</v>
      </c>
      <c r="C115" s="29">
        <v>5.13446918431863E12</v>
      </c>
      <c r="D115" s="29">
        <v>4.3013263296244E11</v>
      </c>
      <c r="E115" s="29">
        <v>4.0434118823656E11</v>
      </c>
      <c r="F115" s="29">
        <v>5.460855774797E12</v>
      </c>
      <c r="G115" s="29">
        <v>5.248504193681E12</v>
      </c>
      <c r="H115" s="29">
        <v>6.88407327391E11</v>
      </c>
      <c r="I115" s="29">
        <v>6.54058737727E11</v>
      </c>
      <c r="J115" s="29">
        <v>1.237822242493E12</v>
      </c>
      <c r="K115" s="29">
        <v>1.233553633275E12</v>
      </c>
      <c r="L115" s="29">
        <v>2.25592428468E11</v>
      </c>
      <c r="M115" s="29">
        <v>2.16675747211E11</v>
      </c>
      <c r="N115" s="29">
        <v>1.93458648453E11</v>
      </c>
      <c r="O115" s="29">
        <v>1.94916342631E11</v>
      </c>
      <c r="P115" s="29">
        <v>1.3414397E13</v>
      </c>
      <c r="Q115" s="29">
        <v>2.0778941E13</v>
      </c>
      <c r="R115" s="29">
        <v>1.424682E12</v>
      </c>
      <c r="S115" s="29">
        <v>1.211934E12</v>
      </c>
      <c r="T115" s="29">
        <v>1.084252E12</v>
      </c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</row>
    <row r="116" ht="13.5" customHeight="1">
      <c r="A116" s="28">
        <v>2.009093E7</v>
      </c>
      <c r="B116" s="29">
        <v>5.25922220976952E12</v>
      </c>
      <c r="C116" s="29">
        <v>5.22497542376048E12</v>
      </c>
      <c r="D116" s="29">
        <v>4.5647067851226996E11</v>
      </c>
      <c r="E116" s="29">
        <v>4.3576980451773004E11</v>
      </c>
      <c r="F116" s="29">
        <v>5.587245201563E12</v>
      </c>
      <c r="G116" s="29">
        <v>5.295600622024E12</v>
      </c>
      <c r="H116" s="29">
        <v>7.06353245232E11</v>
      </c>
      <c r="I116" s="29">
        <v>6.58479566242E11</v>
      </c>
      <c r="J116" s="29">
        <v>1.225945555256E12</v>
      </c>
      <c r="K116" s="29">
        <v>1.234019951731E12</v>
      </c>
      <c r="L116" s="29">
        <v>2.27379742741E11</v>
      </c>
      <c r="M116" s="29">
        <v>2.12181106441E11</v>
      </c>
      <c r="N116" s="29">
        <v>1.91793952193E11</v>
      </c>
      <c r="O116" s="29">
        <v>1.92799732772E11</v>
      </c>
      <c r="P116" s="29">
        <v>1.3187383E13</v>
      </c>
      <c r="Q116" s="29">
        <v>2.0479447E13</v>
      </c>
      <c r="R116" s="29">
        <v>1.376497E12</v>
      </c>
      <c r="S116" s="29">
        <v>1.23028E12</v>
      </c>
      <c r="T116" s="29">
        <v>1.046465E12</v>
      </c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</row>
    <row r="117" ht="13.5" customHeight="1">
      <c r="A117" s="28">
        <v>2.0090831E7</v>
      </c>
      <c r="B117" s="29">
        <v>5.067344685550569E12</v>
      </c>
      <c r="C117" s="29">
        <v>5.040737709609431E12</v>
      </c>
      <c r="D117" s="29">
        <v>4.3138999550187E11</v>
      </c>
      <c r="E117" s="29">
        <v>4.1079623420813E11</v>
      </c>
      <c r="F117" s="29">
        <v>5.373383692276E12</v>
      </c>
      <c r="G117" s="29">
        <v>5.051133582802E12</v>
      </c>
      <c r="H117" s="29">
        <v>6.74964817658E11</v>
      </c>
      <c r="I117" s="29">
        <v>6.29447152829E11</v>
      </c>
      <c r="J117" s="29">
        <v>1.119171335047E12</v>
      </c>
      <c r="K117" s="29">
        <v>1.129618823024E12</v>
      </c>
      <c r="L117" s="29">
        <v>2.06469914408E11</v>
      </c>
      <c r="M117" s="29">
        <v>1.92995031665E11</v>
      </c>
      <c r="N117" s="29">
        <v>1.9308784206E11</v>
      </c>
      <c r="O117" s="29">
        <v>1.88605012075E11</v>
      </c>
      <c r="P117" s="29">
        <v>1.2897604E13</v>
      </c>
      <c r="Q117" s="29">
        <v>1.9969696E13</v>
      </c>
      <c r="R117" s="29">
        <v>1.36741E12</v>
      </c>
      <c r="S117" s="29">
        <v>1.189633E12</v>
      </c>
      <c r="T117" s="29">
        <v>9.58398E11</v>
      </c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</row>
    <row r="118" ht="13.5" customHeight="1">
      <c r="A118" s="28">
        <v>2.0090731E7</v>
      </c>
      <c r="B118" s="29">
        <v>4.78017699914411E12</v>
      </c>
      <c r="C118" s="29">
        <v>4.94851573387589E12</v>
      </c>
      <c r="D118" s="29">
        <v>4.0984707157966E11</v>
      </c>
      <c r="E118" s="29">
        <v>4.0633705465034E11</v>
      </c>
      <c r="F118" s="29">
        <v>5.061118551549E12</v>
      </c>
      <c r="G118" s="29">
        <v>4.910384058779E12</v>
      </c>
      <c r="H118" s="29">
        <v>6.16526445105E11</v>
      </c>
      <c r="I118" s="29">
        <v>5.95542630265E11</v>
      </c>
      <c r="J118" s="29">
        <v>1.123934957366E12</v>
      </c>
      <c r="K118" s="29">
        <v>1.131327763407E12</v>
      </c>
      <c r="L118" s="29">
        <v>2.06638880111E11</v>
      </c>
      <c r="M118" s="29">
        <v>1.92997142711E11</v>
      </c>
      <c r="N118" s="29">
        <v>1.90494471748E11</v>
      </c>
      <c r="O118" s="29">
        <v>1.87718710375E11</v>
      </c>
      <c r="P118" s="29">
        <v>1.267334E13</v>
      </c>
      <c r="Q118" s="29">
        <v>1.9414737E13</v>
      </c>
      <c r="R118" s="29">
        <v>1.344795E12</v>
      </c>
      <c r="S118" s="29">
        <v>1.167333E12</v>
      </c>
      <c r="T118" s="29">
        <v>9.27341E11</v>
      </c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</row>
    <row r="119" ht="13.5" customHeight="1">
      <c r="A119" s="28">
        <v>2.009063E7</v>
      </c>
      <c r="B119" s="29">
        <v>4.42674791955085E12</v>
      </c>
      <c r="C119" s="29">
        <v>4.62413223126915E12</v>
      </c>
      <c r="D119" s="29">
        <v>3.6795771714810004E11</v>
      </c>
      <c r="E119" s="29">
        <v>3.806836519019E11</v>
      </c>
      <c r="F119" s="29">
        <v>4.575787486371E12</v>
      </c>
      <c r="G119" s="29">
        <v>4.516745805127E12</v>
      </c>
      <c r="H119" s="29">
        <v>4.79392556955E11</v>
      </c>
      <c r="I119" s="29">
        <v>5.00006960617E11</v>
      </c>
      <c r="J119" s="29">
        <v>1.012799020377E12</v>
      </c>
      <c r="K119" s="29">
        <v>1.015876173016E12</v>
      </c>
      <c r="L119" s="29">
        <v>1.82193656325E11</v>
      </c>
      <c r="M119" s="29">
        <v>1.73930843116E11</v>
      </c>
      <c r="N119" s="29">
        <v>1.68183742648E11</v>
      </c>
      <c r="O119" s="29">
        <v>1.66522530689E11</v>
      </c>
      <c r="P119" s="29">
        <v>1.2325603E13</v>
      </c>
      <c r="Q119" s="29">
        <v>1.8782294E13</v>
      </c>
      <c r="R119" s="29">
        <v>1.320401E12</v>
      </c>
      <c r="S119" s="29">
        <v>1.157776E12</v>
      </c>
      <c r="T119" s="29">
        <v>8.70061E11</v>
      </c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</row>
    <row r="120" ht="13.5" customHeight="1">
      <c r="A120" s="28">
        <v>2.0090529E7</v>
      </c>
      <c r="B120" s="29">
        <v>4.26341426386155E12</v>
      </c>
      <c r="C120" s="29">
        <v>4.75158238175145E12</v>
      </c>
      <c r="D120" s="29">
        <v>3.7280447147747003E11</v>
      </c>
      <c r="E120" s="29">
        <v>3.7759133072373E11</v>
      </c>
      <c r="F120" s="29">
        <v>4.570935052524E12</v>
      </c>
      <c r="G120" s="29">
        <v>4.62968921564E12</v>
      </c>
      <c r="H120" s="29">
        <v>4.5981747972E11</v>
      </c>
      <c r="I120" s="29">
        <v>4.82261947868E11</v>
      </c>
      <c r="J120" s="29">
        <v>9.87758248185E11</v>
      </c>
      <c r="K120" s="29">
        <v>1.036868802251E12</v>
      </c>
      <c r="L120" s="29">
        <v>2.05043863315E11</v>
      </c>
      <c r="M120" s="29">
        <v>1.58563793138E11</v>
      </c>
      <c r="N120" s="29">
        <v>1.67525448987E11</v>
      </c>
      <c r="O120" s="29">
        <v>1.60965491781E11</v>
      </c>
      <c r="P120" s="29">
        <v>1.2133955E13</v>
      </c>
      <c r="Q120" s="29">
        <v>1.8651423E13</v>
      </c>
      <c r="R120" s="29">
        <v>1.299591E12</v>
      </c>
      <c r="S120" s="29">
        <v>1.169123E12</v>
      </c>
      <c r="T120" s="29">
        <v>8.47048E11</v>
      </c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</row>
    <row r="121" ht="13.5" customHeight="1">
      <c r="A121" s="28">
        <v>2.009043E7</v>
      </c>
      <c r="B121" s="29">
        <v>4.00823340246323E12</v>
      </c>
      <c r="C121" s="29">
        <v>4.53920633172037E12</v>
      </c>
      <c r="D121" s="29">
        <v>3.6460932462388E11</v>
      </c>
      <c r="E121" s="29">
        <v>3.6328391717772E11</v>
      </c>
      <c r="F121" s="29">
        <v>4.088402753291E12</v>
      </c>
      <c r="G121" s="29">
        <v>4.116272253233E12</v>
      </c>
      <c r="H121" s="29">
        <v>4.0024431501E11</v>
      </c>
      <c r="I121" s="29">
        <v>4.1870013919E11</v>
      </c>
      <c r="J121" s="29">
        <v>8.46635974292E11</v>
      </c>
      <c r="K121" s="29">
        <v>8.68480674594E11</v>
      </c>
      <c r="L121" s="29">
        <v>1.67966253573E11</v>
      </c>
      <c r="M121" s="29">
        <v>1.37575372901E11</v>
      </c>
      <c r="N121" s="29">
        <v>1.364181317E11</v>
      </c>
      <c r="O121" s="29">
        <v>1.32310566008E11</v>
      </c>
      <c r="P121" s="29">
        <v>1.1985155E13</v>
      </c>
      <c r="Q121" s="29">
        <v>1.7348032E13</v>
      </c>
      <c r="R121" s="29">
        <v>1.225866E12</v>
      </c>
      <c r="S121" s="29">
        <v>1.158538E12</v>
      </c>
      <c r="T121" s="29">
        <v>7.62713E11</v>
      </c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</row>
    <row r="122" ht="13.5" customHeight="1">
      <c r="A122" s="28">
        <v>2.0090331E7</v>
      </c>
      <c r="B122" s="29">
        <v>3.63150089610715E12</v>
      </c>
      <c r="C122" s="29">
        <v>4.15474301751285E12</v>
      </c>
      <c r="D122" s="29">
        <v>3.1429796361656E11</v>
      </c>
      <c r="E122" s="29">
        <v>3.1639373196444E11</v>
      </c>
      <c r="F122" s="29">
        <v>3.498072337351E12</v>
      </c>
      <c r="G122" s="29">
        <v>3.605629149266E12</v>
      </c>
      <c r="H122" s="29">
        <v>3.16224025199E11</v>
      </c>
      <c r="I122" s="29">
        <v>3.64780691604E11</v>
      </c>
      <c r="J122" s="29">
        <v>7.26264241129E11</v>
      </c>
      <c r="K122" s="29">
        <v>7.54387683798E11</v>
      </c>
      <c r="L122" s="29">
        <v>1.39165960376E11</v>
      </c>
      <c r="M122" s="29">
        <v>1.13031041761E11</v>
      </c>
      <c r="N122" s="29">
        <v>1.10487629564E11</v>
      </c>
      <c r="O122" s="29">
        <v>1.12708467027E11</v>
      </c>
      <c r="P122" s="29">
        <v>1.176939E13</v>
      </c>
      <c r="Q122" s="29">
        <v>1.6953148E13</v>
      </c>
      <c r="R122" s="29">
        <v>1.229583E12</v>
      </c>
      <c r="S122" s="29">
        <v>1.134056E12</v>
      </c>
      <c r="T122" s="29">
        <v>6.72778E11</v>
      </c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</row>
    <row r="123" ht="13.5" customHeight="1">
      <c r="A123" s="28">
        <v>2.0090227E7</v>
      </c>
      <c r="B123" s="29">
        <v>3.37777967320432E12</v>
      </c>
      <c r="C123" s="29">
        <v>3.87198546497568E12</v>
      </c>
      <c r="D123" s="29">
        <v>2.8912665629563E11</v>
      </c>
      <c r="E123" s="29">
        <v>2.9130216879177E11</v>
      </c>
      <c r="F123" s="29">
        <v>3.24239348162E12</v>
      </c>
      <c r="G123" s="29">
        <v>3.588817739555E12</v>
      </c>
      <c r="H123" s="29">
        <v>2.97679168443E11</v>
      </c>
      <c r="I123" s="29">
        <v>3.55757474643E11</v>
      </c>
      <c r="J123" s="29">
        <v>5.90814268656E11</v>
      </c>
      <c r="K123" s="29">
        <v>6.47134034902E11</v>
      </c>
      <c r="L123" s="29">
        <v>1.21928133568E11</v>
      </c>
      <c r="M123" s="29">
        <v>9.6446485635E10</v>
      </c>
      <c r="N123" s="29">
        <v>9.6974748944E10</v>
      </c>
      <c r="O123" s="29">
        <v>9.9513211827E10</v>
      </c>
      <c r="P123" s="29">
        <v>1.1466836E13</v>
      </c>
      <c r="Q123" s="29">
        <v>1.6387554E13</v>
      </c>
      <c r="R123" s="29">
        <v>1.157822E12</v>
      </c>
      <c r="S123" s="29">
        <v>1.118181E12</v>
      </c>
      <c r="T123" s="29">
        <v>6.30902E11</v>
      </c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</row>
    <row r="124" ht="13.5" customHeight="1">
      <c r="A124" s="28">
        <v>2.009013E7</v>
      </c>
      <c r="B124" s="29">
        <v>3.9229973882244897E12</v>
      </c>
      <c r="C124" s="29">
        <v>4.2073473032843096E12</v>
      </c>
      <c r="D124" s="29">
        <v>3.365074027869E11</v>
      </c>
      <c r="E124" s="29">
        <v>3.2566168643210004E11</v>
      </c>
      <c r="F124" s="29">
        <v>3.641646012624E12</v>
      </c>
      <c r="G124" s="29">
        <v>3.973277979217E12</v>
      </c>
      <c r="H124" s="29">
        <v>3.29148460775E11</v>
      </c>
      <c r="I124" s="29">
        <v>3.8225861611E11</v>
      </c>
      <c r="J124" s="29">
        <v>6.73218148979E11</v>
      </c>
      <c r="K124" s="29">
        <v>6.92619246204E11</v>
      </c>
      <c r="L124" s="29">
        <v>1.32143230089E11</v>
      </c>
      <c r="M124" s="29">
        <v>1.03495811392E11</v>
      </c>
      <c r="N124" s="29">
        <v>1.05072453263E11</v>
      </c>
      <c r="O124" s="29">
        <v>1.0308866788E11</v>
      </c>
      <c r="P124" s="29">
        <v>1.1448304E13</v>
      </c>
      <c r="Q124" s="29">
        <v>1.6672084E13</v>
      </c>
      <c r="R124" s="29">
        <v>1.198047E12</v>
      </c>
      <c r="S124" s="29">
        <v>1.111148E12</v>
      </c>
      <c r="T124" s="29">
        <v>6.41589E11</v>
      </c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</row>
    <row r="125" ht="13.5" customHeight="1">
      <c r="A125" s="28">
        <v>2.0081231E7</v>
      </c>
      <c r="B125" s="29">
        <v>4.45472548158626E12</v>
      </c>
      <c r="C125" s="29">
        <v>4.42263197811374E12</v>
      </c>
      <c r="D125" s="29">
        <v>3.9306399047181E11</v>
      </c>
      <c r="E125" s="29">
        <v>3.5417879091419E11</v>
      </c>
      <c r="F125" s="29">
        <v>4.076865511085E12</v>
      </c>
      <c r="G125" s="29">
        <v>4.330429696084E12</v>
      </c>
      <c r="H125" s="29">
        <v>3.53976830318E11</v>
      </c>
      <c r="I125" s="29">
        <v>4.01801261328E11</v>
      </c>
      <c r="J125" s="29">
        <v>7.2673975708E11</v>
      </c>
      <c r="K125" s="29">
        <v>7.37105708503E11</v>
      </c>
      <c r="L125" s="29">
        <v>1.42240688806E11</v>
      </c>
      <c r="M125" s="29">
        <v>1.11884012732E11</v>
      </c>
      <c r="N125" s="29">
        <v>1.10895721753E11</v>
      </c>
      <c r="O125" s="29">
        <v>1.09285070439E11</v>
      </c>
      <c r="P125" s="29">
        <v>1.1430264E13</v>
      </c>
      <c r="Q125" s="29">
        <v>1.7368756E13</v>
      </c>
      <c r="R125" s="29">
        <v>1.22202E12</v>
      </c>
      <c r="S125" s="29">
        <v>1.071935E12</v>
      </c>
      <c r="T125" s="29">
        <v>6.1156E11</v>
      </c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</row>
    <row r="126" ht="13.5" customHeight="1">
      <c r="A126" s="28">
        <v>2.0081128E7</v>
      </c>
      <c r="B126" s="29">
        <v>4.3944219439979297E12</v>
      </c>
      <c r="C126" s="29">
        <v>4.37180041321517E12</v>
      </c>
      <c r="D126" s="29">
        <v>3.7389007016972E11</v>
      </c>
      <c r="E126" s="29">
        <v>3.3684953682618E11</v>
      </c>
      <c r="F126" s="29">
        <v>3.85039032352E12</v>
      </c>
      <c r="G126" s="29">
        <v>4.089826257879E12</v>
      </c>
      <c r="H126" s="29">
        <v>3.29476093926E11</v>
      </c>
      <c r="I126" s="29">
        <v>3.83518505816E11</v>
      </c>
      <c r="J126" s="29">
        <v>6.4726513023E11</v>
      </c>
      <c r="K126" s="29">
        <v>6.85425069881E11</v>
      </c>
      <c r="L126" s="29">
        <v>1.26216312522E11</v>
      </c>
      <c r="M126" s="29">
        <v>1.02361073648E11</v>
      </c>
      <c r="N126" s="29">
        <v>9.8538545995E10</v>
      </c>
      <c r="O126" s="29">
        <v>9.8118989716E10</v>
      </c>
      <c r="P126" s="29">
        <v>1.0910614E13</v>
      </c>
      <c r="Q126" s="29">
        <v>1.6133737E13</v>
      </c>
      <c r="R126" s="29">
        <v>1.135057E12</v>
      </c>
      <c r="S126" s="29">
        <v>1.061593E12</v>
      </c>
      <c r="T126" s="29">
        <v>5.8395E11</v>
      </c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</row>
    <row r="127" ht="13.5" customHeight="1">
      <c r="A127" s="28">
        <v>2.0081031E7</v>
      </c>
      <c r="B127" s="29">
        <v>4.746406224141E12</v>
      </c>
      <c r="C127" s="29">
        <v>4.798148356867E12</v>
      </c>
      <c r="D127" s="29">
        <v>4.2634106594006E11</v>
      </c>
      <c r="E127" s="29">
        <v>3.8405861151183E11</v>
      </c>
      <c r="F127" s="29">
        <v>4.228473729089E12</v>
      </c>
      <c r="G127" s="29">
        <v>4.007253395871E12</v>
      </c>
      <c r="H127" s="29">
        <v>3.69599922266E11</v>
      </c>
      <c r="I127" s="29">
        <v>3.82256238591E11</v>
      </c>
      <c r="J127" s="29">
        <v>7.28587569445E11</v>
      </c>
      <c r="K127" s="29">
        <v>7.32247371514E11</v>
      </c>
      <c r="L127" s="29">
        <v>1.22888697553E11</v>
      </c>
      <c r="M127" s="29">
        <v>1.10768735638E11</v>
      </c>
      <c r="N127" s="29">
        <v>1.05356279E11</v>
      </c>
      <c r="O127" s="29">
        <v>9.5058474818E10</v>
      </c>
      <c r="P127" s="29">
        <v>1.0544702E13</v>
      </c>
      <c r="Q127" s="29">
        <v>1.555859E13</v>
      </c>
      <c r="R127" s="29">
        <v>1.146905E12</v>
      </c>
      <c r="S127" s="29">
        <v>1.058338E12</v>
      </c>
      <c r="T127" s="29">
        <v>6.36166E11</v>
      </c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</row>
    <row r="128" ht="13.5" customHeight="1">
      <c r="A128" s="28">
        <v>2.008093E7</v>
      </c>
      <c r="B128" s="29">
        <v>5.762205274467061E12</v>
      </c>
      <c r="C128" s="29">
        <v>5.84633136494294E12</v>
      </c>
      <c r="D128" s="29">
        <v>5.3829396345497003E11</v>
      </c>
      <c r="E128" s="29">
        <v>4.9559036108503E11</v>
      </c>
      <c r="F128" s="29">
        <v>5.367798183149E12</v>
      </c>
      <c r="G128" s="29">
        <v>5.059947673176E12</v>
      </c>
      <c r="H128" s="29">
        <v>5.04229977256E11</v>
      </c>
      <c r="I128" s="29">
        <v>5.30975971562E11</v>
      </c>
      <c r="J128" s="29">
        <v>1.004336248619E12</v>
      </c>
      <c r="K128" s="29">
        <v>9.5786295277E11</v>
      </c>
      <c r="L128" s="29">
        <v>1.67554226959E11</v>
      </c>
      <c r="M128" s="29">
        <v>1.6099745039E11</v>
      </c>
      <c r="N128" s="29">
        <v>1.49074322055E11</v>
      </c>
      <c r="O128" s="29">
        <v>1.3878658318E11</v>
      </c>
      <c r="P128" s="29">
        <v>1.0748478E13</v>
      </c>
      <c r="Q128" s="29">
        <v>1.6153258E13</v>
      </c>
      <c r="R128" s="29">
        <v>1.286261E12</v>
      </c>
      <c r="S128" s="29">
        <v>1.067468E12</v>
      </c>
      <c r="T128" s="29">
        <v>7.89606E11</v>
      </c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</row>
    <row r="129" ht="13.5" customHeight="1">
      <c r="A129" s="28">
        <v>2.0080829E7</v>
      </c>
      <c r="B129" s="29">
        <v>6.22848256394094E12</v>
      </c>
      <c r="C129" s="29">
        <v>6.622489034879061E12</v>
      </c>
      <c r="D129" s="29">
        <v>5.6540136098803E11</v>
      </c>
      <c r="E129" s="29">
        <v>5.5479977816717E11</v>
      </c>
      <c r="F129" s="29">
        <v>6.195681231937E12</v>
      </c>
      <c r="G129" s="29">
        <v>6.319777121788E12</v>
      </c>
      <c r="H129" s="29">
        <v>6.09787598258E11</v>
      </c>
      <c r="I129" s="29">
        <v>6.5667151016E11</v>
      </c>
      <c r="J129" s="29">
        <v>1.213425863637E12</v>
      </c>
      <c r="K129" s="29">
        <v>1.165653165791E12</v>
      </c>
      <c r="L129" s="29">
        <v>2.10303153705E11</v>
      </c>
      <c r="M129" s="29">
        <v>1.99518601681E11</v>
      </c>
      <c r="N129" s="29">
        <v>1.88378369498E11</v>
      </c>
      <c r="O129" s="29">
        <v>1.78317686439E11</v>
      </c>
      <c r="P129" s="29">
        <v>1.0869729E13</v>
      </c>
      <c r="Q129" s="29">
        <v>1.6728734E13</v>
      </c>
      <c r="R129" s="29">
        <v>1.354483E12</v>
      </c>
      <c r="S129" s="29">
        <v>1.119919E12</v>
      </c>
      <c r="T129" s="29">
        <v>8.71455E11</v>
      </c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</row>
    <row r="130" ht="13.5" customHeight="1">
      <c r="A130" s="28">
        <v>2.0080731E7</v>
      </c>
      <c r="B130" s="29">
        <v>6.14514138167949E12</v>
      </c>
      <c r="C130" s="29">
        <v>6.56018588888051E12</v>
      </c>
      <c r="D130" s="29">
        <v>5.3985079710742993E11</v>
      </c>
      <c r="E130" s="29">
        <v>5.4330552958256995E11</v>
      </c>
      <c r="F130" s="29">
        <v>6.426318463185E12</v>
      </c>
      <c r="G130" s="29">
        <v>6.61395399317E12</v>
      </c>
      <c r="H130" s="29">
        <v>6.3447475751E11</v>
      </c>
      <c r="I130" s="29">
        <v>6.99774638986E11</v>
      </c>
      <c r="J130" s="29">
        <v>1.301302995715E12</v>
      </c>
      <c r="K130" s="29">
        <v>1.27739263271E12</v>
      </c>
      <c r="L130" s="29">
        <v>2.26245046312E11</v>
      </c>
      <c r="M130" s="29">
        <v>2.19245427699E11</v>
      </c>
      <c r="N130" s="29">
        <v>1.99227125092E11</v>
      </c>
      <c r="O130" s="29">
        <v>1.95214640263E11</v>
      </c>
      <c r="P130" s="29">
        <v>1.0791544E13</v>
      </c>
      <c r="Q130" s="29">
        <v>1.7176185E13</v>
      </c>
      <c r="R130" s="29">
        <v>1.376934E12</v>
      </c>
      <c r="S130" s="29">
        <v>1.104904E12</v>
      </c>
      <c r="T130" s="29">
        <v>8.84915E11</v>
      </c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</row>
    <row r="131" ht="13.5" customHeight="1">
      <c r="A131" s="28">
        <v>2.008063E7</v>
      </c>
      <c r="B131" s="29">
        <v>6.215890774444939E12</v>
      </c>
      <c r="C131" s="29">
        <v>6.69894443302506E12</v>
      </c>
      <c r="D131" s="29">
        <v>5.1601054095285004E11</v>
      </c>
      <c r="E131" s="29">
        <v>5.3241624344714996E11</v>
      </c>
      <c r="F131" s="29">
        <v>6.512074095633E12</v>
      </c>
      <c r="G131" s="29">
        <v>6.872310417433E12</v>
      </c>
      <c r="H131" s="29">
        <v>6.53980523992E11</v>
      </c>
      <c r="I131" s="29">
        <v>7.43744017451E11</v>
      </c>
      <c r="J131" s="29">
        <v>1.376111669714E12</v>
      </c>
      <c r="K131" s="29">
        <v>1.346904706002E12</v>
      </c>
      <c r="L131" s="29">
        <v>2.24781086542E11</v>
      </c>
      <c r="M131" s="29">
        <v>2.06065649014E11</v>
      </c>
      <c r="N131" s="29">
        <v>2.01917860454E11</v>
      </c>
      <c r="O131" s="29">
        <v>2.00180671592E11</v>
      </c>
      <c r="P131" s="29">
        <v>1.0746768E13</v>
      </c>
      <c r="Q131" s="29">
        <v>1.7170133E13</v>
      </c>
      <c r="R131" s="29">
        <v>1.395474E12</v>
      </c>
      <c r="S131" s="29">
        <v>1.101298E12</v>
      </c>
      <c r="T131" s="29">
        <v>9.13033E11</v>
      </c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</row>
    <row r="132" ht="13.5" customHeight="1">
      <c r="A132" s="28">
        <v>2.008053E7</v>
      </c>
      <c r="B132" s="29">
        <v>6.59287145146373E12</v>
      </c>
      <c r="C132" s="29">
        <v>7.450305161376271E12</v>
      </c>
      <c r="D132" s="29">
        <v>5.7353683151603E11</v>
      </c>
      <c r="E132" s="29">
        <v>6.414663080335701E11</v>
      </c>
      <c r="F132" s="29">
        <v>6.995716932207E12</v>
      </c>
      <c r="G132" s="29">
        <v>7.469741540987E12</v>
      </c>
      <c r="H132" s="29">
        <v>7.49669627444E11</v>
      </c>
      <c r="I132" s="29">
        <v>8.16201782157E11</v>
      </c>
      <c r="J132" s="29">
        <v>1.562655545283E12</v>
      </c>
      <c r="K132" s="29">
        <v>1.400122608678E12</v>
      </c>
      <c r="L132" s="29">
        <v>2.48604098141E11</v>
      </c>
      <c r="M132" s="29">
        <v>2.56172253617E11</v>
      </c>
      <c r="N132" s="29">
        <v>2.10717200218E11</v>
      </c>
      <c r="O132" s="29">
        <v>2.05739254486E11</v>
      </c>
      <c r="P132" s="29">
        <v>1.0648033E13</v>
      </c>
      <c r="Q132" s="29">
        <v>1.7129808E13</v>
      </c>
      <c r="R132" s="29">
        <v>1.353383E12</v>
      </c>
      <c r="S132" s="29">
        <v>1.113062E12</v>
      </c>
      <c r="T132" s="29">
        <v>9.26935E11</v>
      </c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</row>
    <row r="133" ht="13.5" customHeight="1">
      <c r="A133" s="28">
        <v>2.008043E7</v>
      </c>
      <c r="B133" s="29">
        <v>6.615146559330439E12</v>
      </c>
      <c r="C133" s="29">
        <v>7.213028860079561E12</v>
      </c>
      <c r="D133" s="29">
        <v>5.578670454929901E11</v>
      </c>
      <c r="E133" s="29">
        <v>6.1320845747701E11</v>
      </c>
      <c r="F133" s="29">
        <v>7.029857024927E12</v>
      </c>
      <c r="G133" s="29">
        <v>7.277838044361E12</v>
      </c>
      <c r="H133" s="29">
        <v>7.50032077006E11</v>
      </c>
      <c r="I133" s="29">
        <v>7.98392721943E11</v>
      </c>
      <c r="J133" s="29">
        <v>1.545758732519E12</v>
      </c>
      <c r="K133" s="29">
        <v>1.35846949074E12</v>
      </c>
      <c r="L133" s="29">
        <v>2.47750638425E11</v>
      </c>
      <c r="M133" s="29">
        <v>2.60318184384E11</v>
      </c>
      <c r="N133" s="29">
        <v>2.14666950761E11</v>
      </c>
      <c r="O133" s="29">
        <v>2.12029605327E11</v>
      </c>
      <c r="P133" s="29">
        <v>1.0590506E13</v>
      </c>
      <c r="Q133" s="29">
        <v>1.7171932E13</v>
      </c>
      <c r="R133" s="29">
        <v>1.35933E12</v>
      </c>
      <c r="S133" s="29">
        <v>1.104207E12</v>
      </c>
      <c r="T133" s="29">
        <v>9.49518E11</v>
      </c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</row>
    <row r="134" ht="13.5" customHeight="1">
      <c r="A134" s="28">
        <v>2.0080331E7</v>
      </c>
      <c r="B134" s="29">
        <v>6.34469642731604E12</v>
      </c>
      <c r="C134" s="29">
        <v>6.894866717733961E12</v>
      </c>
      <c r="D134" s="29">
        <v>5.4548807527200995E11</v>
      </c>
      <c r="E134" s="29">
        <v>5.8244160296919E11</v>
      </c>
      <c r="F134" s="29">
        <v>6.69021263937E12</v>
      </c>
      <c r="G134" s="29">
        <v>6.945092839385E12</v>
      </c>
      <c r="H134" s="29">
        <v>7.42472475642E11</v>
      </c>
      <c r="I134" s="29">
        <v>7.76740292427E11</v>
      </c>
      <c r="J134" s="29">
        <v>1.419384638819E12</v>
      </c>
      <c r="K134" s="29">
        <v>1.262170864541E12</v>
      </c>
      <c r="L134" s="29">
        <v>2.31020371905E11</v>
      </c>
      <c r="M134" s="29">
        <v>2.45563344597E11</v>
      </c>
      <c r="N134" s="29">
        <v>2.05795467686E11</v>
      </c>
      <c r="O134" s="29">
        <v>2.01036736886E11</v>
      </c>
      <c r="P134" s="29">
        <v>1.0495767E13</v>
      </c>
      <c r="Q134" s="29">
        <v>1.7555502E13</v>
      </c>
      <c r="R134" s="29">
        <v>1.35288E12</v>
      </c>
      <c r="S134" s="29">
        <v>1.082069E12</v>
      </c>
      <c r="T134" s="29">
        <v>9.37206E11</v>
      </c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</row>
    <row r="135" ht="13.5" customHeight="1">
      <c r="A135" s="28">
        <v>2.0080229E7</v>
      </c>
      <c r="B135" s="29">
        <v>6.410093643005081E12</v>
      </c>
      <c r="C135" s="29">
        <v>6.965362375274921E12</v>
      </c>
      <c r="D135" s="29">
        <v>5.4023182168764996E11</v>
      </c>
      <c r="E135" s="29">
        <v>5.881004524063501E11</v>
      </c>
      <c r="F135" s="29">
        <v>6.949210223748E12</v>
      </c>
      <c r="G135" s="29">
        <v>7.281857027252E12</v>
      </c>
      <c r="H135" s="29">
        <v>7.435878455785E11</v>
      </c>
      <c r="I135" s="29">
        <v>7.7100564069E11</v>
      </c>
      <c r="J135" s="29">
        <v>1.485249944141E12</v>
      </c>
      <c r="K135" s="29">
        <v>1.366849237367E12</v>
      </c>
      <c r="L135" s="29">
        <v>2.38069840893E11</v>
      </c>
      <c r="M135" s="29">
        <v>2.61764789002E11</v>
      </c>
      <c r="N135" s="29">
        <v>2.071181991615E11</v>
      </c>
      <c r="O135" s="29">
        <v>2.02624317248E11</v>
      </c>
      <c r="P135" s="29">
        <v>1.0401881E13</v>
      </c>
      <c r="Q135" s="29">
        <v>1.7131137E13</v>
      </c>
      <c r="R135" s="29">
        <v>1.319208E12</v>
      </c>
      <c r="S135" s="29">
        <v>1.039706E12</v>
      </c>
      <c r="T135" s="29">
        <v>9.54612E11</v>
      </c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</row>
    <row r="136" ht="13.5" customHeight="1">
      <c r="A136" s="28">
        <v>2.0080131E7</v>
      </c>
      <c r="B136" s="29">
        <v>6.711080387119779E12</v>
      </c>
      <c r="C136" s="29">
        <v>7.11712759475022E12</v>
      </c>
      <c r="D136" s="29">
        <v>5.671024157829099E11</v>
      </c>
      <c r="E136" s="29">
        <v>6.1570543881709E11</v>
      </c>
      <c r="F136" s="29">
        <v>6.791368663082E12</v>
      </c>
      <c r="G136" s="29">
        <v>6.877395754887E12</v>
      </c>
      <c r="H136" s="29">
        <v>7.44703215515E11</v>
      </c>
      <c r="I136" s="29">
        <v>7.65270988953E11</v>
      </c>
      <c r="J136" s="29">
        <v>1.410675403577E12</v>
      </c>
      <c r="K136" s="29">
        <v>1.244980928626E12</v>
      </c>
      <c r="L136" s="29">
        <v>2.23831524639E11</v>
      </c>
      <c r="M136" s="29">
        <v>2.43133474872E11</v>
      </c>
      <c r="N136" s="29">
        <v>2.08440930637E11</v>
      </c>
      <c r="O136" s="29">
        <v>2.0421189761E11</v>
      </c>
      <c r="P136" s="29">
        <v>1.0372564E13</v>
      </c>
      <c r="Q136" s="29">
        <v>1.6603548E13</v>
      </c>
      <c r="R136" s="29">
        <v>1.281293E12</v>
      </c>
      <c r="S136" s="29">
        <v>1.091028E12</v>
      </c>
      <c r="T136" s="29">
        <v>9.79517E11</v>
      </c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</row>
    <row r="137" ht="13.5" customHeight="1">
      <c r="A137" s="28">
        <v>2.0071231E7</v>
      </c>
      <c r="B137" s="29">
        <v>7.014887705082819E12</v>
      </c>
      <c r="C137" s="29">
        <v>7.73667832265718E12</v>
      </c>
      <c r="D137" s="29">
        <v>5.9394414304589E11</v>
      </c>
      <c r="E137" s="29">
        <v>6.8681209825411E11</v>
      </c>
      <c r="F137" s="29">
        <v>7.473353275638E12</v>
      </c>
      <c r="G137" s="29">
        <v>7.602893689461E12</v>
      </c>
      <c r="H137" s="29">
        <v>8.17018714102E11</v>
      </c>
      <c r="I137" s="29">
        <v>8.6439197808E11</v>
      </c>
      <c r="J137" s="29">
        <v>1.579255884036E12</v>
      </c>
      <c r="K137" s="29">
        <v>1.457847482634E12</v>
      </c>
      <c r="L137" s="29">
        <v>2.46840864951E11</v>
      </c>
      <c r="M137" s="29">
        <v>2.92220766079E11</v>
      </c>
      <c r="N137" s="29">
        <v>2.44355805939E11</v>
      </c>
      <c r="O137" s="29">
        <v>2.41323660124E11</v>
      </c>
      <c r="P137" s="29">
        <v>1.0108998E13</v>
      </c>
      <c r="Q137" s="29">
        <v>1.6066195E13</v>
      </c>
      <c r="R137" s="29">
        <v>1.228581E12</v>
      </c>
      <c r="S137" s="29">
        <v>1.079235E12</v>
      </c>
      <c r="T137" s="29">
        <v>9.96399E11</v>
      </c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</row>
    <row r="138" ht="13.5" customHeight="1">
      <c r="A138" s="28">
        <v>2.007113E7</v>
      </c>
      <c r="B138" s="29">
        <v>7.12527142220495E12</v>
      </c>
      <c r="C138" s="29">
        <v>7.770778284725051E12</v>
      </c>
      <c r="D138" s="29">
        <v>6.0289127424059E11</v>
      </c>
      <c r="E138" s="29">
        <v>6.8178769202941E11</v>
      </c>
      <c r="F138" s="29">
        <v>7.253553001874E12</v>
      </c>
      <c r="G138" s="29">
        <v>7.942003918243E12</v>
      </c>
      <c r="H138" s="29">
        <v>8.43610069592E11</v>
      </c>
      <c r="I138" s="29">
        <v>9.090540868805E11</v>
      </c>
      <c r="J138" s="29">
        <v>1.565219412859E12</v>
      </c>
      <c r="K138" s="29">
        <v>1.492668503906E12</v>
      </c>
      <c r="L138" s="29">
        <v>2.776688026805E11</v>
      </c>
      <c r="M138" s="29">
        <v>2.978738311975E11</v>
      </c>
      <c r="N138" s="29">
        <v>2.530182843235E11</v>
      </c>
      <c r="O138" s="29">
        <v>2.61180163456E11</v>
      </c>
      <c r="P138" s="29">
        <v>1.003164E13</v>
      </c>
      <c r="Q138" s="29">
        <v>1.6220434E13</v>
      </c>
      <c r="R138" s="29">
        <v>1.232295E12</v>
      </c>
      <c r="S138" s="29">
        <v>1.077404E12</v>
      </c>
      <c r="T138" s="29">
        <v>1.000925E12</v>
      </c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</row>
    <row r="139" ht="13.5" customHeight="1">
      <c r="A139" s="28">
        <v>2.0071031E7</v>
      </c>
      <c r="B139" s="29">
        <v>7.54860640358497E12</v>
      </c>
      <c r="C139" s="29">
        <v>8.128171787755029E12</v>
      </c>
      <c r="D139" s="29">
        <v>6.5696037397872E11</v>
      </c>
      <c r="E139" s="29">
        <v>7.4318650229128E11</v>
      </c>
      <c r="F139" s="29">
        <v>7.658161593886E12</v>
      </c>
      <c r="G139" s="29">
        <v>8.194154793597E12</v>
      </c>
      <c r="H139" s="29">
        <v>8.70201425082E11</v>
      </c>
      <c r="I139" s="29">
        <v>9.53716195681E11</v>
      </c>
      <c r="J139" s="29">
        <v>1.551182941682E12</v>
      </c>
      <c r="K139" s="29">
        <v>1.527489525178E12</v>
      </c>
      <c r="L139" s="29">
        <v>3.0849674041E11</v>
      </c>
      <c r="M139" s="29">
        <v>3.03526896316E11</v>
      </c>
      <c r="N139" s="29">
        <v>2.61680762708E11</v>
      </c>
      <c r="O139" s="29">
        <v>2.81036666788E11</v>
      </c>
      <c r="P139" s="29">
        <v>9.902049E12</v>
      </c>
      <c r="Q139" s="29">
        <v>1.5755976E13</v>
      </c>
      <c r="R139" s="29">
        <v>1.202659E12</v>
      </c>
      <c r="S139" s="29">
        <v>1.071771E12</v>
      </c>
      <c r="T139" s="29">
        <v>1.031014E12</v>
      </c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</row>
    <row r="140" ht="13.5" customHeight="1">
      <c r="A140" s="28">
        <v>2.0070928E7</v>
      </c>
      <c r="B140" s="29">
        <v>7.591460067498359E12</v>
      </c>
      <c r="C140" s="29">
        <v>7.93762549555164E12</v>
      </c>
      <c r="D140" s="29">
        <v>6.520715091891699E11</v>
      </c>
      <c r="E140" s="29">
        <v>7.1165794307083E11</v>
      </c>
      <c r="F140" s="29">
        <v>7.531647931964E12</v>
      </c>
      <c r="G140" s="29">
        <v>7.844233260512E12</v>
      </c>
      <c r="H140" s="29">
        <v>8.40245631137E11</v>
      </c>
      <c r="I140" s="29">
        <v>8.93452064283E11</v>
      </c>
      <c r="J140" s="29">
        <v>1.365570635824E12</v>
      </c>
      <c r="K140" s="29">
        <v>1.334892001946E12</v>
      </c>
      <c r="L140" s="29">
        <v>2.79765515009E11</v>
      </c>
      <c r="M140" s="29">
        <v>2.7071846207E11</v>
      </c>
      <c r="N140" s="29">
        <v>2.5003258705E11</v>
      </c>
      <c r="O140" s="29">
        <v>2.60277311849E11</v>
      </c>
      <c r="P140" s="29">
        <v>9.754486E12</v>
      </c>
      <c r="Q140" s="29">
        <v>1.5388267E13</v>
      </c>
      <c r="R140" s="29">
        <v>1.143032E12</v>
      </c>
      <c r="S140" s="29">
        <v>1.059605E12</v>
      </c>
      <c r="T140" s="29">
        <v>1.013508E12</v>
      </c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</row>
    <row r="141" ht="13.5" customHeight="1">
      <c r="A141" s="28">
        <v>2.0070831E7</v>
      </c>
      <c r="B141" s="29">
        <v>7.39027043395927E12</v>
      </c>
      <c r="C141" s="29">
        <v>7.65482338424073E12</v>
      </c>
      <c r="D141" s="29">
        <v>6.561956334072799E11</v>
      </c>
      <c r="E141" s="29">
        <v>6.9595029204272E11</v>
      </c>
      <c r="F141" s="29">
        <v>7.167711733826E12</v>
      </c>
      <c r="G141" s="29">
        <v>7.365282323225E12</v>
      </c>
      <c r="H141" s="29">
        <v>8.510694490795E11</v>
      </c>
      <c r="I141" s="29">
        <v>8.9757729565E11</v>
      </c>
      <c r="J141" s="29">
        <v>1.299146688601E12</v>
      </c>
      <c r="K141" s="29">
        <v>1.2851932584175E12</v>
      </c>
      <c r="L141" s="29">
        <v>2.730138692375E11</v>
      </c>
      <c r="M141" s="29">
        <v>2.60101581874E11</v>
      </c>
      <c r="N141" s="29">
        <v>2.47883726769E11</v>
      </c>
      <c r="O141" s="29">
        <v>2.583607877825E11</v>
      </c>
      <c r="P141" s="29">
        <v>9.621292E12</v>
      </c>
      <c r="Q141" s="29">
        <v>1.494327E13</v>
      </c>
      <c r="R141" s="29">
        <v>1.131688E12</v>
      </c>
      <c r="S141" s="29">
        <v>1.038322E12</v>
      </c>
      <c r="T141" s="29">
        <v>9.85702E11</v>
      </c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</row>
    <row r="142" ht="13.5" customHeight="1">
      <c r="A142" s="28">
        <v>2.0070731E7</v>
      </c>
      <c r="B142" s="29">
        <v>7.34170569421406E12</v>
      </c>
      <c r="C142" s="29">
        <v>7.56311910570594E12</v>
      </c>
      <c r="D142" s="29">
        <v>6.5327230849717E11</v>
      </c>
      <c r="E142" s="29">
        <v>6.8686723646411E11</v>
      </c>
      <c r="F142" s="29">
        <v>7.310473285142E12</v>
      </c>
      <c r="G142" s="29">
        <v>7.428885939863E12</v>
      </c>
      <c r="H142" s="29">
        <v>8.61893267022E11</v>
      </c>
      <c r="I142" s="29">
        <v>9.01702527017E11</v>
      </c>
      <c r="J142" s="29">
        <v>1.232722741378E12</v>
      </c>
      <c r="K142" s="29">
        <v>1.235494514889E12</v>
      </c>
      <c r="L142" s="29">
        <v>2.66262223466E11</v>
      </c>
      <c r="M142" s="29">
        <v>2.49484701678E11</v>
      </c>
      <c r="N142" s="29">
        <v>2.45734866488E11</v>
      </c>
      <c r="O142" s="29">
        <v>2.56444263716E11</v>
      </c>
      <c r="P142" s="29">
        <v>9.499391E12</v>
      </c>
      <c r="Q142" s="29">
        <v>1.4651922E13</v>
      </c>
      <c r="R142" s="29">
        <v>1.118254E12</v>
      </c>
      <c r="S142" s="29">
        <v>1.041043E12</v>
      </c>
      <c r="T142" s="29">
        <v>9.78914E11</v>
      </c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</row>
    <row r="143" ht="13.5" customHeight="1">
      <c r="A143" s="28">
        <v>2.0070629E7</v>
      </c>
      <c r="B143" s="29">
        <v>7.71436503946467E12</v>
      </c>
      <c r="C143" s="29">
        <v>7.70335207397533E12</v>
      </c>
      <c r="D143" s="29">
        <v>7.2101163168093E11</v>
      </c>
      <c r="E143" s="29">
        <v>7.2789882753407E11</v>
      </c>
      <c r="F143" s="29">
        <v>7.472955370505E12</v>
      </c>
      <c r="G143" s="29">
        <v>7.498570805064E12</v>
      </c>
      <c r="H143" s="29">
        <v>8.74919783124E11</v>
      </c>
      <c r="I143" s="29">
        <v>9.06780603019E11</v>
      </c>
      <c r="J143" s="29">
        <v>1.185344759759E12</v>
      </c>
      <c r="K143" s="29">
        <v>1.16942531824E12</v>
      </c>
      <c r="L143" s="29">
        <v>2.43496562692E11</v>
      </c>
      <c r="M143" s="29">
        <v>2.35183927598E11</v>
      </c>
      <c r="N143" s="29">
        <v>2.27988575344E11</v>
      </c>
      <c r="O143" s="29">
        <v>2.37727848442E11</v>
      </c>
      <c r="P143" s="29">
        <v>9.397719E12</v>
      </c>
      <c r="Q143" s="29">
        <v>1.4331429E13</v>
      </c>
      <c r="R143" s="29">
        <v>1.072278E12</v>
      </c>
      <c r="S143" s="29">
        <v>1.037488E12</v>
      </c>
      <c r="T143" s="29">
        <v>1.023367E12</v>
      </c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</row>
    <row r="144" ht="13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0"/>
      <c r="K144" s="30"/>
      <c r="L144" s="30"/>
      <c r="M144" s="30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</row>
    <row r="145" ht="13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0"/>
      <c r="K145" s="30"/>
      <c r="L145" s="30"/>
      <c r="M145" s="30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</row>
    <row r="146" ht="13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0"/>
      <c r="K146" s="30"/>
      <c r="L146" s="30"/>
      <c r="M146" s="30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</row>
    <row r="147" ht="13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0"/>
      <c r="K147" s="30"/>
      <c r="L147" s="30"/>
      <c r="M147" s="30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</row>
    <row r="148" ht="13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0"/>
      <c r="K148" s="30"/>
      <c r="L148" s="30"/>
      <c r="M148" s="30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</row>
    <row r="149" ht="13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0"/>
      <c r="K149" s="30"/>
      <c r="L149" s="30"/>
      <c r="M149" s="30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</row>
    <row r="150" ht="13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0"/>
      <c r="K150" s="30"/>
      <c r="L150" s="30"/>
      <c r="M150" s="30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</row>
    <row r="151" ht="13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0"/>
      <c r="K151" s="30"/>
      <c r="L151" s="30"/>
      <c r="M151" s="30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</row>
    <row r="152" ht="13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0"/>
      <c r="K152" s="30"/>
      <c r="L152" s="30"/>
      <c r="M152" s="30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</row>
    <row r="153" ht="13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0"/>
      <c r="K153" s="30"/>
      <c r="L153" s="30"/>
      <c r="M153" s="30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</row>
    <row r="154" ht="13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0"/>
      <c r="K154" s="30"/>
      <c r="L154" s="30"/>
      <c r="M154" s="30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</row>
    <row r="155" ht="13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0"/>
      <c r="K155" s="30"/>
      <c r="L155" s="30"/>
      <c r="M155" s="30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</row>
    <row r="156" ht="13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0"/>
      <c r="K156" s="30"/>
      <c r="L156" s="30"/>
      <c r="M156" s="30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</row>
    <row r="157" ht="13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0"/>
      <c r="K157" s="30"/>
      <c r="L157" s="30"/>
      <c r="M157" s="30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</row>
    <row r="158" ht="13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0"/>
      <c r="K158" s="30"/>
      <c r="L158" s="30"/>
      <c r="M158" s="30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</row>
    <row r="159" ht="13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0"/>
      <c r="K159" s="30"/>
      <c r="L159" s="30"/>
      <c r="M159" s="30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</row>
    <row r="160" ht="13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0"/>
      <c r="K160" s="30"/>
      <c r="L160" s="30"/>
      <c r="M160" s="30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</row>
    <row r="161" ht="13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0"/>
      <c r="K161" s="30"/>
      <c r="L161" s="30"/>
      <c r="M161" s="30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</row>
    <row r="162" ht="13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0"/>
      <c r="K162" s="30"/>
      <c r="L162" s="30"/>
      <c r="M162" s="30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</row>
    <row r="163" ht="13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0"/>
      <c r="K163" s="30"/>
      <c r="L163" s="30"/>
      <c r="M163" s="30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</row>
    <row r="164" ht="13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0"/>
      <c r="K164" s="30"/>
      <c r="L164" s="30"/>
      <c r="M164" s="30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</row>
    <row r="165" ht="13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0"/>
      <c r="K165" s="30"/>
      <c r="L165" s="30"/>
      <c r="M165" s="30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</row>
    <row r="166" ht="13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0"/>
      <c r="K166" s="30"/>
      <c r="L166" s="30"/>
      <c r="M166" s="30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</row>
    <row r="167" ht="13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0"/>
      <c r="K167" s="30"/>
      <c r="L167" s="30"/>
      <c r="M167" s="30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</row>
    <row r="168" ht="13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0"/>
      <c r="K168" s="30"/>
      <c r="L168" s="30"/>
      <c r="M168" s="30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</row>
    <row r="169" ht="13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0"/>
      <c r="K169" s="30"/>
      <c r="L169" s="30"/>
      <c r="M169" s="30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</row>
    <row r="170" ht="13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0"/>
      <c r="K170" s="30"/>
      <c r="L170" s="30"/>
      <c r="M170" s="30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</row>
    <row r="171" ht="13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0"/>
      <c r="K171" s="30"/>
      <c r="L171" s="30"/>
      <c r="M171" s="30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</row>
    <row r="172" ht="13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0"/>
      <c r="K172" s="30"/>
      <c r="L172" s="30"/>
      <c r="M172" s="30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</row>
    <row r="173" ht="13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0"/>
      <c r="K173" s="30"/>
      <c r="L173" s="30"/>
      <c r="M173" s="30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</row>
    <row r="174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0"/>
      <c r="K174" s="30"/>
      <c r="L174" s="30"/>
      <c r="M174" s="30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</row>
    <row r="175" ht="13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0"/>
      <c r="K175" s="30"/>
      <c r="L175" s="30"/>
      <c r="M175" s="30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</row>
    <row r="176" ht="13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0"/>
      <c r="K176" s="30"/>
      <c r="L176" s="30"/>
      <c r="M176" s="30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</row>
    <row r="177" ht="13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0"/>
      <c r="K177" s="30"/>
      <c r="L177" s="30"/>
      <c r="M177" s="30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</row>
    <row r="178" ht="13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0"/>
      <c r="K178" s="30"/>
      <c r="L178" s="30"/>
      <c r="M178" s="30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</row>
    <row r="179" ht="13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0"/>
      <c r="K179" s="30"/>
      <c r="L179" s="30"/>
      <c r="M179" s="30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</row>
    <row r="180" ht="13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0"/>
      <c r="K180" s="30"/>
      <c r="L180" s="30"/>
      <c r="M180" s="30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</row>
    <row r="181" ht="13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0"/>
      <c r="K181" s="30"/>
      <c r="L181" s="30"/>
      <c r="M181" s="30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</row>
    <row r="182" ht="13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0"/>
      <c r="K182" s="30"/>
      <c r="L182" s="30"/>
      <c r="M182" s="30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</row>
    <row r="183" ht="13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0"/>
      <c r="K183" s="30"/>
      <c r="L183" s="30"/>
      <c r="M183" s="30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</row>
    <row r="184" ht="13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0"/>
      <c r="K184" s="30"/>
      <c r="L184" s="30"/>
      <c r="M184" s="30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</row>
    <row r="185" ht="13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0"/>
      <c r="K185" s="30"/>
      <c r="L185" s="30"/>
      <c r="M185" s="30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</row>
    <row r="186" ht="13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0"/>
      <c r="K186" s="30"/>
      <c r="L186" s="30"/>
      <c r="M186" s="30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</row>
    <row r="187" ht="13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0"/>
      <c r="K187" s="30"/>
      <c r="L187" s="30"/>
      <c r="M187" s="30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</row>
    <row r="188" ht="13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0"/>
      <c r="K188" s="30"/>
      <c r="L188" s="30"/>
      <c r="M188" s="30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</row>
    <row r="189" ht="13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0"/>
      <c r="K189" s="30"/>
      <c r="L189" s="30"/>
      <c r="M189" s="30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</row>
    <row r="190" ht="13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0"/>
      <c r="K190" s="30"/>
      <c r="L190" s="30"/>
      <c r="M190" s="30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</row>
    <row r="191" ht="13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0"/>
      <c r="K191" s="30"/>
      <c r="L191" s="30"/>
      <c r="M191" s="30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</row>
    <row r="192" ht="13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0"/>
      <c r="K192" s="30"/>
      <c r="L192" s="30"/>
      <c r="M192" s="30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</row>
    <row r="193" ht="13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0"/>
      <c r="K193" s="30"/>
      <c r="L193" s="30"/>
      <c r="M193" s="30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</row>
    <row r="194" ht="13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0"/>
      <c r="K194" s="30"/>
      <c r="L194" s="30"/>
      <c r="M194" s="30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</row>
    <row r="195" ht="13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0"/>
      <c r="K195" s="30"/>
      <c r="L195" s="30"/>
      <c r="M195" s="30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</row>
    <row r="196" ht="13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0"/>
      <c r="K196" s="30"/>
      <c r="L196" s="30"/>
      <c r="M196" s="30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</row>
    <row r="197" ht="13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0"/>
      <c r="K197" s="30"/>
      <c r="L197" s="30"/>
      <c r="M197" s="30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</row>
    <row r="198" ht="13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0"/>
      <c r="K198" s="30"/>
      <c r="L198" s="30"/>
      <c r="M198" s="30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</row>
    <row r="199" ht="13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0"/>
      <c r="K199" s="30"/>
      <c r="L199" s="30"/>
      <c r="M199" s="30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</row>
    <row r="200" ht="13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0"/>
      <c r="K200" s="30"/>
      <c r="L200" s="30"/>
      <c r="M200" s="30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</row>
    <row r="201" ht="13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0"/>
      <c r="K201" s="30"/>
      <c r="L201" s="30"/>
      <c r="M201" s="30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</row>
    <row r="202" ht="13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0"/>
      <c r="K202" s="30"/>
      <c r="L202" s="30"/>
      <c r="M202" s="30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</row>
    <row r="203" ht="13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0"/>
      <c r="K203" s="30"/>
      <c r="L203" s="30"/>
      <c r="M203" s="30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</row>
    <row r="204" ht="13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0"/>
      <c r="K204" s="30"/>
      <c r="L204" s="30"/>
      <c r="M204" s="30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</row>
    <row r="205" ht="13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0"/>
      <c r="K205" s="30"/>
      <c r="L205" s="30"/>
      <c r="M205" s="30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</row>
    <row r="206" ht="13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0"/>
      <c r="K206" s="30"/>
      <c r="L206" s="30"/>
      <c r="M206" s="30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</row>
    <row r="207" ht="13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0"/>
      <c r="K207" s="30"/>
      <c r="L207" s="30"/>
      <c r="M207" s="30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</row>
    <row r="208" ht="13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0"/>
      <c r="K208" s="30"/>
      <c r="L208" s="30"/>
      <c r="M208" s="30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</row>
    <row r="209" ht="13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0"/>
      <c r="K209" s="30"/>
      <c r="L209" s="30"/>
      <c r="M209" s="30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</row>
    <row r="210" ht="13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0"/>
      <c r="K210" s="30"/>
      <c r="L210" s="30"/>
      <c r="M210" s="30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</row>
    <row r="211" ht="13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0"/>
      <c r="K211" s="30"/>
      <c r="L211" s="30"/>
      <c r="M211" s="30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</row>
    <row r="212" ht="13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0"/>
      <c r="K212" s="30"/>
      <c r="L212" s="30"/>
      <c r="M212" s="30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</row>
    <row r="213" ht="13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0"/>
      <c r="K213" s="30"/>
      <c r="L213" s="30"/>
      <c r="M213" s="30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</row>
    <row r="214" ht="13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0"/>
      <c r="K214" s="30"/>
      <c r="L214" s="30"/>
      <c r="M214" s="30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</row>
    <row r="215" ht="13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0"/>
      <c r="K215" s="30"/>
      <c r="L215" s="30"/>
      <c r="M215" s="30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</row>
    <row r="216" ht="13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0"/>
      <c r="K216" s="30"/>
      <c r="L216" s="30"/>
      <c r="M216" s="30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</row>
    <row r="217" ht="13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0"/>
      <c r="K217" s="30"/>
      <c r="L217" s="30"/>
      <c r="M217" s="30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</row>
    <row r="218" ht="13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0"/>
      <c r="K218" s="30"/>
      <c r="L218" s="30"/>
      <c r="M218" s="30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</row>
    <row r="219" ht="13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0"/>
      <c r="K219" s="30"/>
      <c r="L219" s="30"/>
      <c r="M219" s="30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</row>
    <row r="220" ht="13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0"/>
      <c r="K220" s="30"/>
      <c r="L220" s="30"/>
      <c r="M220" s="30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</row>
    <row r="221" ht="13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0"/>
      <c r="K221" s="30"/>
      <c r="L221" s="30"/>
      <c r="M221" s="30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</row>
    <row r="222" ht="13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0"/>
      <c r="K222" s="30"/>
      <c r="L222" s="30"/>
      <c r="M222" s="30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</row>
    <row r="223" ht="13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0"/>
      <c r="K223" s="30"/>
      <c r="L223" s="30"/>
      <c r="M223" s="30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</row>
    <row r="224" ht="13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0"/>
      <c r="K224" s="30"/>
      <c r="L224" s="30"/>
      <c r="M224" s="30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</row>
    <row r="225" ht="13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0"/>
      <c r="K225" s="30"/>
      <c r="L225" s="30"/>
      <c r="M225" s="30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</row>
    <row r="226" ht="13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0"/>
      <c r="K226" s="30"/>
      <c r="L226" s="30"/>
      <c r="M226" s="30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</row>
    <row r="227" ht="13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0"/>
      <c r="K227" s="30"/>
      <c r="L227" s="30"/>
      <c r="M227" s="30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</row>
    <row r="228" ht="13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0"/>
      <c r="K228" s="30"/>
      <c r="L228" s="30"/>
      <c r="M228" s="30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</row>
    <row r="229" ht="13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0"/>
      <c r="K229" s="30"/>
      <c r="L229" s="30"/>
      <c r="M229" s="30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</row>
    <row r="230" ht="13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0"/>
      <c r="K230" s="30"/>
      <c r="L230" s="30"/>
      <c r="M230" s="30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</row>
    <row r="231" ht="13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0"/>
      <c r="K231" s="30"/>
      <c r="L231" s="30"/>
      <c r="M231" s="30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</row>
    <row r="232" ht="13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0"/>
      <c r="K232" s="30"/>
      <c r="L232" s="30"/>
      <c r="M232" s="30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</row>
    <row r="233" ht="13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0"/>
      <c r="K233" s="30"/>
      <c r="L233" s="30"/>
      <c r="M233" s="30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</row>
    <row r="234" ht="13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0"/>
      <c r="K234" s="30"/>
      <c r="L234" s="30"/>
      <c r="M234" s="30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</row>
    <row r="235" ht="13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0"/>
      <c r="K235" s="30"/>
      <c r="L235" s="30"/>
      <c r="M235" s="30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</row>
    <row r="236" ht="13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0"/>
      <c r="K236" s="30"/>
      <c r="L236" s="30"/>
      <c r="M236" s="30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</row>
    <row r="237" ht="13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0"/>
      <c r="K237" s="30"/>
      <c r="L237" s="30"/>
      <c r="M237" s="30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</row>
    <row r="238" ht="13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0"/>
      <c r="K238" s="30"/>
      <c r="L238" s="30"/>
      <c r="M238" s="30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</row>
    <row r="239" ht="13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0"/>
      <c r="K239" s="30"/>
      <c r="L239" s="30"/>
      <c r="M239" s="30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</row>
    <row r="240" ht="13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0"/>
      <c r="K240" s="30"/>
      <c r="L240" s="30"/>
      <c r="M240" s="30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</row>
    <row r="241" ht="13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0"/>
      <c r="K241" s="30"/>
      <c r="L241" s="30"/>
      <c r="M241" s="30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</row>
    <row r="242" ht="13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0"/>
      <c r="K242" s="30"/>
      <c r="L242" s="30"/>
      <c r="M242" s="30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</row>
    <row r="243" ht="13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0"/>
      <c r="K243" s="30"/>
      <c r="L243" s="30"/>
      <c r="M243" s="30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</row>
    <row r="244" ht="13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0"/>
      <c r="K244" s="30"/>
      <c r="L244" s="30"/>
      <c r="M244" s="30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</row>
    <row r="245" ht="13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0"/>
      <c r="K245" s="30"/>
      <c r="L245" s="30"/>
      <c r="M245" s="30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</row>
    <row r="246" ht="13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0"/>
      <c r="K246" s="30"/>
      <c r="L246" s="30"/>
      <c r="M246" s="30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</row>
    <row r="247" ht="13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0"/>
      <c r="K247" s="30"/>
      <c r="L247" s="30"/>
      <c r="M247" s="30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</row>
    <row r="248" ht="13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0"/>
      <c r="K248" s="30"/>
      <c r="L248" s="30"/>
      <c r="M248" s="30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</row>
    <row r="249" ht="13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0"/>
      <c r="K249" s="30"/>
      <c r="L249" s="30"/>
      <c r="M249" s="30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</row>
    <row r="250" ht="13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0"/>
      <c r="K250" s="30"/>
      <c r="L250" s="30"/>
      <c r="M250" s="30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</row>
    <row r="251" ht="13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0"/>
      <c r="K251" s="30"/>
      <c r="L251" s="30"/>
      <c r="M251" s="30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</row>
    <row r="252" ht="13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0"/>
      <c r="K252" s="30"/>
      <c r="L252" s="30"/>
      <c r="M252" s="30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</row>
    <row r="253" ht="13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0"/>
      <c r="K253" s="30"/>
      <c r="L253" s="30"/>
      <c r="M253" s="30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</row>
    <row r="254" ht="13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0"/>
      <c r="K254" s="30"/>
      <c r="L254" s="30"/>
      <c r="M254" s="30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</row>
    <row r="255" ht="13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0"/>
      <c r="K255" s="30"/>
      <c r="L255" s="30"/>
      <c r="M255" s="30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</row>
    <row r="256" ht="13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0"/>
      <c r="K256" s="30"/>
      <c r="L256" s="30"/>
      <c r="M256" s="30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</row>
    <row r="257" ht="13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0"/>
      <c r="K257" s="30"/>
      <c r="L257" s="30"/>
      <c r="M257" s="30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</row>
    <row r="258" ht="13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0"/>
      <c r="K258" s="30"/>
      <c r="L258" s="30"/>
      <c r="M258" s="30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</row>
    <row r="259" ht="13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0"/>
      <c r="K259" s="30"/>
      <c r="L259" s="30"/>
      <c r="M259" s="30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</row>
    <row r="260" ht="13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0"/>
      <c r="K260" s="30"/>
      <c r="L260" s="30"/>
      <c r="M260" s="30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</row>
    <row r="261" ht="13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0"/>
      <c r="K261" s="30"/>
      <c r="L261" s="30"/>
      <c r="M261" s="30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</row>
    <row r="262" ht="13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0"/>
      <c r="K262" s="30"/>
      <c r="L262" s="30"/>
      <c r="M262" s="30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</row>
    <row r="263" ht="13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0"/>
      <c r="K263" s="30"/>
      <c r="L263" s="30"/>
      <c r="M263" s="30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</row>
    <row r="264" ht="13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0"/>
      <c r="K264" s="30"/>
      <c r="L264" s="30"/>
      <c r="M264" s="30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</row>
    <row r="265" ht="13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0"/>
      <c r="K265" s="30"/>
      <c r="L265" s="30"/>
      <c r="M265" s="30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</row>
    <row r="266" ht="13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0"/>
      <c r="K266" s="30"/>
      <c r="L266" s="30"/>
      <c r="M266" s="30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</row>
    <row r="267" ht="13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0"/>
      <c r="K267" s="30"/>
      <c r="L267" s="30"/>
      <c r="M267" s="30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</row>
    <row r="268" ht="13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0"/>
      <c r="K268" s="30"/>
      <c r="L268" s="30"/>
      <c r="M268" s="30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</row>
    <row r="269" ht="13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0"/>
      <c r="K269" s="30"/>
      <c r="L269" s="30"/>
      <c r="M269" s="30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</row>
    <row r="270" ht="13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0"/>
      <c r="K270" s="30"/>
      <c r="L270" s="30"/>
      <c r="M270" s="30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</row>
    <row r="271" ht="13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0"/>
      <c r="K271" s="30"/>
      <c r="L271" s="30"/>
      <c r="M271" s="30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</row>
    <row r="272" ht="13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0"/>
      <c r="K272" s="30"/>
      <c r="L272" s="30"/>
      <c r="M272" s="30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</row>
    <row r="273" ht="13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0"/>
      <c r="K273" s="30"/>
      <c r="L273" s="30"/>
      <c r="M273" s="30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</row>
    <row r="274" ht="13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0"/>
      <c r="K274" s="30"/>
      <c r="L274" s="30"/>
      <c r="M274" s="30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</row>
    <row r="275" ht="13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0"/>
      <c r="K275" s="30"/>
      <c r="L275" s="30"/>
      <c r="M275" s="30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</row>
    <row r="276" ht="13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0"/>
      <c r="K276" s="30"/>
      <c r="L276" s="30"/>
      <c r="M276" s="30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</row>
    <row r="277" ht="13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0"/>
      <c r="K277" s="30"/>
      <c r="L277" s="30"/>
      <c r="M277" s="30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</row>
    <row r="278" ht="13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0"/>
      <c r="K278" s="30"/>
      <c r="L278" s="30"/>
      <c r="M278" s="30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</row>
    <row r="279" ht="13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0"/>
      <c r="K279" s="30"/>
      <c r="L279" s="30"/>
      <c r="M279" s="30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</row>
    <row r="280" ht="13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0"/>
      <c r="K280" s="30"/>
      <c r="L280" s="30"/>
      <c r="M280" s="30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</row>
    <row r="281" ht="13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0"/>
      <c r="K281" s="30"/>
      <c r="L281" s="30"/>
      <c r="M281" s="30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</row>
    <row r="282" ht="13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0"/>
      <c r="K282" s="30"/>
      <c r="L282" s="30"/>
      <c r="M282" s="30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</row>
    <row r="283" ht="13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0"/>
      <c r="K283" s="30"/>
      <c r="L283" s="30"/>
      <c r="M283" s="30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</row>
    <row r="284" ht="13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0"/>
      <c r="K284" s="30"/>
      <c r="L284" s="30"/>
      <c r="M284" s="30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</row>
    <row r="285" ht="13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0"/>
      <c r="K285" s="30"/>
      <c r="L285" s="30"/>
      <c r="M285" s="30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</row>
    <row r="286" ht="13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0"/>
      <c r="K286" s="30"/>
      <c r="L286" s="30"/>
      <c r="M286" s="30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</row>
    <row r="287" ht="13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0"/>
      <c r="K287" s="30"/>
      <c r="L287" s="30"/>
      <c r="M287" s="30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</row>
    <row r="288" ht="13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0"/>
      <c r="K288" s="30"/>
      <c r="L288" s="30"/>
      <c r="M288" s="30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</row>
    <row r="289" ht="13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0"/>
      <c r="K289" s="30"/>
      <c r="L289" s="30"/>
      <c r="M289" s="30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</row>
    <row r="290" ht="13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0"/>
      <c r="K290" s="30"/>
      <c r="L290" s="30"/>
      <c r="M290" s="30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</row>
    <row r="291" ht="13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0"/>
      <c r="K291" s="30"/>
      <c r="L291" s="30"/>
      <c r="M291" s="30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</row>
    <row r="292" ht="13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0"/>
      <c r="K292" s="30"/>
      <c r="L292" s="30"/>
      <c r="M292" s="30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</row>
    <row r="293" ht="13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0"/>
      <c r="K293" s="30"/>
      <c r="L293" s="30"/>
      <c r="M293" s="30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</row>
    <row r="294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0"/>
      <c r="K294" s="30"/>
      <c r="L294" s="30"/>
      <c r="M294" s="30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</row>
    <row r="295" ht="13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0"/>
      <c r="K295" s="30"/>
      <c r="L295" s="30"/>
      <c r="M295" s="30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</row>
    <row r="296" ht="13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0"/>
      <c r="K296" s="30"/>
      <c r="L296" s="30"/>
      <c r="M296" s="30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</row>
    <row r="297" ht="13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0"/>
      <c r="K297" s="30"/>
      <c r="L297" s="30"/>
      <c r="M297" s="30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</row>
    <row r="298" ht="13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0"/>
      <c r="K298" s="30"/>
      <c r="L298" s="30"/>
      <c r="M298" s="30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</row>
    <row r="299" ht="13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0"/>
      <c r="K299" s="30"/>
      <c r="L299" s="30"/>
      <c r="M299" s="30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</row>
    <row r="300" ht="13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0"/>
      <c r="K300" s="30"/>
      <c r="L300" s="30"/>
      <c r="M300" s="30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</row>
    <row r="301" ht="13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0"/>
      <c r="K301" s="30"/>
      <c r="L301" s="30"/>
      <c r="M301" s="30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</row>
    <row r="302" ht="13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0"/>
      <c r="K302" s="30"/>
      <c r="L302" s="30"/>
      <c r="M302" s="30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</row>
    <row r="303" ht="13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0"/>
      <c r="K303" s="30"/>
      <c r="L303" s="30"/>
      <c r="M303" s="30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</row>
    <row r="304" ht="13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0"/>
      <c r="K304" s="30"/>
      <c r="L304" s="30"/>
      <c r="M304" s="30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</row>
    <row r="305" ht="13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0"/>
      <c r="K305" s="30"/>
      <c r="L305" s="30"/>
      <c r="M305" s="30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</row>
    <row r="306" ht="13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0"/>
      <c r="K306" s="30"/>
      <c r="L306" s="30"/>
      <c r="M306" s="30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</row>
    <row r="307" ht="13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0"/>
      <c r="K307" s="30"/>
      <c r="L307" s="30"/>
      <c r="M307" s="30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</row>
    <row r="308" ht="13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0"/>
      <c r="K308" s="30"/>
      <c r="L308" s="30"/>
      <c r="M308" s="30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</row>
    <row r="309" ht="13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0"/>
      <c r="K309" s="30"/>
      <c r="L309" s="30"/>
      <c r="M309" s="30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</row>
    <row r="310" ht="13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0"/>
      <c r="K310" s="30"/>
      <c r="L310" s="30"/>
      <c r="M310" s="30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</row>
    <row r="311" ht="13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0"/>
      <c r="K311" s="30"/>
      <c r="L311" s="30"/>
      <c r="M311" s="30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</row>
    <row r="312" ht="13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0"/>
      <c r="K312" s="30"/>
      <c r="L312" s="30"/>
      <c r="M312" s="30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</row>
    <row r="313" ht="13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0"/>
      <c r="K313" s="30"/>
      <c r="L313" s="30"/>
      <c r="M313" s="30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</row>
    <row r="314" ht="13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0"/>
      <c r="K314" s="30"/>
      <c r="L314" s="30"/>
      <c r="M314" s="30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</row>
    <row r="315" ht="13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0"/>
      <c r="K315" s="30"/>
      <c r="L315" s="30"/>
      <c r="M315" s="30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</row>
    <row r="316" ht="13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0"/>
      <c r="K316" s="30"/>
      <c r="L316" s="30"/>
      <c r="M316" s="30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</row>
    <row r="317" ht="13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0"/>
      <c r="K317" s="30"/>
      <c r="L317" s="30"/>
      <c r="M317" s="30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</row>
    <row r="318" ht="13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0"/>
      <c r="K318" s="30"/>
      <c r="L318" s="30"/>
      <c r="M318" s="30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</row>
    <row r="319" ht="13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0"/>
      <c r="K319" s="30"/>
      <c r="L319" s="30"/>
      <c r="M319" s="30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</row>
    <row r="320" ht="13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0"/>
      <c r="K320" s="30"/>
      <c r="L320" s="30"/>
      <c r="M320" s="30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</row>
    <row r="321" ht="13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0"/>
      <c r="K321" s="30"/>
      <c r="L321" s="30"/>
      <c r="M321" s="30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</row>
    <row r="322" ht="13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0"/>
      <c r="K322" s="30"/>
      <c r="L322" s="30"/>
      <c r="M322" s="30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</row>
    <row r="323" ht="13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0"/>
      <c r="K323" s="30"/>
      <c r="L323" s="30"/>
      <c r="M323" s="30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</row>
    <row r="324" ht="13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0"/>
      <c r="K324" s="30"/>
      <c r="L324" s="30"/>
      <c r="M324" s="30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</row>
    <row r="325" ht="13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0"/>
      <c r="K325" s="30"/>
      <c r="L325" s="30"/>
      <c r="M325" s="30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</row>
    <row r="326" ht="13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0"/>
      <c r="K326" s="30"/>
      <c r="L326" s="30"/>
      <c r="M326" s="30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</row>
    <row r="327" ht="13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0"/>
      <c r="K327" s="30"/>
      <c r="L327" s="30"/>
      <c r="M327" s="30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</row>
    <row r="328" ht="13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0"/>
      <c r="K328" s="30"/>
      <c r="L328" s="30"/>
      <c r="M328" s="30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</row>
    <row r="329" ht="13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0"/>
      <c r="K329" s="30"/>
      <c r="L329" s="30"/>
      <c r="M329" s="30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</row>
    <row r="330" ht="13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0"/>
      <c r="K330" s="30"/>
      <c r="L330" s="30"/>
      <c r="M330" s="30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</row>
    <row r="331" ht="13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0"/>
      <c r="K331" s="30"/>
      <c r="L331" s="30"/>
      <c r="M331" s="30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</row>
    <row r="332" ht="13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0"/>
      <c r="K332" s="30"/>
      <c r="L332" s="30"/>
      <c r="M332" s="30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</row>
    <row r="333" ht="13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0"/>
      <c r="K333" s="30"/>
      <c r="L333" s="30"/>
      <c r="M333" s="30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</row>
    <row r="334" ht="13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0"/>
      <c r="K334" s="30"/>
      <c r="L334" s="30"/>
      <c r="M334" s="30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</row>
    <row r="335" ht="13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0"/>
      <c r="K335" s="30"/>
      <c r="L335" s="30"/>
      <c r="M335" s="30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</row>
    <row r="336" ht="13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0"/>
      <c r="K336" s="30"/>
      <c r="L336" s="30"/>
      <c r="M336" s="30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</row>
    <row r="337" ht="13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0"/>
      <c r="K337" s="30"/>
      <c r="L337" s="30"/>
      <c r="M337" s="30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</row>
    <row r="338" ht="13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0"/>
      <c r="K338" s="30"/>
      <c r="L338" s="30"/>
      <c r="M338" s="30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</row>
    <row r="339" ht="13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0"/>
      <c r="K339" s="30"/>
      <c r="L339" s="30"/>
      <c r="M339" s="30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</row>
    <row r="340" ht="13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0"/>
      <c r="K340" s="30"/>
      <c r="L340" s="30"/>
      <c r="M340" s="30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</row>
    <row r="341" ht="13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0"/>
      <c r="K341" s="30"/>
      <c r="L341" s="30"/>
      <c r="M341" s="30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</row>
    <row r="342" ht="13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0"/>
      <c r="K342" s="30"/>
      <c r="L342" s="30"/>
      <c r="M342" s="30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</row>
    <row r="343" ht="13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0"/>
      <c r="K343" s="30"/>
      <c r="L343" s="30"/>
      <c r="M343" s="30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11.13"/>
    <col customWidth="1" min="16" max="27" width="7.63"/>
  </cols>
  <sheetData>
    <row r="1" ht="120.0" customHeight="1">
      <c r="B1" s="19" t="s">
        <v>32</v>
      </c>
      <c r="C1" s="19" t="s">
        <v>33</v>
      </c>
      <c r="D1" s="19" t="s">
        <v>34</v>
      </c>
      <c r="E1" s="19" t="s">
        <v>35</v>
      </c>
      <c r="F1" s="19" t="s">
        <v>36</v>
      </c>
      <c r="G1" s="19" t="s">
        <v>37</v>
      </c>
      <c r="H1" s="19" t="s">
        <v>38</v>
      </c>
      <c r="I1" s="19" t="s">
        <v>39</v>
      </c>
      <c r="J1" s="19" t="s">
        <v>40</v>
      </c>
      <c r="K1" s="19" t="s">
        <v>41</v>
      </c>
      <c r="L1" s="19"/>
      <c r="O1" s="37" t="s">
        <v>256</v>
      </c>
      <c r="P1" s="19" t="s">
        <v>32</v>
      </c>
      <c r="Q1" s="19" t="s">
        <v>33</v>
      </c>
      <c r="R1" s="19" t="s">
        <v>34</v>
      </c>
      <c r="S1" s="19" t="s">
        <v>35</v>
      </c>
      <c r="T1" s="19" t="s">
        <v>36</v>
      </c>
      <c r="U1" s="19" t="s">
        <v>37</v>
      </c>
      <c r="V1" s="19" t="s">
        <v>38</v>
      </c>
      <c r="W1" s="19" t="s">
        <v>39</v>
      </c>
      <c r="X1" s="19" t="s">
        <v>40</v>
      </c>
      <c r="Y1" s="19" t="s">
        <v>41</v>
      </c>
      <c r="Z1" s="19"/>
      <c r="AA1" s="19"/>
    </row>
    <row r="2" ht="13.5" customHeight="1">
      <c r="A2" s="6" t="s">
        <v>257</v>
      </c>
      <c r="B2" s="22">
        <v>0.03393936175275035</v>
      </c>
      <c r="C2" s="22">
        <v>0.03765913608486883</v>
      </c>
      <c r="D2" s="22">
        <v>0.03933978435852891</v>
      </c>
      <c r="E2" s="22">
        <v>0.04698703889377694</v>
      </c>
      <c r="F2" s="22">
        <v>0.02095185747028595</v>
      </c>
      <c r="G2" s="22">
        <v>0.023722753237957837</v>
      </c>
      <c r="H2" s="22">
        <v>0.028519698554270504</v>
      </c>
      <c r="I2" s="22">
        <v>0.02861873007417959</v>
      </c>
      <c r="J2" s="22">
        <v>0.009331110147922352</v>
      </c>
      <c r="K2" s="22">
        <v>0.028529679334220782</v>
      </c>
      <c r="L2" s="22"/>
      <c r="O2" s="6" t="s">
        <v>257</v>
      </c>
      <c r="P2" s="38">
        <f t="shared" ref="P2:Y2" si="1">(1+B2)^4-1</f>
        <v>0.1428264318</v>
      </c>
      <c r="Q2" s="38">
        <f t="shared" si="1"/>
        <v>0.1593614532</v>
      </c>
      <c r="R2" s="38">
        <f t="shared" si="1"/>
        <v>0.1668907763</v>
      </c>
      <c r="S2" s="38">
        <f t="shared" si="1"/>
        <v>0.2016146693</v>
      </c>
      <c r="T2" s="38">
        <f t="shared" si="1"/>
        <v>0.08647829439</v>
      </c>
      <c r="U2" s="38">
        <f t="shared" si="1"/>
        <v>0.09832134551</v>
      </c>
      <c r="V2" s="38">
        <f t="shared" si="1"/>
        <v>0.1190524837</v>
      </c>
      <c r="W2" s="38">
        <f t="shared" si="1"/>
        <v>0.11948354</v>
      </c>
      <c r="X2" s="38">
        <f t="shared" si="1"/>
        <v>0.0378501157</v>
      </c>
      <c r="Y2" s="38">
        <f t="shared" si="1"/>
        <v>0.1190959215</v>
      </c>
      <c r="Z2" s="38"/>
      <c r="AA2" s="38"/>
    </row>
    <row r="3" ht="13.5" customHeight="1">
      <c r="A3" s="6" t="s">
        <v>258</v>
      </c>
      <c r="B3" s="22">
        <v>0.038262029657697025</v>
      </c>
      <c r="C3" s="22">
        <v>0.04190142841097561</v>
      </c>
      <c r="D3" s="22">
        <v>0.04267178020896325</v>
      </c>
      <c r="E3" s="22">
        <v>0.04918511244979013</v>
      </c>
      <c r="F3" s="22">
        <v>0.02342785752153185</v>
      </c>
      <c r="G3" s="22">
        <v>0.02532840755782841</v>
      </c>
      <c r="H3" s="22">
        <v>0.030147841250689693</v>
      </c>
      <c r="I3" s="22">
        <v>0.029764441655207287</v>
      </c>
      <c r="J3" s="22">
        <v>0.007953194450301345</v>
      </c>
      <c r="K3" s="22">
        <v>0.028644606257583548</v>
      </c>
      <c r="L3" s="22"/>
      <c r="O3" s="6" t="s">
        <v>258</v>
      </c>
      <c r="P3" s="38">
        <f t="shared" ref="P3:Y3" si="2">(1+B3)^4-1</f>
        <v>0.1620582192</v>
      </c>
      <c r="Q3" s="38">
        <f t="shared" si="2"/>
        <v>0.1784374448</v>
      </c>
      <c r="R3" s="38">
        <f t="shared" si="2"/>
        <v>0.1819265223</v>
      </c>
      <c r="S3" s="38">
        <f t="shared" si="2"/>
        <v>0.2117373036</v>
      </c>
      <c r="T3" s="38">
        <f t="shared" si="2"/>
        <v>0.09705635326</v>
      </c>
      <c r="U3" s="38">
        <f t="shared" si="2"/>
        <v>0.1052282067</v>
      </c>
      <c r="V3" s="38">
        <f t="shared" si="2"/>
        <v>0.1261551496</v>
      </c>
      <c r="W3" s="38">
        <f t="shared" si="2"/>
        <v>0.1244795593</v>
      </c>
      <c r="X3" s="38">
        <f t="shared" si="2"/>
        <v>0.03219431388</v>
      </c>
      <c r="Y3" s="38">
        <f t="shared" si="2"/>
        <v>0.1195961922</v>
      </c>
      <c r="Z3" s="38"/>
      <c r="AA3" s="38"/>
    </row>
    <row r="4" ht="13.5" customHeight="1">
      <c r="A4" s="6" t="s">
        <v>259</v>
      </c>
      <c r="B4" s="22">
        <v>0.037849107010131604</v>
      </c>
      <c r="C4" s="22">
        <v>0.04003426487894943</v>
      </c>
      <c r="D4" s="22">
        <v>0.04118009663138267</v>
      </c>
      <c r="E4" s="22">
        <v>0.04646610770529876</v>
      </c>
      <c r="F4" s="22">
        <v>0.022723517409290957</v>
      </c>
      <c r="G4" s="22">
        <v>0.023961902863112377</v>
      </c>
      <c r="H4" s="22">
        <v>0.030767148486501056</v>
      </c>
      <c r="I4" s="22">
        <v>0.029635754129063965</v>
      </c>
      <c r="J4" s="22">
        <v>0.009053750559353453</v>
      </c>
      <c r="K4" s="22">
        <v>0.028641280493328546</v>
      </c>
      <c r="L4" s="22"/>
      <c r="O4" s="6" t="s">
        <v>259</v>
      </c>
      <c r="P4" s="38">
        <f t="shared" ref="P4:Y4" si="3">(1+B4)^4-1</f>
        <v>0.1602106934</v>
      </c>
      <c r="Q4" s="38">
        <f t="shared" si="3"/>
        <v>0.1700127409</v>
      </c>
      <c r="R4" s="38">
        <f t="shared" si="3"/>
        <v>0.1751773973</v>
      </c>
      <c r="S4" s="38">
        <f t="shared" si="3"/>
        <v>0.1992249873</v>
      </c>
      <c r="T4" s="38">
        <f t="shared" si="3"/>
        <v>0.09403941963</v>
      </c>
      <c r="U4" s="38">
        <f t="shared" si="3"/>
        <v>0.09934801095</v>
      </c>
      <c r="V4" s="38">
        <f t="shared" si="3"/>
        <v>0.1288656935</v>
      </c>
      <c r="W4" s="38">
        <f t="shared" si="3"/>
        <v>0.1239175691</v>
      </c>
      <c r="X4" s="38">
        <f t="shared" si="3"/>
        <v>0.03670979991</v>
      </c>
      <c r="Y4" s="38">
        <f t="shared" si="3"/>
        <v>0.119581713</v>
      </c>
      <c r="Z4" s="38"/>
      <c r="AA4" s="38"/>
    </row>
    <row r="5" ht="13.5" customHeight="1">
      <c r="A5" s="6" t="s">
        <v>260</v>
      </c>
      <c r="B5" s="22">
        <v>0.038589018262305166</v>
      </c>
      <c r="C5" s="22">
        <v>0.040594601751430016</v>
      </c>
      <c r="D5" s="22">
        <v>0.040075676263457656</v>
      </c>
      <c r="E5" s="22">
        <v>0.04461350307488632</v>
      </c>
      <c r="F5" s="22">
        <v>0.024334243134674548</v>
      </c>
      <c r="G5" s="22">
        <v>0.02471149388745544</v>
      </c>
      <c r="H5" s="22">
        <v>0.03074320282384526</v>
      </c>
      <c r="I5" s="22">
        <v>0.02937040516992283</v>
      </c>
      <c r="J5" s="22">
        <v>0.009986312411109411</v>
      </c>
      <c r="K5" s="22">
        <v>0.028526219881407154</v>
      </c>
      <c r="L5" s="22"/>
      <c r="O5" s="6" t="s">
        <v>260</v>
      </c>
      <c r="P5" s="38">
        <f t="shared" ref="P5:Y5" si="4">(1+B5)^4-1</f>
        <v>0.163522818</v>
      </c>
      <c r="Q5" s="38">
        <f t="shared" si="4"/>
        <v>0.1725362397</v>
      </c>
      <c r="R5" s="38">
        <f t="shared" si="4"/>
        <v>0.1701990992</v>
      </c>
      <c r="S5" s="38">
        <f t="shared" si="4"/>
        <v>0.1907553503</v>
      </c>
      <c r="T5" s="38">
        <f t="shared" si="4"/>
        <v>0.1009478941</v>
      </c>
      <c r="U5" s="38">
        <f t="shared" si="4"/>
        <v>0.1025706571</v>
      </c>
      <c r="V5" s="38">
        <f t="shared" si="4"/>
        <v>0.1287607988</v>
      </c>
      <c r="W5" s="38">
        <f t="shared" si="4"/>
        <v>0.1227594311</v>
      </c>
      <c r="X5" s="38">
        <f t="shared" si="4"/>
        <v>0.0405476018</v>
      </c>
      <c r="Y5" s="38">
        <f t="shared" si="4"/>
        <v>0.1190808653</v>
      </c>
      <c r="Z5" s="38"/>
      <c r="AA5" s="38"/>
    </row>
    <row r="6" ht="13.5" customHeight="1">
      <c r="A6" s="6" t="s">
        <v>261</v>
      </c>
      <c r="B6" s="22">
        <v>0.03590280571609567</v>
      </c>
      <c r="C6" s="22">
        <v>0.03881799748143051</v>
      </c>
      <c r="D6" s="22">
        <v>0.032799954255971354</v>
      </c>
      <c r="E6" s="22">
        <v>0.03845236110561421</v>
      </c>
      <c r="F6" s="22">
        <v>0.019068600094931706</v>
      </c>
      <c r="G6" s="22">
        <v>0.020151820112918536</v>
      </c>
      <c r="H6" s="22">
        <v>0.02369271387761812</v>
      </c>
      <c r="I6" s="22">
        <v>0.02301153850702949</v>
      </c>
      <c r="J6" s="22">
        <v>0.006547246595365627</v>
      </c>
      <c r="K6" s="22">
        <v>0.024975325161834042</v>
      </c>
      <c r="L6" s="22"/>
      <c r="O6" s="6" t="s">
        <v>261</v>
      </c>
      <c r="P6" s="38">
        <f t="shared" ref="P6:Y6" si="5">(1+B6)^4-1</f>
        <v>0.1515320697</v>
      </c>
      <c r="Q6" s="38">
        <f t="shared" si="5"/>
        <v>0.1645492516</v>
      </c>
      <c r="R6" s="38">
        <f t="shared" si="5"/>
        <v>0.1377971461</v>
      </c>
      <c r="S6" s="38">
        <f t="shared" si="5"/>
        <v>0.1629105553</v>
      </c>
      <c r="T6" s="38">
        <f t="shared" si="5"/>
        <v>0.0784839359</v>
      </c>
      <c r="U6" s="38">
        <f t="shared" si="5"/>
        <v>0.08307675477</v>
      </c>
      <c r="V6" s="38">
        <f t="shared" si="5"/>
        <v>0.09819243788</v>
      </c>
      <c r="W6" s="38">
        <f t="shared" si="5"/>
        <v>0.09527236114</v>
      </c>
      <c r="X6" s="38">
        <f t="shared" si="5"/>
        <v>0.02644730948</v>
      </c>
      <c r="Y6" s="38">
        <f t="shared" si="5"/>
        <v>0.1037066061</v>
      </c>
      <c r="Z6" s="38"/>
      <c r="AA6" s="38"/>
    </row>
    <row r="7" ht="13.5" customHeight="1">
      <c r="A7" s="6" t="s">
        <v>262</v>
      </c>
      <c r="B7" s="22">
        <v>0.03681178200773211</v>
      </c>
      <c r="C7" s="22">
        <v>0.039385984944557674</v>
      </c>
      <c r="D7" s="22">
        <v>0.035993106734831144</v>
      </c>
      <c r="E7" s="22">
        <v>0.041675108352089485</v>
      </c>
      <c r="F7" s="22">
        <v>0.01547414315257863</v>
      </c>
      <c r="G7" s="22">
        <v>0.017902379060598297</v>
      </c>
      <c r="H7" s="22">
        <v>0.020364508308279784</v>
      </c>
      <c r="I7" s="22">
        <v>0.02031043537863728</v>
      </c>
      <c r="J7" s="22">
        <v>0.004438443008996158</v>
      </c>
      <c r="K7" s="22">
        <v>0.022201079167662514</v>
      </c>
      <c r="L7" s="22"/>
      <c r="O7" s="6" t="s">
        <v>262</v>
      </c>
      <c r="P7" s="38">
        <f t="shared" ref="P7:Y7" si="6">(1+B7)^4-1</f>
        <v>0.1555791438</v>
      </c>
      <c r="Q7" s="38">
        <f t="shared" si="6"/>
        <v>0.167098272</v>
      </c>
      <c r="R7" s="38">
        <f t="shared" si="6"/>
        <v>0.1519336445</v>
      </c>
      <c r="S7" s="38">
        <f t="shared" si="6"/>
        <v>0.1774138656</v>
      </c>
      <c r="T7" s="38">
        <f t="shared" si="6"/>
        <v>0.06334814566</v>
      </c>
      <c r="U7" s="38">
        <f t="shared" si="6"/>
        <v>0.07355554052</v>
      </c>
      <c r="V7" s="38">
        <f t="shared" si="6"/>
        <v>0.08398026613</v>
      </c>
      <c r="W7" s="38">
        <f t="shared" si="6"/>
        <v>0.08375050773</v>
      </c>
      <c r="X7" s="38">
        <f t="shared" si="6"/>
        <v>0.01787232083</v>
      </c>
      <c r="Y7" s="38">
        <f t="shared" si="6"/>
        <v>0.09180565768</v>
      </c>
      <c r="Z7" s="38"/>
      <c r="AA7" s="38"/>
    </row>
    <row r="8" ht="13.5" customHeight="1">
      <c r="A8" s="6" t="s">
        <v>263</v>
      </c>
      <c r="B8" s="22">
        <v>0.03451652500059405</v>
      </c>
      <c r="C8" s="22">
        <v>0.03922871439811724</v>
      </c>
      <c r="D8" s="22">
        <v>0.034977954576631</v>
      </c>
      <c r="E8" s="22">
        <v>0.04271294278915218</v>
      </c>
      <c r="F8" s="22">
        <v>0.01584136447732293</v>
      </c>
      <c r="G8" s="22">
        <v>0.01928208626266006</v>
      </c>
      <c r="H8" s="22">
        <v>0.020919362280858056</v>
      </c>
      <c r="I8" s="22">
        <v>0.021080146644362818</v>
      </c>
      <c r="J8" s="22">
        <v>0.0015847108564190195</v>
      </c>
      <c r="K8" s="22">
        <v>0.021081060689281488</v>
      </c>
      <c r="L8" s="22"/>
      <c r="O8" s="6" t="s">
        <v>263</v>
      </c>
      <c r="P8" s="38">
        <f t="shared" ref="P8:Y8" si="7">(1+B8)^4-1</f>
        <v>0.145380353</v>
      </c>
      <c r="Q8" s="38">
        <f t="shared" si="7"/>
        <v>0.166392053</v>
      </c>
      <c r="R8" s="38">
        <f t="shared" si="7"/>
        <v>0.1474252351</v>
      </c>
      <c r="S8" s="38">
        <f t="shared" si="7"/>
        <v>0.1821131737</v>
      </c>
      <c r="T8" s="38">
        <f t="shared" si="7"/>
        <v>0.06488711534</v>
      </c>
      <c r="U8" s="38">
        <f t="shared" si="7"/>
        <v>0.07938795262</v>
      </c>
      <c r="V8" s="38">
        <f t="shared" si="7"/>
        <v>0.08633997785</v>
      </c>
      <c r="W8" s="38">
        <f t="shared" si="7"/>
        <v>0.0870244893</v>
      </c>
      <c r="X8" s="38">
        <f t="shared" si="7"/>
        <v>0.006353927202</v>
      </c>
      <c r="Y8" s="38">
        <f t="shared" si="7"/>
        <v>0.08702838161</v>
      </c>
      <c r="Z8" s="38"/>
      <c r="AA8" s="38"/>
    </row>
    <row r="9" ht="13.5" customHeight="1">
      <c r="A9" s="6" t="s">
        <v>264</v>
      </c>
      <c r="B9" s="22">
        <v>0.03267567161325045</v>
      </c>
      <c r="C9" s="22">
        <v>0.03713763848291429</v>
      </c>
      <c r="D9" s="22">
        <v>0.03256135711680021</v>
      </c>
      <c r="E9" s="22">
        <v>0.04137152465975252</v>
      </c>
      <c r="F9" s="22">
        <v>0.014993548366307655</v>
      </c>
      <c r="G9" s="22">
        <v>0.018485794183528814</v>
      </c>
      <c r="H9" s="22">
        <v>0.021244323192392434</v>
      </c>
      <c r="I9" s="22">
        <v>0.022411263748988875</v>
      </c>
      <c r="J9" s="22">
        <v>0.0010709701864850838</v>
      </c>
      <c r="K9" s="22">
        <v>0.020722852221913793</v>
      </c>
      <c r="L9" s="22"/>
      <c r="O9" s="6" t="s">
        <v>264</v>
      </c>
      <c r="P9" s="38">
        <f t="shared" ref="P9:Y9" si="8">(1+B9)^4-1</f>
        <v>0.1372495747</v>
      </c>
      <c r="Q9" s="38">
        <f t="shared" si="8"/>
        <v>0.1570325628</v>
      </c>
      <c r="R9" s="38">
        <f t="shared" si="8"/>
        <v>0.1367460961</v>
      </c>
      <c r="S9" s="38">
        <f t="shared" si="8"/>
        <v>0.1760418931</v>
      </c>
      <c r="T9" s="38">
        <f t="shared" si="8"/>
        <v>0.06133656555</v>
      </c>
      <c r="U9" s="38">
        <f t="shared" si="8"/>
        <v>0.07601890923</v>
      </c>
      <c r="V9" s="38">
        <f t="shared" si="8"/>
        <v>0.08772377613</v>
      </c>
      <c r="W9" s="38">
        <f t="shared" si="8"/>
        <v>0.09270392127</v>
      </c>
      <c r="X9" s="38">
        <f t="shared" si="8"/>
        <v>0.004290767524</v>
      </c>
      <c r="Y9" s="38">
        <f t="shared" si="8"/>
        <v>0.08550380953</v>
      </c>
      <c r="Z9" s="38"/>
      <c r="AA9" s="38"/>
    </row>
    <row r="10" ht="13.5" customHeight="1">
      <c r="A10" s="6" t="s">
        <v>265</v>
      </c>
      <c r="B10" s="22">
        <v>0.02694087234490692</v>
      </c>
      <c r="C10" s="22">
        <v>0.032626619658541516</v>
      </c>
      <c r="D10" s="22">
        <v>0.025761704135765038</v>
      </c>
      <c r="E10" s="22">
        <v>0.03300135816030096</v>
      </c>
      <c r="F10" s="22">
        <v>0.00839283405206665</v>
      </c>
      <c r="G10" s="22">
        <v>0.013012934900145314</v>
      </c>
      <c r="H10" s="22">
        <v>0.015847299343638044</v>
      </c>
      <c r="I10" s="22">
        <v>0.017576801953645083</v>
      </c>
      <c r="J10" s="22">
        <v>0.0012354615600986426</v>
      </c>
      <c r="K10" s="22">
        <v>0.017896647822507206</v>
      </c>
      <c r="L10" s="22"/>
      <c r="O10" s="6" t="s">
        <v>265</v>
      </c>
      <c r="P10" s="38">
        <f t="shared" ref="P10:Y10" si="9">(1+B10)^4-1</f>
        <v>0.1121970957</v>
      </c>
      <c r="Q10" s="38">
        <f t="shared" si="9"/>
        <v>0.1370335133</v>
      </c>
      <c r="R10" s="38">
        <f t="shared" si="9"/>
        <v>0.107097638</v>
      </c>
      <c r="S10" s="38">
        <f t="shared" si="9"/>
        <v>0.1386849223</v>
      </c>
      <c r="T10" s="38">
        <f t="shared" si="9"/>
        <v>0.0339963439</v>
      </c>
      <c r="U10" s="38">
        <f t="shared" si="9"/>
        <v>0.05307660138</v>
      </c>
      <c r="V10" s="38">
        <f t="shared" si="9"/>
        <v>0.06491200119</v>
      </c>
      <c r="W10" s="38">
        <f t="shared" si="9"/>
        <v>0.07218268805</v>
      </c>
      <c r="X10" s="38">
        <f t="shared" si="9"/>
        <v>0.004951011977</v>
      </c>
      <c r="Y10" s="38">
        <f t="shared" si="9"/>
        <v>0.07353136236</v>
      </c>
      <c r="Z10" s="38"/>
      <c r="AA10" s="38"/>
    </row>
    <row r="11" ht="13.5" customHeight="1">
      <c r="A11" s="6" t="s">
        <v>266</v>
      </c>
      <c r="B11" s="22">
        <v>0.028258371845091227</v>
      </c>
      <c r="C11" s="22">
        <v>0.03442434742751003</v>
      </c>
      <c r="D11" s="22">
        <v>0.02570771928621554</v>
      </c>
      <c r="E11" s="22">
        <v>0.033265313992059654</v>
      </c>
      <c r="F11" s="22">
        <v>0.008945031600453299</v>
      </c>
      <c r="G11" s="22">
        <v>0.01483125221802798</v>
      </c>
      <c r="H11" s="22">
        <v>0.016832954158443256</v>
      </c>
      <c r="I11" s="22">
        <v>0.020232423224961053</v>
      </c>
      <c r="J11" s="22">
        <v>3.912377228299001E-4</v>
      </c>
      <c r="K11" s="22">
        <v>0.016523461625025538</v>
      </c>
      <c r="L11" s="22"/>
      <c r="O11" s="6" t="s">
        <v>266</v>
      </c>
      <c r="P11" s="38">
        <f t="shared" ref="P11:Y11" si="10">(1+B11)^4-1</f>
        <v>0.1179155998</v>
      </c>
      <c r="Q11" s="38">
        <f t="shared" si="10"/>
        <v>0.1449721845</v>
      </c>
      <c r="R11" s="38">
        <f t="shared" si="10"/>
        <v>0.1068645945</v>
      </c>
      <c r="S11" s="38">
        <f t="shared" si="10"/>
        <v>0.1398492103</v>
      </c>
      <c r="T11" s="38">
        <f t="shared" si="10"/>
        <v>0.03626307724</v>
      </c>
      <c r="U11" s="38">
        <f t="shared" si="10"/>
        <v>0.060657903</v>
      </c>
      <c r="V11" s="38">
        <f t="shared" si="10"/>
        <v>0.06905106535</v>
      </c>
      <c r="W11" s="38">
        <f t="shared" si="10"/>
        <v>0.08341909481</v>
      </c>
      <c r="X11" s="38">
        <f t="shared" si="10"/>
        <v>0.001565869533</v>
      </c>
      <c r="Y11" s="38">
        <f t="shared" si="10"/>
        <v>0.06775011501</v>
      </c>
      <c r="Z11" s="38"/>
      <c r="AA11" s="38"/>
    </row>
    <row r="12" ht="13.5" customHeight="1">
      <c r="A12" s="6" t="s">
        <v>267</v>
      </c>
      <c r="B12" s="22">
        <v>0.02782662309837504</v>
      </c>
      <c r="C12" s="22">
        <v>0.03331277599496938</v>
      </c>
      <c r="D12" s="22">
        <v>0.025254015038670353</v>
      </c>
      <c r="E12" s="22">
        <v>0.02966980542369819</v>
      </c>
      <c r="F12" s="22">
        <v>0.007433130886750611</v>
      </c>
      <c r="G12" s="22">
        <v>0.013599094704549855</v>
      </c>
      <c r="H12" s="22">
        <v>0.01665453164696009</v>
      </c>
      <c r="I12" s="22">
        <v>0.01940989348086612</v>
      </c>
      <c r="J12" s="22">
        <v>0.003877454719534361</v>
      </c>
      <c r="K12" s="22">
        <v>0.017465684086714853</v>
      </c>
      <c r="L12" s="22"/>
      <c r="O12" s="6" t="s">
        <v>267</v>
      </c>
      <c r="P12" s="38">
        <f t="shared" ref="P12:Y12" si="11">(1+B12)^4-1</f>
        <v>0.1160392046</v>
      </c>
      <c r="Q12" s="38">
        <f t="shared" si="11"/>
        <v>0.140058656</v>
      </c>
      <c r="R12" s="38">
        <f t="shared" si="11"/>
        <v>0.1049074831</v>
      </c>
      <c r="S12" s="38">
        <f t="shared" si="11"/>
        <v>0.1240662537</v>
      </c>
      <c r="T12" s="38">
        <f t="shared" si="11"/>
        <v>0.03006567797</v>
      </c>
      <c r="U12" s="38">
        <f t="shared" si="11"/>
        <v>0.05551608509</v>
      </c>
      <c r="V12" s="38">
        <f t="shared" si="11"/>
        <v>0.06830092217</v>
      </c>
      <c r="W12" s="38">
        <f t="shared" si="11"/>
        <v>0.07992942989</v>
      </c>
      <c r="X12" s="38">
        <f t="shared" si="11"/>
        <v>0.01560026022</v>
      </c>
      <c r="Y12" s="38">
        <f t="shared" si="11"/>
        <v>0.07171444176</v>
      </c>
      <c r="Z12" s="38"/>
      <c r="AA12" s="38"/>
    </row>
    <row r="13" ht="13.5" customHeight="1">
      <c r="A13" s="6" t="s">
        <v>268</v>
      </c>
      <c r="B13" s="22">
        <v>0.028867843574591934</v>
      </c>
      <c r="C13" s="22">
        <v>0.03239820148391615</v>
      </c>
      <c r="D13" s="22">
        <v>0.026033065732494563</v>
      </c>
      <c r="E13" s="22">
        <v>0.02982169607878889</v>
      </c>
      <c r="F13" s="22">
        <v>0.006260569007533372</v>
      </c>
      <c r="G13" s="22">
        <v>0.013227175973009948</v>
      </c>
      <c r="H13" s="22">
        <v>0.015246122741808976</v>
      </c>
      <c r="I13" s="22">
        <v>0.018493022119146427</v>
      </c>
      <c r="J13" s="22">
        <v>0.005024953826696044</v>
      </c>
      <c r="K13" s="22">
        <v>0.01839759836328101</v>
      </c>
      <c r="L13" s="22"/>
      <c r="O13" s="6" t="s">
        <v>268</v>
      </c>
      <c r="P13" s="38">
        <f t="shared" ref="P13:Y13" si="12">(1+B13)^4-1</f>
        <v>0.1205684115</v>
      </c>
      <c r="Q13" s="38">
        <f t="shared" si="12"/>
        <v>0.1360277947</v>
      </c>
      <c r="R13" s="38">
        <f t="shared" si="12"/>
        <v>0.1082696179</v>
      </c>
      <c r="S13" s="38">
        <f t="shared" si="12"/>
        <v>0.1247296623</v>
      </c>
      <c r="T13" s="38">
        <f t="shared" si="12"/>
        <v>0.02527842744</v>
      </c>
      <c r="U13" s="38">
        <f t="shared" si="12"/>
        <v>0.05396774042</v>
      </c>
      <c r="V13" s="38">
        <f t="shared" si="12"/>
        <v>0.06239338604</v>
      </c>
      <c r="W13" s="38">
        <f t="shared" si="12"/>
        <v>0.07604945449</v>
      </c>
      <c r="X13" s="38">
        <f t="shared" si="12"/>
        <v>0.02025182443</v>
      </c>
      <c r="Y13" s="38">
        <f t="shared" si="12"/>
        <v>0.07564624603</v>
      </c>
      <c r="Z13" s="38"/>
      <c r="AA13" s="38"/>
    </row>
    <row r="14" ht="13.5" customHeight="1">
      <c r="A14" s="6" t="s">
        <v>269</v>
      </c>
      <c r="B14" s="22">
        <v>0.0292838112344175</v>
      </c>
      <c r="C14" s="22">
        <v>0.03310524636650948</v>
      </c>
      <c r="D14" s="22">
        <v>0.02862682635638023</v>
      </c>
      <c r="E14" s="22">
        <v>0.032414363836772965</v>
      </c>
      <c r="F14" s="22">
        <v>0.00924373442103306</v>
      </c>
      <c r="G14" s="22">
        <v>0.014878024400141611</v>
      </c>
      <c r="H14" s="22">
        <v>0.018330573401187673</v>
      </c>
      <c r="I14" s="22">
        <v>0.020894563218262916</v>
      </c>
      <c r="J14" s="22">
        <v>0.005143562050142412</v>
      </c>
      <c r="K14" s="22">
        <v>0.019621402880096204</v>
      </c>
      <c r="L14" s="22"/>
      <c r="O14" s="6" t="s">
        <v>269</v>
      </c>
      <c r="P14" s="38">
        <f t="shared" ref="P14:Y14" si="13">(1+B14)^4-1</f>
        <v>0.1223816783</v>
      </c>
      <c r="Q14" s="38">
        <f t="shared" si="13"/>
        <v>0.1391430584</v>
      </c>
      <c r="R14" s="38">
        <f t="shared" si="13"/>
        <v>0.1195187863</v>
      </c>
      <c r="S14" s="38">
        <f t="shared" si="13"/>
        <v>0.1360989351</v>
      </c>
      <c r="T14" s="38">
        <f t="shared" si="13"/>
        <v>0.03749078413</v>
      </c>
      <c r="U14" s="38">
        <f t="shared" si="13"/>
        <v>0.0608534536</v>
      </c>
      <c r="V14" s="38">
        <f t="shared" si="13"/>
        <v>0.07536310305</v>
      </c>
      <c r="W14" s="38">
        <f t="shared" si="13"/>
        <v>0.08623442894</v>
      </c>
      <c r="X14" s="38">
        <f t="shared" si="13"/>
        <v>0.0207335306</v>
      </c>
      <c r="Y14" s="38">
        <f t="shared" si="13"/>
        <v>0.08082597337</v>
      </c>
      <c r="Z14" s="38"/>
      <c r="AA14" s="38"/>
    </row>
    <row r="15" ht="13.5" customHeight="1">
      <c r="A15" s="6" t="s">
        <v>270</v>
      </c>
      <c r="B15" s="22">
        <v>0.030846074547250763</v>
      </c>
      <c r="C15" s="22">
        <v>0.03212680527191682</v>
      </c>
      <c r="D15" s="22">
        <v>0.03320992421380071</v>
      </c>
      <c r="E15" s="22">
        <v>0.03243228511182889</v>
      </c>
      <c r="F15" s="22">
        <v>0.010681986168710328</v>
      </c>
      <c r="G15" s="22">
        <v>0.011995471946181484</v>
      </c>
      <c r="H15" s="22">
        <v>0.01740294918993189</v>
      </c>
      <c r="I15" s="22">
        <v>0.017714160846524562</v>
      </c>
      <c r="J15" s="22">
        <v>5.624703142031646E-4</v>
      </c>
      <c r="K15" s="22">
        <v>0.018537567719282933</v>
      </c>
      <c r="L15" s="22"/>
      <c r="O15" s="6" t="s">
        <v>270</v>
      </c>
      <c r="P15" s="38">
        <f t="shared" ref="P15:Y15" si="14">(1+B15)^4-1</f>
        <v>0.1292114831</v>
      </c>
      <c r="Q15" s="38">
        <f t="shared" si="14"/>
        <v>0.1348337125</v>
      </c>
      <c r="R15" s="38">
        <f t="shared" si="14"/>
        <v>0.1396048164</v>
      </c>
      <c r="S15" s="38">
        <f t="shared" si="14"/>
        <v>0.1361778215</v>
      </c>
      <c r="T15" s="38">
        <f t="shared" si="14"/>
        <v>0.04341746213</v>
      </c>
      <c r="U15" s="38">
        <f t="shared" si="14"/>
        <v>0.04885216075</v>
      </c>
      <c r="V15" s="38">
        <f t="shared" si="14"/>
        <v>0.07145014714</v>
      </c>
      <c r="W15" s="38">
        <f t="shared" si="14"/>
        <v>0.07276172503</v>
      </c>
      <c r="X15" s="38">
        <f t="shared" si="14"/>
        <v>0.002251780206</v>
      </c>
      <c r="Y15" s="38">
        <f t="shared" si="14"/>
        <v>0.07623771857</v>
      </c>
      <c r="Z15" s="38"/>
      <c r="AA15" s="38"/>
    </row>
    <row r="16" ht="13.5" customHeight="1">
      <c r="A16" s="6" t="s">
        <v>271</v>
      </c>
      <c r="B16" s="22">
        <v>0.03103597143123073</v>
      </c>
      <c r="C16" s="22">
        <v>0.0344980810220251</v>
      </c>
      <c r="D16" s="22">
        <v>0.03188346542451272</v>
      </c>
      <c r="E16" s="22">
        <v>0.03327247060824729</v>
      </c>
      <c r="F16" s="22">
        <v>0.01263032552456649</v>
      </c>
      <c r="G16" s="22">
        <v>0.014790111503897193</v>
      </c>
      <c r="H16" s="22">
        <v>0.019534604270390648</v>
      </c>
      <c r="I16" s="22">
        <v>0.020484459681355077</v>
      </c>
      <c r="J16" s="22">
        <v>0.0014353099496927622</v>
      </c>
      <c r="K16" s="22">
        <v>0.018996274041707128</v>
      </c>
      <c r="L16" s="22"/>
      <c r="O16" s="6" t="s">
        <v>271</v>
      </c>
      <c r="P16" s="38">
        <f t="shared" ref="P16:Y16" si="15">(1+B16)^4-1</f>
        <v>0.130043782</v>
      </c>
      <c r="Q16" s="38">
        <f t="shared" si="15"/>
        <v>0.1452986731</v>
      </c>
      <c r="R16" s="38">
        <f t="shared" si="15"/>
        <v>0.1337638725</v>
      </c>
      <c r="S16" s="38">
        <f t="shared" si="15"/>
        <v>0.1398807899</v>
      </c>
      <c r="T16" s="38">
        <f t="shared" si="15"/>
        <v>0.0514865377</v>
      </c>
      <c r="U16" s="38">
        <f t="shared" si="15"/>
        <v>0.06048591945</v>
      </c>
      <c r="V16" s="38">
        <f t="shared" si="15"/>
        <v>0.08045798496</v>
      </c>
      <c r="W16" s="38">
        <f t="shared" si="15"/>
        <v>0.08449007552</v>
      </c>
      <c r="X16" s="38">
        <f t="shared" si="15"/>
        <v>0.005753612319</v>
      </c>
      <c r="Y16" s="38">
        <f t="shared" si="15"/>
        <v>0.07817779681</v>
      </c>
      <c r="Z16" s="38"/>
      <c r="AA16" s="38"/>
    </row>
    <row r="17" ht="13.5" customHeight="1">
      <c r="A17" s="6" t="s">
        <v>272</v>
      </c>
      <c r="B17" s="22">
        <v>0.030422407813255094</v>
      </c>
      <c r="C17" s="22">
        <v>0.03505290650167684</v>
      </c>
      <c r="D17" s="22">
        <v>0.030891301871024845</v>
      </c>
      <c r="E17" s="22">
        <v>0.033606710459051135</v>
      </c>
      <c r="F17" s="22">
        <v>0.01397537298261058</v>
      </c>
      <c r="G17" s="22">
        <v>0.01701559287074586</v>
      </c>
      <c r="H17" s="22">
        <v>0.021425872720517467</v>
      </c>
      <c r="I17" s="22">
        <v>0.02299898797535697</v>
      </c>
      <c r="J17" s="22">
        <v>0.0026209842425027265</v>
      </c>
      <c r="K17" s="22">
        <v>0.01935326783748307</v>
      </c>
      <c r="L17" s="22"/>
      <c r="O17" s="6" t="s">
        <v>272</v>
      </c>
      <c r="P17" s="38">
        <f t="shared" ref="P17:Y17" si="16">(1+B17)^4-1</f>
        <v>0.1273562518</v>
      </c>
      <c r="Q17" s="38">
        <f t="shared" si="16"/>
        <v>0.1477576522</v>
      </c>
      <c r="R17" s="38">
        <f t="shared" si="16"/>
        <v>0.1294096682</v>
      </c>
      <c r="S17" s="38">
        <f t="shared" si="16"/>
        <v>0.1413564065</v>
      </c>
      <c r="T17" s="38">
        <f t="shared" si="16"/>
        <v>0.05708431456</v>
      </c>
      <c r="U17" s="38">
        <f t="shared" si="16"/>
        <v>0.06981934384</v>
      </c>
      <c r="V17" s="38">
        <f t="shared" si="16"/>
        <v>0.08849745349</v>
      </c>
      <c r="W17" s="38">
        <f t="shared" si="16"/>
        <v>0.09521861396</v>
      </c>
      <c r="X17" s="38">
        <f t="shared" si="16"/>
        <v>0.01052522639</v>
      </c>
      <c r="Y17" s="38">
        <f t="shared" si="16"/>
        <v>0.07968950048</v>
      </c>
      <c r="Z17" s="38"/>
      <c r="AA17" s="38"/>
    </row>
    <row r="18" ht="13.5" customHeight="1">
      <c r="A18" s="6" t="s">
        <v>273</v>
      </c>
      <c r="B18" s="22">
        <v>0.03050538127892619</v>
      </c>
      <c r="C18" s="22">
        <v>0.036071336712309804</v>
      </c>
      <c r="D18" s="22">
        <v>0.03173708140193616</v>
      </c>
      <c r="E18" s="22">
        <v>0.034721335012099314</v>
      </c>
      <c r="F18" s="22">
        <v>0.01603697565126131</v>
      </c>
      <c r="G18" s="22">
        <v>0.018453906306329804</v>
      </c>
      <c r="H18" s="22">
        <v>0.023522087033801556</v>
      </c>
      <c r="I18" s="22">
        <v>0.025233255957720586</v>
      </c>
      <c r="J18" s="22">
        <v>0.0034232942817563066</v>
      </c>
      <c r="K18" s="22">
        <v>0.019669316576233904</v>
      </c>
      <c r="L18" s="22"/>
      <c r="O18" s="6" t="s">
        <v>273</v>
      </c>
      <c r="P18" s="38">
        <f t="shared" ref="P18:Y18" si="17">(1+B18)^4-1</f>
        <v>0.1277194114</v>
      </c>
      <c r="Q18" s="38">
        <f t="shared" si="17"/>
        <v>0.1522816234</v>
      </c>
      <c r="R18" s="38">
        <f t="shared" si="17"/>
        <v>0.1331206619</v>
      </c>
      <c r="S18" s="38">
        <f t="shared" si="17"/>
        <v>0.1462876562</v>
      </c>
      <c r="T18" s="38">
        <f t="shared" si="17"/>
        <v>0.06570757413</v>
      </c>
      <c r="U18" s="38">
        <f t="shared" si="17"/>
        <v>0.07588415881</v>
      </c>
      <c r="V18" s="38">
        <f t="shared" si="17"/>
        <v>0.09746044374</v>
      </c>
      <c r="W18" s="38">
        <f t="shared" si="17"/>
        <v>0.1048179983</v>
      </c>
      <c r="X18" s="38">
        <f t="shared" si="17"/>
        <v>0.0137636514</v>
      </c>
      <c r="Y18" s="38">
        <f t="shared" si="17"/>
        <v>0.08102914689</v>
      </c>
      <c r="Z18" s="38"/>
      <c r="AA18" s="38"/>
    </row>
    <row r="19" ht="13.5" customHeight="1">
      <c r="A19" s="6" t="s">
        <v>274</v>
      </c>
      <c r="B19" s="22">
        <v>0.031357082022391375</v>
      </c>
      <c r="C19" s="22">
        <v>0.037725672303490776</v>
      </c>
      <c r="D19" s="22">
        <v>0.03125753187148384</v>
      </c>
      <c r="E19" s="22">
        <v>0.03507249572599753</v>
      </c>
      <c r="F19" s="22">
        <v>0.0168116050335106</v>
      </c>
      <c r="G19" s="22">
        <v>0.019721274752136142</v>
      </c>
      <c r="H19" s="22">
        <v>0.02469607425216575</v>
      </c>
      <c r="I19" s="22">
        <v>0.026803330510582323</v>
      </c>
      <c r="J19" s="22">
        <v>0.003895755847769965</v>
      </c>
      <c r="K19" s="22">
        <v>0.019186941378426615</v>
      </c>
      <c r="L19" s="22"/>
      <c r="O19" s="6" t="s">
        <v>274</v>
      </c>
      <c r="P19" s="38">
        <f t="shared" ref="P19:Y19" si="18">(1+B19)^4-1</f>
        <v>0.1314522239</v>
      </c>
      <c r="Q19" s="38">
        <f t="shared" si="18"/>
        <v>0.1596588416</v>
      </c>
      <c r="R19" s="38">
        <f t="shared" si="18"/>
        <v>0.1310154405</v>
      </c>
      <c r="S19" s="38">
        <f t="shared" si="18"/>
        <v>0.1478445436</v>
      </c>
      <c r="T19" s="38">
        <f t="shared" si="18"/>
        <v>0.06896128626</v>
      </c>
      <c r="U19" s="38">
        <f t="shared" si="18"/>
        <v>0.08124950302</v>
      </c>
      <c r="V19" s="38">
        <f t="shared" si="18"/>
        <v>0.1025042936</v>
      </c>
      <c r="W19" s="38">
        <f t="shared" si="18"/>
        <v>0.1116013734</v>
      </c>
      <c r="X19" s="38">
        <f t="shared" si="18"/>
        <v>0.01567432161</v>
      </c>
      <c r="Y19" s="38">
        <f t="shared" si="18"/>
        <v>0.07898498718</v>
      </c>
      <c r="Z19" s="38"/>
      <c r="AA19" s="38"/>
    </row>
    <row r="20" ht="13.5" customHeight="1">
      <c r="A20" s="6" t="s">
        <v>275</v>
      </c>
      <c r="B20" s="22">
        <v>0.028980766123229963</v>
      </c>
      <c r="C20" s="22">
        <v>0.036772393596174055</v>
      </c>
      <c r="D20" s="22">
        <v>0.02896014812173252</v>
      </c>
      <c r="E20" s="22">
        <v>0.03448762536654638</v>
      </c>
      <c r="F20" s="22">
        <v>0.015211153939808751</v>
      </c>
      <c r="G20" s="22">
        <v>0.018325199085787856</v>
      </c>
      <c r="H20" s="22">
        <v>0.023086240953031804</v>
      </c>
      <c r="I20" s="22">
        <v>0.02606620473990517</v>
      </c>
      <c r="J20" s="22">
        <v>0.005136039357447257</v>
      </c>
      <c r="K20" s="22">
        <v>0.018269832458646662</v>
      </c>
      <c r="L20" s="22"/>
      <c r="O20" s="6" t="s">
        <v>275</v>
      </c>
      <c r="P20" s="38">
        <f t="shared" ref="P20:Y20" si="19">(1+B20)^4-1</f>
        <v>0.1210604408</v>
      </c>
      <c r="Q20" s="38">
        <f t="shared" si="19"/>
        <v>0.1554035523</v>
      </c>
      <c r="R20" s="38">
        <f t="shared" si="19"/>
        <v>0.1209705913</v>
      </c>
      <c r="S20" s="38">
        <f t="shared" si="19"/>
        <v>0.1452523718</v>
      </c>
      <c r="T20" s="38">
        <f t="shared" si="19"/>
        <v>0.0622470227</v>
      </c>
      <c r="U20" s="38">
        <f t="shared" si="19"/>
        <v>0.075340402</v>
      </c>
      <c r="V20" s="38">
        <f t="shared" si="19"/>
        <v>0.09559231251</v>
      </c>
      <c r="W20" s="38">
        <f t="shared" si="19"/>
        <v>0.1084128052</v>
      </c>
      <c r="X20" s="38">
        <f t="shared" si="19"/>
        <v>0.02070297346</v>
      </c>
      <c r="Y20" s="38">
        <f t="shared" si="19"/>
        <v>0.07510655483</v>
      </c>
      <c r="Z20" s="38"/>
      <c r="AA20" s="38"/>
    </row>
    <row r="21" ht="13.5" customHeight="1">
      <c r="A21" s="6" t="s">
        <v>276</v>
      </c>
      <c r="B21" s="22">
        <v>0.02823846140611831</v>
      </c>
      <c r="C21" s="22">
        <v>0.03747394197229288</v>
      </c>
      <c r="D21" s="22">
        <v>0.03093923891881857</v>
      </c>
      <c r="E21" s="22">
        <v>0.03581825596526518</v>
      </c>
      <c r="F21" s="22">
        <v>0.013856209854991747</v>
      </c>
      <c r="G21" s="22">
        <v>0.017753265908448963</v>
      </c>
      <c r="H21" s="22">
        <v>0.021409188049026803</v>
      </c>
      <c r="I21" s="22">
        <v>0.025151701413991784</v>
      </c>
      <c r="J21" s="22">
        <v>0.003171486826292521</v>
      </c>
      <c r="K21" s="22">
        <v>0.016810865952173078</v>
      </c>
      <c r="L21" s="22"/>
      <c r="O21" s="6" t="s">
        <v>276</v>
      </c>
      <c r="P21" s="38">
        <f t="shared" ref="P21:Y21" si="20">(1+B21)^4-1</f>
        <v>0.1178290163</v>
      </c>
      <c r="Q21" s="38">
        <f t="shared" si="20"/>
        <v>0.158534016</v>
      </c>
      <c r="R21" s="38">
        <f t="shared" si="20"/>
        <v>0.1296197557</v>
      </c>
      <c r="S21" s="38">
        <f t="shared" si="20"/>
        <v>0.1511561663</v>
      </c>
      <c r="T21" s="38">
        <f t="shared" si="20"/>
        <v>0.05658748486</v>
      </c>
      <c r="U21" s="38">
        <f t="shared" si="20"/>
        <v>0.07292661546</v>
      </c>
      <c r="V21" s="38">
        <f t="shared" si="20"/>
        <v>0.08842633417</v>
      </c>
      <c r="W21" s="38">
        <f t="shared" si="20"/>
        <v>0.104466499</v>
      </c>
      <c r="X21" s="38">
        <f t="shared" si="20"/>
        <v>0.01274642498</v>
      </c>
      <c r="Y21" s="38">
        <f t="shared" si="20"/>
        <v>0.06895817831</v>
      </c>
      <c r="Z21" s="38"/>
      <c r="AA21" s="38"/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3.5" customHeight="1">
      <c r="A1" s="42" t="s">
        <v>257</v>
      </c>
      <c r="B1" s="43">
        <v>0.0059928778139669</v>
      </c>
      <c r="C1" s="43">
        <v>0.00544613774623398</v>
      </c>
      <c r="D1" s="43">
        <v>0.00712086276906704</v>
      </c>
      <c r="E1" s="43">
        <v>0.00734456959573335</v>
      </c>
      <c r="F1" s="43">
        <v>0.00489069167912881</v>
      </c>
      <c r="G1" s="43">
        <v>0.00528379781581062</v>
      </c>
      <c r="H1" s="43">
        <v>0.00567201222965753</v>
      </c>
      <c r="I1" s="43">
        <v>0.00514786402792453</v>
      </c>
      <c r="J1" s="43">
        <v>-1.10543546209386E-4</v>
      </c>
      <c r="K1" s="43">
        <v>0.00243489810105013</v>
      </c>
      <c r="V1" s="6">
        <f t="shared" ref="V1:V20" si="1">10*(ROW(A1)-1)</f>
        <v>0</v>
      </c>
    </row>
    <row r="2" ht="13.5" customHeight="1">
      <c r="A2" s="42"/>
      <c r="B2" s="43">
        <v>0.00544613774623398</v>
      </c>
      <c r="C2" s="43">
        <v>0.00549595259621689</v>
      </c>
      <c r="D2" s="43">
        <v>0.00651037412142747</v>
      </c>
      <c r="E2" s="43">
        <v>0.0070400761994981</v>
      </c>
      <c r="F2" s="43">
        <v>0.00494862797770609</v>
      </c>
      <c r="G2" s="43">
        <v>0.00527705722293879</v>
      </c>
      <c r="H2" s="43">
        <v>0.00590603667866183</v>
      </c>
      <c r="I2" s="43">
        <v>0.00545543092997972</v>
      </c>
      <c r="J2" s="43">
        <v>1.85922534900678E-4</v>
      </c>
      <c r="K2" s="43">
        <v>0.00230779216207633</v>
      </c>
      <c r="V2" s="6">
        <f t="shared" si="1"/>
        <v>10</v>
      </c>
    </row>
    <row r="3" ht="13.5" customHeight="1">
      <c r="A3" s="42"/>
      <c r="B3" s="43">
        <v>0.00712086276906704</v>
      </c>
      <c r="C3" s="43">
        <v>0.00651037412142747</v>
      </c>
      <c r="D3" s="43">
        <v>0.00875115128380781</v>
      </c>
      <c r="E3" s="43">
        <v>0.00909815548301017</v>
      </c>
      <c r="F3" s="43">
        <v>0.00629802690400014</v>
      </c>
      <c r="G3" s="43">
        <v>0.00661937664656793</v>
      </c>
      <c r="H3" s="43">
        <v>0.00716508748672685</v>
      </c>
      <c r="I3" s="43">
        <v>0.00648077301005711</v>
      </c>
      <c r="J3" s="43">
        <v>-2.59001807735383E-5</v>
      </c>
      <c r="K3" s="43">
        <v>0.00305291982655912</v>
      </c>
      <c r="V3" s="6">
        <f t="shared" si="1"/>
        <v>20</v>
      </c>
    </row>
    <row r="4" ht="13.5" customHeight="1">
      <c r="A4" s="42"/>
      <c r="B4" s="43">
        <v>0.00734456959573335</v>
      </c>
      <c r="C4" s="43">
        <v>0.0070400761994981</v>
      </c>
      <c r="D4" s="43">
        <v>0.00909815548301017</v>
      </c>
      <c r="E4" s="43">
        <v>0.00987250009674239</v>
      </c>
      <c r="F4" s="43">
        <v>0.00683211651626758</v>
      </c>
      <c r="G4" s="43">
        <v>0.0071856097537522</v>
      </c>
      <c r="H4" s="43">
        <v>0.00792031002345153</v>
      </c>
      <c r="I4" s="43">
        <v>0.00725627071932014</v>
      </c>
      <c r="J4" s="43">
        <v>1.31703512985788E-4</v>
      </c>
      <c r="K4" s="43">
        <v>0.0030640964976094</v>
      </c>
      <c r="V4" s="6">
        <f t="shared" si="1"/>
        <v>30</v>
      </c>
    </row>
    <row r="5" ht="13.5" customHeight="1">
      <c r="A5" s="42"/>
      <c r="B5" s="43">
        <v>0.00489069167912881</v>
      </c>
      <c r="C5" s="43">
        <v>0.00494862797770609</v>
      </c>
      <c r="D5" s="43">
        <v>0.00629802690400014</v>
      </c>
      <c r="E5" s="43">
        <v>0.00683211651626758</v>
      </c>
      <c r="F5" s="43">
        <v>0.00648086726475339</v>
      </c>
      <c r="G5" s="43">
        <v>0.00631361941137689</v>
      </c>
      <c r="H5" s="43">
        <v>0.0074972186420417</v>
      </c>
      <c r="I5" s="43">
        <v>0.00674541686749774</v>
      </c>
      <c r="J5" s="43">
        <v>7.42978642015345E-4</v>
      </c>
      <c r="K5" s="43">
        <v>0.00278842555162522</v>
      </c>
      <c r="V5" s="6">
        <f t="shared" si="1"/>
        <v>40</v>
      </c>
    </row>
    <row r="6" ht="13.5" customHeight="1">
      <c r="A6" s="42"/>
      <c r="B6" s="43">
        <v>0.00528379781581062</v>
      </c>
      <c r="C6" s="43">
        <v>0.00527705722293879</v>
      </c>
      <c r="D6" s="43">
        <v>0.00661937664656793</v>
      </c>
      <c r="E6" s="43">
        <v>0.0071856097537522</v>
      </c>
      <c r="F6" s="43">
        <v>0.00631361941137689</v>
      </c>
      <c r="G6" s="43">
        <v>0.00636594139485884</v>
      </c>
      <c r="H6" s="43">
        <v>0.00745375963537537</v>
      </c>
      <c r="I6" s="43">
        <v>0.00670539083752566</v>
      </c>
      <c r="J6" s="43">
        <v>5.97839523759476E-4</v>
      </c>
      <c r="K6" s="43">
        <v>0.00278935316795554</v>
      </c>
      <c r="V6" s="6">
        <f t="shared" si="1"/>
        <v>50</v>
      </c>
    </row>
    <row r="7" ht="13.5" customHeight="1">
      <c r="A7" s="42"/>
      <c r="B7" s="43">
        <v>0.00567201222965753</v>
      </c>
      <c r="C7" s="43">
        <v>0.00590603667866183</v>
      </c>
      <c r="D7" s="43">
        <v>0.00716508748672685</v>
      </c>
      <c r="E7" s="43">
        <v>0.00792031002345153</v>
      </c>
      <c r="F7" s="43">
        <v>0.0074972186420417</v>
      </c>
      <c r="G7" s="43">
        <v>0.00745375963537537</v>
      </c>
      <c r="H7" s="43">
        <v>0.00925302287650871</v>
      </c>
      <c r="I7" s="43">
        <v>0.00819979385016021</v>
      </c>
      <c r="J7" s="43">
        <v>8.15115827132165E-4</v>
      </c>
      <c r="K7" s="43">
        <v>0.0031286609852109</v>
      </c>
      <c r="V7" s="6">
        <f t="shared" si="1"/>
        <v>60</v>
      </c>
    </row>
    <row r="8" ht="13.5" customHeight="1">
      <c r="A8" s="42"/>
      <c r="B8" s="43">
        <v>0.00514786402792453</v>
      </c>
      <c r="C8" s="43">
        <v>0.00545543092997972</v>
      </c>
      <c r="D8" s="43">
        <v>0.00648077301005711</v>
      </c>
      <c r="E8" s="43">
        <v>0.00725627071932014</v>
      </c>
      <c r="F8" s="43">
        <v>0.00674541686749774</v>
      </c>
      <c r="G8" s="43">
        <v>0.00670539083752566</v>
      </c>
      <c r="H8" s="43">
        <v>0.00819979385016021</v>
      </c>
      <c r="I8" s="43">
        <v>0.00751682350715033</v>
      </c>
      <c r="J8" s="43">
        <v>9.69163673542631E-4</v>
      </c>
      <c r="K8" s="43">
        <v>0.00285432031585024</v>
      </c>
      <c r="V8" s="6">
        <f t="shared" si="1"/>
        <v>70</v>
      </c>
    </row>
    <row r="9" ht="13.5" customHeight="1">
      <c r="A9" s="42"/>
      <c r="B9" s="43">
        <v>-1.10543546209386E-4</v>
      </c>
      <c r="C9" s="43">
        <v>1.85922534900678E-4</v>
      </c>
      <c r="D9" s="43">
        <v>-2.59001807735383E-5</v>
      </c>
      <c r="E9" s="43">
        <v>1.31703512985788E-4</v>
      </c>
      <c r="F9" s="43">
        <v>7.42978642015345E-4</v>
      </c>
      <c r="G9" s="43">
        <v>5.97839523759476E-4</v>
      </c>
      <c r="H9" s="43">
        <v>8.15115827132165E-4</v>
      </c>
      <c r="I9" s="43">
        <v>9.69163673542631E-4</v>
      </c>
      <c r="J9" s="43">
        <v>6.77750345135088E-4</v>
      </c>
      <c r="K9" s="43">
        <v>3.81478056966655E-4</v>
      </c>
      <c r="V9" s="6">
        <f t="shared" si="1"/>
        <v>80</v>
      </c>
    </row>
    <row r="10" ht="13.5" customHeight="1">
      <c r="A10" s="42"/>
      <c r="B10" s="43">
        <v>0.00243489810105013</v>
      </c>
      <c r="C10" s="43">
        <v>0.00230779216207633</v>
      </c>
      <c r="D10" s="43">
        <v>0.00305291982655912</v>
      </c>
      <c r="E10" s="43">
        <v>0.0030640964976094</v>
      </c>
      <c r="F10" s="43">
        <v>0.00278842555162522</v>
      </c>
      <c r="G10" s="43">
        <v>0.00278935316795554</v>
      </c>
      <c r="H10" s="43">
        <v>0.0031286609852109</v>
      </c>
      <c r="I10" s="43">
        <v>0.00285432031585024</v>
      </c>
      <c r="J10" s="43">
        <v>3.81478056966655E-4</v>
      </c>
      <c r="K10" s="43">
        <v>0.00151326723713591</v>
      </c>
      <c r="V10" s="6">
        <f t="shared" si="1"/>
        <v>90</v>
      </c>
    </row>
    <row r="11" ht="13.5" customHeight="1">
      <c r="A11" s="46"/>
      <c r="B11" s="47"/>
      <c r="C11" s="47"/>
      <c r="D11" s="47"/>
      <c r="E11" s="47"/>
      <c r="F11" s="47"/>
      <c r="G11" s="47"/>
      <c r="H11" s="47"/>
      <c r="I11" s="47"/>
      <c r="J11" s="47"/>
      <c r="K11" s="47"/>
      <c r="V11" s="6">
        <f t="shared" si="1"/>
        <v>100</v>
      </c>
    </row>
    <row r="12" ht="13.5" customHeight="1">
      <c r="A12" s="42" t="s">
        <v>258</v>
      </c>
      <c r="B12" s="43">
        <v>0.00582902019944354</v>
      </c>
      <c r="C12" s="43">
        <v>0.00533625082418424</v>
      </c>
      <c r="D12" s="43">
        <v>0.00686738368543314</v>
      </c>
      <c r="E12" s="43">
        <v>0.00715680347537545</v>
      </c>
      <c r="F12" s="43">
        <v>0.00485488035582337</v>
      </c>
      <c r="G12" s="43">
        <v>0.00527607030279226</v>
      </c>
      <c r="H12" s="43">
        <v>0.0055526892062126</v>
      </c>
      <c r="I12" s="43">
        <v>0.00508701983814715</v>
      </c>
      <c r="J12" s="43">
        <v>2.81645523443671E-5</v>
      </c>
      <c r="K12" s="43">
        <v>0.00241343436346602</v>
      </c>
      <c r="V12" s="6">
        <f t="shared" si="1"/>
        <v>110</v>
      </c>
    </row>
    <row r="13" ht="13.5" customHeight="1">
      <c r="A13" s="42"/>
      <c r="B13" s="43">
        <v>0.00533625082418424</v>
      </c>
      <c r="C13" s="43">
        <v>0.00542420637245264</v>
      </c>
      <c r="D13" s="43">
        <v>0.00632878167199764</v>
      </c>
      <c r="E13" s="43">
        <v>0.0069010585080013</v>
      </c>
      <c r="F13" s="43">
        <v>0.00493584004714532</v>
      </c>
      <c r="G13" s="43">
        <v>0.00527986149976729</v>
      </c>
      <c r="H13" s="43">
        <v>0.00582591061598322</v>
      </c>
      <c r="I13" s="43">
        <v>0.00541665130368843</v>
      </c>
      <c r="J13" s="43">
        <v>2.91122224470571E-4</v>
      </c>
      <c r="K13" s="43">
        <v>0.00229527628429046</v>
      </c>
      <c r="V13" s="6">
        <f t="shared" si="1"/>
        <v>120</v>
      </c>
    </row>
    <row r="14" ht="13.5" customHeight="1">
      <c r="A14" s="42"/>
      <c r="B14" s="43">
        <v>0.00686738368543314</v>
      </c>
      <c r="C14" s="43">
        <v>0.00632878167199764</v>
      </c>
      <c r="D14" s="43">
        <v>0.00842819491237533</v>
      </c>
      <c r="E14" s="43">
        <v>0.00888575856899395</v>
      </c>
      <c r="F14" s="43">
        <v>0.00617570248052087</v>
      </c>
      <c r="G14" s="43">
        <v>0.00655981771107091</v>
      </c>
      <c r="H14" s="43">
        <v>0.00698112768476535</v>
      </c>
      <c r="I14" s="43">
        <v>0.00637458607001717</v>
      </c>
      <c r="J14" s="43">
        <v>1.16081371137843E-4</v>
      </c>
      <c r="K14" s="43">
        <v>0.00300852110456687</v>
      </c>
      <c r="V14" s="6">
        <f t="shared" si="1"/>
        <v>130</v>
      </c>
    </row>
    <row r="15" ht="13.5" customHeight="1">
      <c r="A15" s="42"/>
      <c r="B15" s="43">
        <v>0.00715680347537545</v>
      </c>
      <c r="C15" s="43">
        <v>0.0069010585080013</v>
      </c>
      <c r="D15" s="43">
        <v>0.00888575856899395</v>
      </c>
      <c r="E15" s="43">
        <v>0.00974545586679704</v>
      </c>
      <c r="F15" s="43">
        <v>0.00671553670806558</v>
      </c>
      <c r="G15" s="43">
        <v>0.00712302049354339</v>
      </c>
      <c r="H15" s="43">
        <v>0.00778428384679177</v>
      </c>
      <c r="I15" s="43">
        <v>0.0071729312307773</v>
      </c>
      <c r="J15" s="43">
        <v>2.08711368227441E-4</v>
      </c>
      <c r="K15" s="43">
        <v>0.00302686406313663</v>
      </c>
      <c r="V15" s="6">
        <f t="shared" si="1"/>
        <v>140</v>
      </c>
    </row>
    <row r="16" ht="13.5" customHeight="1">
      <c r="A16" s="42"/>
      <c r="B16" s="43">
        <v>0.00485488035582337</v>
      </c>
      <c r="C16" s="43">
        <v>0.00493584004714532</v>
      </c>
      <c r="D16" s="43">
        <v>0.00617570248052087</v>
      </c>
      <c r="E16" s="43">
        <v>0.00671553670806558</v>
      </c>
      <c r="F16" s="43">
        <v>0.0065378029452603</v>
      </c>
      <c r="G16" s="43">
        <v>0.00635799624306735</v>
      </c>
      <c r="H16" s="43">
        <v>0.00747053406035577</v>
      </c>
      <c r="I16" s="43">
        <v>0.00674379340243022</v>
      </c>
      <c r="J16" s="43">
        <v>8.43538952958736E-4</v>
      </c>
      <c r="K16" s="43">
        <v>0.0027945680945337</v>
      </c>
      <c r="V16" s="6">
        <f t="shared" si="1"/>
        <v>150</v>
      </c>
    </row>
    <row r="17" ht="13.5" customHeight="1">
      <c r="A17" s="42"/>
      <c r="B17" s="43">
        <v>0.00527607030279226</v>
      </c>
      <c r="C17" s="43">
        <v>0.00527986149976729</v>
      </c>
      <c r="D17" s="43">
        <v>0.00655981771107091</v>
      </c>
      <c r="E17" s="43">
        <v>0.00712302049354339</v>
      </c>
      <c r="F17" s="43">
        <v>0.00635799624306735</v>
      </c>
      <c r="G17" s="43">
        <v>0.0063983436829267</v>
      </c>
      <c r="H17" s="43">
        <v>0.00744770106476163</v>
      </c>
      <c r="I17" s="43">
        <v>0.00671082528163669</v>
      </c>
      <c r="J17" s="43">
        <v>6.54346868269719E-4</v>
      </c>
      <c r="K17" s="43">
        <v>0.0027960468349323</v>
      </c>
      <c r="V17" s="6">
        <f t="shared" si="1"/>
        <v>160</v>
      </c>
    </row>
    <row r="18" ht="13.5" customHeight="1">
      <c r="A18" s="42"/>
      <c r="B18" s="43">
        <v>0.0055526892062126</v>
      </c>
      <c r="C18" s="43">
        <v>0.00582591061598322</v>
      </c>
      <c r="D18" s="43">
        <v>0.00698112768476535</v>
      </c>
      <c r="E18" s="43">
        <v>0.00778428384679177</v>
      </c>
      <c r="F18" s="43">
        <v>0.00747053406035577</v>
      </c>
      <c r="G18" s="43">
        <v>0.00744770106476163</v>
      </c>
      <c r="H18" s="43">
        <v>0.00916613613824932</v>
      </c>
      <c r="I18" s="43">
        <v>0.0081553770995528</v>
      </c>
      <c r="J18" s="43">
        <v>9.15466983297644E-4</v>
      </c>
      <c r="K18" s="43">
        <v>0.00311292940942945</v>
      </c>
      <c r="V18" s="6">
        <f t="shared" si="1"/>
        <v>170</v>
      </c>
    </row>
    <row r="19" ht="13.5" customHeight="1">
      <c r="A19" s="42"/>
      <c r="B19" s="43">
        <v>0.00508701983814715</v>
      </c>
      <c r="C19" s="43">
        <v>0.00541665130368843</v>
      </c>
      <c r="D19" s="43">
        <v>0.00637458607001717</v>
      </c>
      <c r="E19" s="43">
        <v>0.0071729312307773</v>
      </c>
      <c r="F19" s="43">
        <v>0.00674379340243022</v>
      </c>
      <c r="G19" s="43">
        <v>0.00671082528163669</v>
      </c>
      <c r="H19" s="43">
        <v>0.0081553770995528</v>
      </c>
      <c r="I19" s="43">
        <v>0.00749633501710426</v>
      </c>
      <c r="J19" s="43">
        <v>0.0010333317775176</v>
      </c>
      <c r="K19" s="43">
        <v>0.00284830317868013</v>
      </c>
      <c r="V19" s="6">
        <f t="shared" si="1"/>
        <v>180</v>
      </c>
    </row>
    <row r="20" ht="13.5" customHeight="1">
      <c r="A20" s="42"/>
      <c r="B20" s="43">
        <v>2.81645523443671E-5</v>
      </c>
      <c r="C20" s="43">
        <v>2.91122224470571E-4</v>
      </c>
      <c r="D20" s="43">
        <v>1.16081371137843E-4</v>
      </c>
      <c r="E20" s="43">
        <v>2.08711368227441E-4</v>
      </c>
      <c r="F20" s="43">
        <v>8.43538952958736E-4</v>
      </c>
      <c r="G20" s="43">
        <v>6.54346868269719E-4</v>
      </c>
      <c r="H20" s="43">
        <v>9.15466983297644E-4</v>
      </c>
      <c r="I20" s="43">
        <v>0.0010333317775176</v>
      </c>
      <c r="J20" s="43">
        <v>6.36524555750128E-4</v>
      </c>
      <c r="K20" s="43">
        <v>4.11398154519291E-4</v>
      </c>
      <c r="V20" s="6">
        <f t="shared" si="1"/>
        <v>190</v>
      </c>
    </row>
    <row r="21" ht="13.5" customHeight="1">
      <c r="A21" s="42"/>
      <c r="B21" s="43">
        <v>0.00241343436346602</v>
      </c>
      <c r="C21" s="43">
        <v>0.00229527628429046</v>
      </c>
      <c r="D21" s="43">
        <v>0.00300852110456687</v>
      </c>
      <c r="E21" s="43">
        <v>0.00302686406313663</v>
      </c>
      <c r="F21" s="43">
        <v>0.0027945680945337</v>
      </c>
      <c r="G21" s="43">
        <v>0.0027960468349323</v>
      </c>
      <c r="H21" s="43">
        <v>0.00311292940942945</v>
      </c>
      <c r="I21" s="43">
        <v>0.00284830317868013</v>
      </c>
      <c r="J21" s="43">
        <v>4.11398154519291E-4</v>
      </c>
      <c r="K21" s="43">
        <v>0.00151226792821781</v>
      </c>
    </row>
    <row r="22" ht="13.5" customHeight="1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ht="13.5" customHeight="1">
      <c r="A23" s="42" t="s">
        <v>259</v>
      </c>
      <c r="B23" s="43">
        <v>0.00232046382966261</v>
      </c>
      <c r="C23" s="43">
        <v>0.00232703061489987</v>
      </c>
      <c r="D23" s="43">
        <v>0.00285406678916206</v>
      </c>
      <c r="E23" s="43">
        <v>0.00288003764075202</v>
      </c>
      <c r="F23" s="43">
        <v>0.00141737466176586</v>
      </c>
      <c r="G23" s="43">
        <v>0.00177520742703554</v>
      </c>
      <c r="H23" s="43">
        <v>0.0020194069089539</v>
      </c>
      <c r="I23" s="43">
        <v>0.001862157286593</v>
      </c>
      <c r="J23" s="43">
        <v>9.23654860082693E-5</v>
      </c>
      <c r="K23" s="43">
        <v>8.22187158878247E-4</v>
      </c>
    </row>
    <row r="24" ht="13.5" customHeight="1">
      <c r="A24" s="42"/>
      <c r="B24" s="43">
        <v>0.00232703061489987</v>
      </c>
      <c r="C24" s="43">
        <v>0.0028541996836755</v>
      </c>
      <c r="D24" s="43">
        <v>0.00282037291499775</v>
      </c>
      <c r="E24" s="43">
        <v>0.00319141859732432</v>
      </c>
      <c r="F24" s="43">
        <v>0.00194991886430359</v>
      </c>
      <c r="G24" s="43">
        <v>0.0022521659967703</v>
      </c>
      <c r="H24" s="43">
        <v>0.00273220773728824</v>
      </c>
      <c r="I24" s="43">
        <v>0.00259729620135814</v>
      </c>
      <c r="J24" s="43">
        <v>2.92948419521321E-4</v>
      </c>
      <c r="K24" s="43">
        <v>8.97449764501658E-4</v>
      </c>
    </row>
    <row r="25" ht="13.5" customHeight="1">
      <c r="A25" s="42"/>
      <c r="B25" s="43">
        <v>0.00285406678916206</v>
      </c>
      <c r="C25" s="43">
        <v>0.00282037291499775</v>
      </c>
      <c r="D25" s="43">
        <v>0.00423878183490945</v>
      </c>
      <c r="E25" s="43">
        <v>0.00424527540558683</v>
      </c>
      <c r="F25" s="43">
        <v>0.0024715925630342</v>
      </c>
      <c r="G25" s="43">
        <v>0.00270714055512875</v>
      </c>
      <c r="H25" s="43">
        <v>0.00332270566210134</v>
      </c>
      <c r="I25" s="43">
        <v>0.00300947466994159</v>
      </c>
      <c r="J25" s="43">
        <v>5.1190942417063E-4</v>
      </c>
      <c r="K25" s="43">
        <v>0.00138845776925823</v>
      </c>
    </row>
    <row r="26" ht="13.5" customHeight="1">
      <c r="A26" s="42"/>
      <c r="B26" s="43">
        <v>0.00288003764075202</v>
      </c>
      <c r="C26" s="43">
        <v>0.00319141859732432</v>
      </c>
      <c r="D26" s="43">
        <v>0.00424527540558683</v>
      </c>
      <c r="E26" s="43">
        <v>0.00468998197184423</v>
      </c>
      <c r="F26" s="43">
        <v>0.00266826958758977</v>
      </c>
      <c r="G26" s="43">
        <v>0.0029508201963131</v>
      </c>
      <c r="H26" s="43">
        <v>0.00371759104090155</v>
      </c>
      <c r="I26" s="43">
        <v>0.0034448997991295</v>
      </c>
      <c r="J26" s="43">
        <v>4.89074821638818E-4</v>
      </c>
      <c r="K26" s="43">
        <v>0.00121265617776416</v>
      </c>
    </row>
    <row r="27" ht="13.5" customHeight="1">
      <c r="A27" s="42"/>
      <c r="B27" s="43">
        <v>0.00141737466176586</v>
      </c>
      <c r="C27" s="43">
        <v>0.00194991886430359</v>
      </c>
      <c r="D27" s="43">
        <v>0.0024715925630342</v>
      </c>
      <c r="E27" s="43">
        <v>0.00266826958758977</v>
      </c>
      <c r="F27" s="43">
        <v>0.00329937954849125</v>
      </c>
      <c r="G27" s="43">
        <v>0.00301427544420839</v>
      </c>
      <c r="H27" s="43">
        <v>0.00422645434978497</v>
      </c>
      <c r="I27" s="43">
        <v>0.00376810207836451</v>
      </c>
      <c r="J27" s="43">
        <v>0.00108956287463708</v>
      </c>
      <c r="K27" s="43">
        <v>0.00134921015964909</v>
      </c>
    </row>
    <row r="28" ht="13.5" customHeight="1">
      <c r="A28" s="42"/>
      <c r="B28" s="43">
        <v>0.00177520742703554</v>
      </c>
      <c r="C28" s="43">
        <v>0.0022521659967703</v>
      </c>
      <c r="D28" s="43">
        <v>0.00270714055512875</v>
      </c>
      <c r="E28" s="43">
        <v>0.0029508201963131</v>
      </c>
      <c r="F28" s="43">
        <v>0.00301427544420839</v>
      </c>
      <c r="G28" s="43">
        <v>0.00296261131073487</v>
      </c>
      <c r="H28" s="43">
        <v>0.00406715559915497</v>
      </c>
      <c r="I28" s="43">
        <v>0.00361551683530699</v>
      </c>
      <c r="J28" s="43">
        <v>8.40395130213279E-4</v>
      </c>
      <c r="K28" s="43">
        <v>0.00128400751187681</v>
      </c>
    </row>
    <row r="29" ht="13.5" customHeight="1">
      <c r="A29" s="42"/>
      <c r="B29" s="43">
        <v>0.0020194069089539</v>
      </c>
      <c r="C29" s="43">
        <v>0.00273220773728824</v>
      </c>
      <c r="D29" s="43">
        <v>0.00332270566210134</v>
      </c>
      <c r="E29" s="43">
        <v>0.00371759104090155</v>
      </c>
      <c r="F29" s="43">
        <v>0.00422645434978497</v>
      </c>
      <c r="G29" s="43">
        <v>0.00406715559915497</v>
      </c>
      <c r="H29" s="43">
        <v>0.00597384443852982</v>
      </c>
      <c r="I29" s="43">
        <v>0.00521688203742805</v>
      </c>
      <c r="J29" s="43">
        <v>0.00128796638086383</v>
      </c>
      <c r="K29" s="43">
        <v>0.00170154973083579</v>
      </c>
    </row>
    <row r="30" ht="13.5" customHeight="1">
      <c r="A30" s="42"/>
      <c r="B30" s="43">
        <v>0.001862157286593</v>
      </c>
      <c r="C30" s="43">
        <v>0.00259729620135814</v>
      </c>
      <c r="D30" s="43">
        <v>0.00300947466994159</v>
      </c>
      <c r="E30" s="43">
        <v>0.0034448997991295</v>
      </c>
      <c r="F30" s="43">
        <v>0.00376810207836451</v>
      </c>
      <c r="G30" s="43">
        <v>0.00361551683530699</v>
      </c>
      <c r="H30" s="43">
        <v>0.00521688203742805</v>
      </c>
      <c r="I30" s="43">
        <v>0.00479334139824323</v>
      </c>
      <c r="J30" s="43">
        <v>0.00135240114383359</v>
      </c>
      <c r="K30" s="43">
        <v>0.00154714084471142</v>
      </c>
    </row>
    <row r="31" ht="13.5" customHeight="1">
      <c r="A31" s="42"/>
      <c r="B31" s="43">
        <v>9.23654860082693E-5</v>
      </c>
      <c r="C31" s="43">
        <v>2.92948419521321E-4</v>
      </c>
      <c r="D31" s="43">
        <v>5.1190942417063E-4</v>
      </c>
      <c r="E31" s="43">
        <v>4.89074821638818E-4</v>
      </c>
      <c r="F31" s="43">
        <v>0.00108956287463708</v>
      </c>
      <c r="G31" s="43">
        <v>8.40395130213279E-4</v>
      </c>
      <c r="H31" s="43">
        <v>0.00128796638086383</v>
      </c>
      <c r="I31" s="43">
        <v>0.00135240114383359</v>
      </c>
      <c r="J31" s="43">
        <v>8.94359239529317E-4</v>
      </c>
      <c r="K31" s="43">
        <v>6.01283877556828E-4</v>
      </c>
    </row>
    <row r="32" ht="13.5" customHeight="1">
      <c r="A32" s="42"/>
      <c r="B32" s="43">
        <v>8.22187158878247E-4</v>
      </c>
      <c r="C32" s="43">
        <v>8.97449764501658E-4</v>
      </c>
      <c r="D32" s="43">
        <v>0.00138845776925823</v>
      </c>
      <c r="E32" s="43">
        <v>0.00121265617776416</v>
      </c>
      <c r="F32" s="43">
        <v>0.00134921015964909</v>
      </c>
      <c r="G32" s="43">
        <v>0.00128400751187681</v>
      </c>
      <c r="H32" s="43">
        <v>0.00170154973083579</v>
      </c>
      <c r="I32" s="43">
        <v>0.00154714084471142</v>
      </c>
      <c r="J32" s="43">
        <v>6.01283877556828E-4</v>
      </c>
      <c r="K32" s="43">
        <v>8.9037409155639E-4</v>
      </c>
    </row>
    <row r="33" ht="13.5" customHeight="1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</row>
    <row r="34" ht="13.5" customHeight="1">
      <c r="A34" s="42" t="s">
        <v>260</v>
      </c>
      <c r="B34" s="43">
        <v>0.00181109742787564</v>
      </c>
      <c r="C34" s="43">
        <v>0.00196790070407554</v>
      </c>
      <c r="D34" s="43">
        <v>0.00210940599438622</v>
      </c>
      <c r="E34" s="43">
        <v>0.0022223680329252</v>
      </c>
      <c r="F34" s="43">
        <v>0.00143887407283095</v>
      </c>
      <c r="G34" s="43">
        <v>0.00171875399063075</v>
      </c>
      <c r="H34" s="43">
        <v>0.00225266104639902</v>
      </c>
      <c r="I34" s="43">
        <v>0.00199802299445408</v>
      </c>
      <c r="J34" s="43">
        <v>1.21308221014898E-4</v>
      </c>
      <c r="K34" s="43">
        <v>6.41396592429836E-4</v>
      </c>
    </row>
    <row r="35" ht="13.5" customHeight="1">
      <c r="A35" s="42"/>
      <c r="B35" s="43">
        <v>0.00196790070407554</v>
      </c>
      <c r="C35" s="43">
        <v>0.00260106117843534</v>
      </c>
      <c r="D35" s="43">
        <v>0.00229153610689331</v>
      </c>
      <c r="E35" s="43">
        <v>0.00272373548125277</v>
      </c>
      <c r="F35" s="43">
        <v>0.0019712179564552</v>
      </c>
      <c r="G35" s="43">
        <v>0.0022161727040707</v>
      </c>
      <c r="H35" s="43">
        <v>0.00290246265047853</v>
      </c>
      <c r="I35" s="43">
        <v>0.00269736360927906</v>
      </c>
      <c r="J35" s="43">
        <v>3.15577786557759E-4</v>
      </c>
      <c r="K35" s="43">
        <v>7.73629339280449E-4</v>
      </c>
    </row>
    <row r="36" ht="13.5" customHeight="1">
      <c r="A36" s="42"/>
      <c r="B36" s="43">
        <v>0.00210940599438622</v>
      </c>
      <c r="C36" s="43">
        <v>0.00229153610689331</v>
      </c>
      <c r="D36" s="43">
        <v>0.00336756570726942</v>
      </c>
      <c r="E36" s="43">
        <v>0.00351148079923261</v>
      </c>
      <c r="F36" s="43">
        <v>0.00215276375153388</v>
      </c>
      <c r="G36" s="43">
        <v>0.00240733545486211</v>
      </c>
      <c r="H36" s="43">
        <v>0.00333297350264516</v>
      </c>
      <c r="I36" s="43">
        <v>0.00296426765659472</v>
      </c>
      <c r="J36" s="43">
        <v>4.2741490871635E-4</v>
      </c>
      <c r="K36" s="43">
        <v>9.16174802717334E-4</v>
      </c>
    </row>
    <row r="37" ht="13.5" customHeight="1">
      <c r="A37" s="42"/>
      <c r="B37" s="43">
        <v>0.0022223680329252</v>
      </c>
      <c r="C37" s="43">
        <v>0.00272373548125277</v>
      </c>
      <c r="D37" s="43">
        <v>0.00351148079923261</v>
      </c>
      <c r="E37" s="43">
        <v>0.00407923508661931</v>
      </c>
      <c r="F37" s="43">
        <v>0.00232926363900464</v>
      </c>
      <c r="G37" s="43">
        <v>0.00265041772233044</v>
      </c>
      <c r="H37" s="43">
        <v>0.00367243768911587</v>
      </c>
      <c r="I37" s="43">
        <v>0.0033649989472465</v>
      </c>
      <c r="J37" s="43">
        <v>3.9366180953508E-4</v>
      </c>
      <c r="K37" s="43">
        <v>7.61448532398296E-4</v>
      </c>
    </row>
    <row r="38" ht="13.5" customHeight="1">
      <c r="A38" s="42"/>
      <c r="B38" s="43">
        <v>0.00143887407283095</v>
      </c>
      <c r="C38" s="43">
        <v>0.0019712179564552</v>
      </c>
      <c r="D38" s="43">
        <v>0.00215276375153388</v>
      </c>
      <c r="E38" s="43">
        <v>0.00232926363900464</v>
      </c>
      <c r="F38" s="43">
        <v>0.00386270807909283</v>
      </c>
      <c r="G38" s="43">
        <v>0.00336666640604599</v>
      </c>
      <c r="H38" s="43">
        <v>0.00474939226492614</v>
      </c>
      <c r="I38" s="43">
        <v>0.00415516146443877</v>
      </c>
      <c r="J38" s="43">
        <v>0.00129261556416346</v>
      </c>
      <c r="K38" s="43">
        <v>0.00169187578500186</v>
      </c>
    </row>
    <row r="39" ht="13.5" customHeight="1">
      <c r="A39" s="42"/>
      <c r="B39" s="43">
        <v>0.00171875399063075</v>
      </c>
      <c r="C39" s="43">
        <v>0.0022161727040707</v>
      </c>
      <c r="D39" s="43">
        <v>0.00240733545486211</v>
      </c>
      <c r="E39" s="43">
        <v>0.00265041772233044</v>
      </c>
      <c r="F39" s="43">
        <v>0.00336666640604599</v>
      </c>
      <c r="G39" s="43">
        <v>0.00317347241133363</v>
      </c>
      <c r="H39" s="43">
        <v>0.00442350458706889</v>
      </c>
      <c r="I39" s="43">
        <v>0.00387423382451379</v>
      </c>
      <c r="J39" s="43">
        <v>9.70318784906065E-4</v>
      </c>
      <c r="K39" s="43">
        <v>0.00147179992167424</v>
      </c>
    </row>
    <row r="40" ht="13.5" customHeight="1">
      <c r="A40" s="42"/>
      <c r="B40" s="43">
        <v>0.00225266104639902</v>
      </c>
      <c r="C40" s="43">
        <v>0.00290246265047853</v>
      </c>
      <c r="D40" s="43">
        <v>0.00333297350264516</v>
      </c>
      <c r="E40" s="43">
        <v>0.00367243768911587</v>
      </c>
      <c r="F40" s="43">
        <v>0.00474939226492614</v>
      </c>
      <c r="G40" s="43">
        <v>0.00442350458706889</v>
      </c>
      <c r="H40" s="43">
        <v>0.00637011398959417</v>
      </c>
      <c r="I40" s="43">
        <v>0.00552556312510005</v>
      </c>
      <c r="J40" s="43">
        <v>0.001467599851328</v>
      </c>
      <c r="K40" s="43">
        <v>0.00210069771771795</v>
      </c>
    </row>
    <row r="41" ht="13.5" customHeight="1">
      <c r="A41" s="42"/>
      <c r="B41" s="43">
        <v>0.00199802299445408</v>
      </c>
      <c r="C41" s="43">
        <v>0.00269736360927906</v>
      </c>
      <c r="D41" s="43">
        <v>0.00296426765659472</v>
      </c>
      <c r="E41" s="43">
        <v>0.0033649989472465</v>
      </c>
      <c r="F41" s="43">
        <v>0.00415516146443877</v>
      </c>
      <c r="G41" s="43">
        <v>0.00387423382451379</v>
      </c>
      <c r="H41" s="43">
        <v>0.00552556312510005</v>
      </c>
      <c r="I41" s="43">
        <v>0.005030545655594</v>
      </c>
      <c r="J41" s="43">
        <v>0.00148688708676802</v>
      </c>
      <c r="K41" s="43">
        <v>0.00182859911804844</v>
      </c>
    </row>
    <row r="42" ht="13.5" customHeight="1">
      <c r="A42" s="42"/>
      <c r="B42" s="43">
        <v>1.21308221014898E-4</v>
      </c>
      <c r="C42" s="43">
        <v>3.15577786557759E-4</v>
      </c>
      <c r="D42" s="43">
        <v>4.2741490871635E-4</v>
      </c>
      <c r="E42" s="43">
        <v>3.9366180953508E-4</v>
      </c>
      <c r="F42" s="43">
        <v>0.00129261556416346</v>
      </c>
      <c r="G42" s="43">
        <v>9.70318784906065E-4</v>
      </c>
      <c r="H42" s="43">
        <v>0.001467599851328</v>
      </c>
      <c r="I42" s="43">
        <v>0.00148688708676802</v>
      </c>
      <c r="J42" s="43">
        <v>9.66669543254102E-4</v>
      </c>
      <c r="K42" s="43">
        <v>7.3285158247513E-4</v>
      </c>
    </row>
    <row r="43" ht="13.5" customHeight="1">
      <c r="A43" s="42"/>
      <c r="B43" s="43">
        <v>6.41396592429836E-4</v>
      </c>
      <c r="C43" s="43">
        <v>7.73629339280449E-4</v>
      </c>
      <c r="D43" s="43">
        <v>9.16174802717334E-4</v>
      </c>
      <c r="E43" s="43">
        <v>7.61448532398296E-4</v>
      </c>
      <c r="F43" s="43">
        <v>0.00169187578500186</v>
      </c>
      <c r="G43" s="43">
        <v>0.00147179992167424</v>
      </c>
      <c r="H43" s="43">
        <v>0.00210069771771795</v>
      </c>
      <c r="I43" s="43">
        <v>0.00182859911804844</v>
      </c>
      <c r="J43" s="43">
        <v>7.3285158247513E-4</v>
      </c>
      <c r="K43" s="43">
        <v>0.00102514427894279</v>
      </c>
    </row>
    <row r="44" ht="13.5" customHeigh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</row>
    <row r="45" ht="13.5" customHeight="1">
      <c r="A45" s="42" t="s">
        <v>261</v>
      </c>
      <c r="B45" s="43">
        <v>0.00166330614182462</v>
      </c>
      <c r="C45" s="43">
        <v>0.00141946715632216</v>
      </c>
      <c r="D45" s="43">
        <v>0.00177984700744398</v>
      </c>
      <c r="E45" s="43">
        <v>0.00165399701810804</v>
      </c>
      <c r="F45" s="43">
        <v>0.00103098928585548</v>
      </c>
      <c r="G45" s="43">
        <v>0.00112156950702176</v>
      </c>
      <c r="H45" s="43">
        <v>0.00153967477507482</v>
      </c>
      <c r="I45" s="43">
        <v>0.00137942470263284</v>
      </c>
      <c r="J45" s="43">
        <v>2.18879011010101E-4</v>
      </c>
      <c r="K45" s="43">
        <v>3.91640644924791E-4</v>
      </c>
    </row>
    <row r="46" ht="13.5" customHeight="1">
      <c r="A46" s="42"/>
      <c r="B46" s="43">
        <v>0.00141946715632216</v>
      </c>
      <c r="C46" s="43">
        <v>0.00171998262051211</v>
      </c>
      <c r="D46" s="43">
        <v>0.00165433936134582</v>
      </c>
      <c r="E46" s="43">
        <v>0.00197107518990329</v>
      </c>
      <c r="F46" s="43">
        <v>0.00135345779532466</v>
      </c>
      <c r="G46" s="43">
        <v>0.00145577038278933</v>
      </c>
      <c r="H46" s="43">
        <v>0.0018506361599662</v>
      </c>
      <c r="I46" s="43">
        <v>0.00185914433628803</v>
      </c>
      <c r="J46" s="43">
        <v>2.02951575330072E-4</v>
      </c>
      <c r="K46" s="43">
        <v>3.11837130383763E-4</v>
      </c>
    </row>
    <row r="47" ht="13.5" customHeight="1">
      <c r="A47" s="42"/>
      <c r="B47" s="43">
        <v>0.00177984700744398</v>
      </c>
      <c r="C47" s="43">
        <v>0.00165433936134582</v>
      </c>
      <c r="D47" s="43">
        <v>0.00292998078396499</v>
      </c>
      <c r="E47" s="43">
        <v>0.00293255493048444</v>
      </c>
      <c r="F47" s="43">
        <v>0.00169790740235751</v>
      </c>
      <c r="G47" s="43">
        <v>0.00181449755467901</v>
      </c>
      <c r="H47" s="43">
        <v>0.00255210392817026</v>
      </c>
      <c r="I47" s="43">
        <v>0.00232451505284844</v>
      </c>
      <c r="J47" s="43">
        <v>4.04055740362197E-4</v>
      </c>
      <c r="K47" s="43">
        <v>5.95264155477674E-4</v>
      </c>
    </row>
    <row r="48" ht="13.5" customHeight="1">
      <c r="A48" s="42"/>
      <c r="B48" s="43">
        <v>0.00165399701810804</v>
      </c>
      <c r="C48" s="43">
        <v>0.00197107518990329</v>
      </c>
      <c r="D48" s="43">
        <v>0.00293255493048444</v>
      </c>
      <c r="E48" s="43">
        <v>0.00348780100355138</v>
      </c>
      <c r="F48" s="43">
        <v>0.00181359215513864</v>
      </c>
      <c r="G48" s="43">
        <v>0.0020647489474943</v>
      </c>
      <c r="H48" s="43">
        <v>0.00280397794564327</v>
      </c>
      <c r="I48" s="43">
        <v>0.00269891325369161</v>
      </c>
      <c r="J48" s="43">
        <v>2.10945516210332E-4</v>
      </c>
      <c r="K48" s="43">
        <v>3.47518546471222E-4</v>
      </c>
    </row>
    <row r="49" ht="13.5" customHeight="1">
      <c r="A49" s="42"/>
      <c r="B49" s="43">
        <v>0.00103098928585548</v>
      </c>
      <c r="C49" s="43">
        <v>0.00135345779532466</v>
      </c>
      <c r="D49" s="43">
        <v>0.00169790740235751</v>
      </c>
      <c r="E49" s="43">
        <v>0.00181359215513864</v>
      </c>
      <c r="F49" s="43">
        <v>0.00343238900764762</v>
      </c>
      <c r="G49" s="43">
        <v>0.00284846154131905</v>
      </c>
      <c r="H49" s="43">
        <v>0.00401894384415233</v>
      </c>
      <c r="I49" s="43">
        <v>0.00357913557982697</v>
      </c>
      <c r="J49" s="43">
        <v>0.00119341899832416</v>
      </c>
      <c r="K49" s="43">
        <v>0.00136354720451848</v>
      </c>
    </row>
    <row r="50" ht="13.5" customHeight="1">
      <c r="A50" s="42"/>
      <c r="B50" s="43">
        <v>0.00112156950702176</v>
      </c>
      <c r="C50" s="43">
        <v>0.00145577038278933</v>
      </c>
      <c r="D50" s="43">
        <v>0.00181449755467901</v>
      </c>
      <c r="E50" s="43">
        <v>0.0020647489474943</v>
      </c>
      <c r="F50" s="43">
        <v>0.00284846154131905</v>
      </c>
      <c r="G50" s="43">
        <v>0.00259647496078902</v>
      </c>
      <c r="H50" s="43">
        <v>0.00355302481034884</v>
      </c>
      <c r="I50" s="43">
        <v>0.00321278613245067</v>
      </c>
      <c r="J50" s="43">
        <v>7.65829847982418E-4</v>
      </c>
      <c r="K50" s="43">
        <v>0.00104914060596801</v>
      </c>
    </row>
    <row r="51" ht="13.5" customHeight="1">
      <c r="A51" s="42"/>
      <c r="B51" s="43">
        <v>0.00153967477507482</v>
      </c>
      <c r="C51" s="43">
        <v>0.0018506361599662</v>
      </c>
      <c r="D51" s="43">
        <v>0.00255210392817026</v>
      </c>
      <c r="E51" s="43">
        <v>0.00280397794564327</v>
      </c>
      <c r="F51" s="43">
        <v>0.00401894384415233</v>
      </c>
      <c r="G51" s="43">
        <v>0.00355302481034884</v>
      </c>
      <c r="H51" s="43">
        <v>0.00513198882808624</v>
      </c>
      <c r="I51" s="43">
        <v>0.0045540516744712</v>
      </c>
      <c r="J51" s="43">
        <v>0.00128267659942284</v>
      </c>
      <c r="K51" s="43">
        <v>0.00153806812579639</v>
      </c>
    </row>
    <row r="52" ht="13.5" customHeight="1">
      <c r="A52" s="42"/>
      <c r="B52" s="43">
        <v>0.00137942470263284</v>
      </c>
      <c r="C52" s="43">
        <v>0.00185914433628803</v>
      </c>
      <c r="D52" s="43">
        <v>0.00232451505284844</v>
      </c>
      <c r="E52" s="43">
        <v>0.00269891325369161</v>
      </c>
      <c r="F52" s="43">
        <v>0.00357913557982697</v>
      </c>
      <c r="G52" s="43">
        <v>0.00321278613245067</v>
      </c>
      <c r="H52" s="43">
        <v>0.0045540516744712</v>
      </c>
      <c r="I52" s="43">
        <v>0.00428154737758942</v>
      </c>
      <c r="J52" s="43">
        <v>0.00129585803443811</v>
      </c>
      <c r="K52" s="43">
        <v>0.00137041565925653</v>
      </c>
    </row>
    <row r="53" ht="13.5" customHeight="1">
      <c r="A53" s="42"/>
      <c r="B53" s="43">
        <v>2.18879011010101E-4</v>
      </c>
      <c r="C53" s="43">
        <v>2.02951575330072E-4</v>
      </c>
      <c r="D53" s="43">
        <v>4.04055740362197E-4</v>
      </c>
      <c r="E53" s="43">
        <v>2.10945516210332E-4</v>
      </c>
      <c r="F53" s="43">
        <v>0.00119341899832416</v>
      </c>
      <c r="G53" s="43">
        <v>7.65829847982418E-4</v>
      </c>
      <c r="H53" s="43">
        <v>0.00128267659942284</v>
      </c>
      <c r="I53" s="43">
        <v>0.00129585803443811</v>
      </c>
      <c r="J53" s="43">
        <v>0.00109750697443394</v>
      </c>
      <c r="K53" s="43">
        <v>7.06467245531207E-4</v>
      </c>
    </row>
    <row r="54" ht="13.5" customHeight="1">
      <c r="A54" s="42"/>
      <c r="B54" s="43">
        <v>3.91640644924791E-4</v>
      </c>
      <c r="C54" s="43">
        <v>3.11837130383763E-4</v>
      </c>
      <c r="D54" s="43">
        <v>5.95264155477674E-4</v>
      </c>
      <c r="E54" s="43">
        <v>3.47518546471222E-4</v>
      </c>
      <c r="F54" s="43">
        <v>0.00136354720451848</v>
      </c>
      <c r="G54" s="43">
        <v>0.00104914060596801</v>
      </c>
      <c r="H54" s="43">
        <v>0.00153806812579639</v>
      </c>
      <c r="I54" s="43">
        <v>0.00137041565925653</v>
      </c>
      <c r="J54" s="43">
        <v>7.06467245531207E-4</v>
      </c>
      <c r="K54" s="43">
        <v>7.90447050547448E-4</v>
      </c>
    </row>
    <row r="55" ht="13.5" customHeight="1">
      <c r="A55" s="46"/>
      <c r="B55" s="47"/>
      <c r="C55" s="47"/>
      <c r="D55" s="47"/>
      <c r="E55" s="47"/>
      <c r="F55" s="47"/>
      <c r="G55" s="47"/>
      <c r="H55" s="47"/>
      <c r="I55" s="47"/>
      <c r="J55" s="47"/>
      <c r="K55" s="47"/>
    </row>
    <row r="56" ht="13.5" customHeight="1">
      <c r="A56" s="42" t="s">
        <v>262</v>
      </c>
      <c r="B56" s="43">
        <v>0.00146737817888145</v>
      </c>
      <c r="C56" s="43">
        <v>0.00112699374195252</v>
      </c>
      <c r="D56" s="43">
        <v>0.00159081328234444</v>
      </c>
      <c r="E56" s="43">
        <v>0.00129583275169341</v>
      </c>
      <c r="F56" s="43">
        <v>6.06265503767581E-4</v>
      </c>
      <c r="G56" s="43">
        <v>6.68233508009862E-4</v>
      </c>
      <c r="H56" s="43">
        <v>8.5556045685183E-4</v>
      </c>
      <c r="I56" s="43">
        <v>7.24661644425938E-4</v>
      </c>
      <c r="J56" s="43">
        <v>2.3874048720494E-4</v>
      </c>
      <c r="K56" s="43">
        <v>3.35070789280244E-4</v>
      </c>
    </row>
    <row r="57" ht="13.5" customHeight="1">
      <c r="A57" s="42"/>
      <c r="B57" s="43">
        <v>0.00112699374195252</v>
      </c>
      <c r="C57" s="43">
        <v>0.00130140755187655</v>
      </c>
      <c r="D57" s="43">
        <v>0.00136152128868929</v>
      </c>
      <c r="E57" s="43">
        <v>0.00148018951427732</v>
      </c>
      <c r="F57" s="43">
        <v>7.78802166933197E-4</v>
      </c>
      <c r="G57" s="43">
        <v>8.50020985209819E-4</v>
      </c>
      <c r="H57" s="43">
        <v>9.60392944181359E-4</v>
      </c>
      <c r="I57" s="43">
        <v>0.00103184672958131</v>
      </c>
      <c r="J57" s="43">
        <v>2.26957949602827E-4</v>
      </c>
      <c r="K57" s="43">
        <v>2.34838162839709E-4</v>
      </c>
    </row>
    <row r="58" ht="13.5" customHeight="1">
      <c r="A58" s="42"/>
      <c r="B58" s="43">
        <v>0.00159081328234444</v>
      </c>
      <c r="C58" s="43">
        <v>0.00136152128868929</v>
      </c>
      <c r="D58" s="43">
        <v>0.00275387740365721</v>
      </c>
      <c r="E58" s="43">
        <v>0.00256115674136187</v>
      </c>
      <c r="F58" s="43">
        <v>0.00125309020484974</v>
      </c>
      <c r="G58" s="43">
        <v>0.00133521695555508</v>
      </c>
      <c r="H58" s="43">
        <v>0.00181474471139968</v>
      </c>
      <c r="I58" s="43">
        <v>0.00160418075838183</v>
      </c>
      <c r="J58" s="43">
        <v>4.26548946521348E-4</v>
      </c>
      <c r="K58" s="43">
        <v>5.36289192563578E-4</v>
      </c>
    </row>
    <row r="59" ht="13.5" customHeight="1">
      <c r="A59" s="42"/>
      <c r="B59" s="43">
        <v>0.00129583275169341</v>
      </c>
      <c r="C59" s="43">
        <v>0.00148018951427732</v>
      </c>
      <c r="D59" s="43">
        <v>0.00256115674136187</v>
      </c>
      <c r="E59" s="43">
        <v>0.00293938100667085</v>
      </c>
      <c r="F59" s="43">
        <v>0.00118136313112435</v>
      </c>
      <c r="G59" s="43">
        <v>0.00140843624534942</v>
      </c>
      <c r="H59" s="43">
        <v>0.00187154999181141</v>
      </c>
      <c r="I59" s="43">
        <v>0.00186661354134935</v>
      </c>
      <c r="J59" s="43">
        <v>2.33547636193203E-4</v>
      </c>
      <c r="K59" s="43">
        <v>2.62194735629813E-4</v>
      </c>
    </row>
    <row r="60" ht="13.5" customHeight="1">
      <c r="A60" s="42"/>
      <c r="B60" s="43">
        <v>6.06265503767581E-4</v>
      </c>
      <c r="C60" s="43">
        <v>7.78802166933197E-4</v>
      </c>
      <c r="D60" s="43">
        <v>0.00125309020484974</v>
      </c>
      <c r="E60" s="43">
        <v>0.00118136313112435</v>
      </c>
      <c r="F60" s="43">
        <v>0.00270722482451278</v>
      </c>
      <c r="G60" s="43">
        <v>0.00209954421565514</v>
      </c>
      <c r="H60" s="43">
        <v>0.00296742256179839</v>
      </c>
      <c r="I60" s="43">
        <v>0.0026542644921959</v>
      </c>
      <c r="J60" s="43">
        <v>0.00121788726915022</v>
      </c>
      <c r="K60" s="43">
        <v>0.00126544774833534</v>
      </c>
    </row>
    <row r="61" ht="13.5" customHeight="1">
      <c r="A61" s="42"/>
      <c r="B61" s="43">
        <v>6.68233508009862E-4</v>
      </c>
      <c r="C61" s="43">
        <v>8.50020985209819E-4</v>
      </c>
      <c r="D61" s="43">
        <v>0.00133521695555508</v>
      </c>
      <c r="E61" s="43">
        <v>0.00140843624534942</v>
      </c>
      <c r="F61" s="43">
        <v>0.00209954421565514</v>
      </c>
      <c r="G61" s="43">
        <v>0.00182711683285199</v>
      </c>
      <c r="H61" s="43">
        <v>0.00248604997278023</v>
      </c>
      <c r="I61" s="43">
        <v>0.00228908327698583</v>
      </c>
      <c r="J61" s="43">
        <v>7.8956068243789E-4</v>
      </c>
      <c r="K61" s="43">
        <v>9.47581222412851E-4</v>
      </c>
    </row>
    <row r="62" ht="13.5" customHeight="1">
      <c r="A62" s="42"/>
      <c r="B62" s="43">
        <v>8.5556045685183E-4</v>
      </c>
      <c r="C62" s="43">
        <v>9.60392944181359E-4</v>
      </c>
      <c r="D62" s="43">
        <v>0.00181474471139968</v>
      </c>
      <c r="E62" s="43">
        <v>0.00187154999181141</v>
      </c>
      <c r="F62" s="43">
        <v>0.00296742256179839</v>
      </c>
      <c r="G62" s="43">
        <v>0.00248604997278023</v>
      </c>
      <c r="H62" s="43">
        <v>0.00369539381825585</v>
      </c>
      <c r="I62" s="43">
        <v>0.00335901240633905</v>
      </c>
      <c r="J62" s="43">
        <v>0.00131101234622812</v>
      </c>
      <c r="K62" s="43">
        <v>0.0013946744571064</v>
      </c>
    </row>
    <row r="63" ht="13.5" customHeight="1">
      <c r="A63" s="42"/>
      <c r="B63" s="43">
        <v>7.24661644425938E-4</v>
      </c>
      <c r="C63" s="43">
        <v>0.00103184672958131</v>
      </c>
      <c r="D63" s="43">
        <v>0.00160418075838183</v>
      </c>
      <c r="E63" s="43">
        <v>0.00186661354134935</v>
      </c>
      <c r="F63" s="43">
        <v>0.0026542644921959</v>
      </c>
      <c r="G63" s="43">
        <v>0.00228908327698583</v>
      </c>
      <c r="H63" s="43">
        <v>0.00335901240633905</v>
      </c>
      <c r="I63" s="43">
        <v>0.00334398060424804</v>
      </c>
      <c r="J63" s="43">
        <v>0.00131522761877068</v>
      </c>
      <c r="K63" s="43">
        <v>0.00124340302891941</v>
      </c>
    </row>
    <row r="64" ht="13.5" customHeight="1">
      <c r="A64" s="42"/>
      <c r="B64" s="43">
        <v>2.3874048720494E-4</v>
      </c>
      <c r="C64" s="43">
        <v>2.26957949602827E-4</v>
      </c>
      <c r="D64" s="43">
        <v>4.26548946521348E-4</v>
      </c>
      <c r="E64" s="43">
        <v>2.33547636193203E-4</v>
      </c>
      <c r="F64" s="43">
        <v>0.00121788726915022</v>
      </c>
      <c r="G64" s="43">
        <v>7.8956068243789E-4</v>
      </c>
      <c r="H64" s="43">
        <v>0.00131101234622812</v>
      </c>
      <c r="I64" s="43">
        <v>0.00131522761877068</v>
      </c>
      <c r="J64" s="43">
        <v>0.00109726034967071</v>
      </c>
      <c r="K64" s="43">
        <v>7.0987007508884E-4</v>
      </c>
    </row>
    <row r="65" ht="13.5" customHeight="1">
      <c r="A65" s="42"/>
      <c r="B65" s="43">
        <v>3.35070789280244E-4</v>
      </c>
      <c r="C65" s="43">
        <v>2.34838162839709E-4</v>
      </c>
      <c r="D65" s="43">
        <v>5.36289192563578E-4</v>
      </c>
      <c r="E65" s="43">
        <v>2.62194735629813E-4</v>
      </c>
      <c r="F65" s="43">
        <v>0.00126544774833534</v>
      </c>
      <c r="G65" s="43">
        <v>9.47581222412851E-4</v>
      </c>
      <c r="H65" s="43">
        <v>0.0013946744571064</v>
      </c>
      <c r="I65" s="43">
        <v>0.00124340302891941</v>
      </c>
      <c r="J65" s="43">
        <v>7.0987007508884E-4</v>
      </c>
      <c r="K65" s="43">
        <v>7.77191128380618E-4</v>
      </c>
    </row>
    <row r="66" ht="13.5" customHeight="1">
      <c r="A66" s="46"/>
      <c r="B66" s="47"/>
      <c r="C66" s="47"/>
      <c r="D66" s="47"/>
      <c r="E66" s="47"/>
      <c r="F66" s="47"/>
      <c r="G66" s="47"/>
      <c r="H66" s="47"/>
      <c r="I66" s="47"/>
      <c r="J66" s="47"/>
      <c r="K66" s="47"/>
    </row>
    <row r="67" ht="13.5" customHeight="1">
      <c r="A67" s="42" t="s">
        <v>263</v>
      </c>
      <c r="B67" s="43">
        <v>0.00257810354222942</v>
      </c>
      <c r="C67" s="43">
        <v>0.00197413131735189</v>
      </c>
      <c r="D67" s="43">
        <v>0.00290426957281464</v>
      </c>
      <c r="E67" s="43">
        <v>0.00298061680003154</v>
      </c>
      <c r="F67" s="43">
        <v>0.00184760480324985</v>
      </c>
      <c r="G67" s="43">
        <v>0.00167379093506857</v>
      </c>
      <c r="H67" s="43">
        <v>0.00189009692521156</v>
      </c>
      <c r="I67" s="43">
        <v>0.00153533355975397</v>
      </c>
      <c r="J67" s="43">
        <v>-3.46204456768123E-5</v>
      </c>
      <c r="K67" s="43">
        <v>7.09451581924118E-4</v>
      </c>
    </row>
    <row r="68" ht="13.5" customHeight="1">
      <c r="A68" s="42"/>
      <c r="B68" s="43">
        <v>0.00197413131735189</v>
      </c>
      <c r="C68" s="43">
        <v>0.00194750405848256</v>
      </c>
      <c r="D68" s="43">
        <v>0.00236348461717381</v>
      </c>
      <c r="E68" s="43">
        <v>0.00276594705996939</v>
      </c>
      <c r="F68" s="43">
        <v>0.00172502199860132</v>
      </c>
      <c r="G68" s="43">
        <v>0.00161653958026475</v>
      </c>
      <c r="H68" s="43">
        <v>0.00174896245797236</v>
      </c>
      <c r="I68" s="43">
        <v>0.00164916876067325</v>
      </c>
      <c r="J68" s="43">
        <v>1.72234473385082E-5</v>
      </c>
      <c r="K68" s="43">
        <v>5.19546565774525E-4</v>
      </c>
    </row>
    <row r="69" ht="13.5" customHeight="1">
      <c r="A69" s="42"/>
      <c r="B69" s="43">
        <v>0.00290426957281464</v>
      </c>
      <c r="C69" s="43">
        <v>0.00236348461717381</v>
      </c>
      <c r="D69" s="43">
        <v>0.00429963827899003</v>
      </c>
      <c r="E69" s="43">
        <v>0.00452477577834889</v>
      </c>
      <c r="F69" s="43">
        <v>0.00274038893437922</v>
      </c>
      <c r="G69" s="43">
        <v>0.00253910365726902</v>
      </c>
      <c r="H69" s="43">
        <v>0.00305474865311743</v>
      </c>
      <c r="I69" s="43">
        <v>0.00259787251750017</v>
      </c>
      <c r="J69" s="43">
        <v>1.48379327544223E-4</v>
      </c>
      <c r="K69" s="43">
        <v>0.00100896542917348</v>
      </c>
    </row>
    <row r="70" ht="13.5" customHeight="1">
      <c r="A70" s="42"/>
      <c r="B70" s="43">
        <v>0.00298061680003154</v>
      </c>
      <c r="C70" s="43">
        <v>0.00276594705996939</v>
      </c>
      <c r="D70" s="43">
        <v>0.00452477577834889</v>
      </c>
      <c r="E70" s="43">
        <v>0.00538424353926157</v>
      </c>
      <c r="F70" s="43">
        <v>0.00313910107153303</v>
      </c>
      <c r="G70" s="43">
        <v>0.00299079746825568</v>
      </c>
      <c r="H70" s="43">
        <v>0.0035050037878516</v>
      </c>
      <c r="I70" s="43">
        <v>0.0032315686316867</v>
      </c>
      <c r="J70" s="43">
        <v>-7.07877107267023E-6</v>
      </c>
      <c r="K70" s="43">
        <v>9.45715729297452E-4</v>
      </c>
    </row>
    <row r="71" ht="13.5" customHeight="1">
      <c r="A71" s="42"/>
      <c r="B71" s="43">
        <v>0.00184760480324985</v>
      </c>
      <c r="C71" s="43">
        <v>0.00172502199860132</v>
      </c>
      <c r="D71" s="43">
        <v>0.00274038893437922</v>
      </c>
      <c r="E71" s="43">
        <v>0.00313910107153303</v>
      </c>
      <c r="F71" s="43">
        <v>0.00404393575451064</v>
      </c>
      <c r="G71" s="43">
        <v>0.00318473907321715</v>
      </c>
      <c r="H71" s="43">
        <v>0.00408017882167717</v>
      </c>
      <c r="I71" s="43">
        <v>0.00346877755555872</v>
      </c>
      <c r="J71" s="43">
        <v>7.94714414631994E-4</v>
      </c>
      <c r="K71" s="43">
        <v>0.00160565417241064</v>
      </c>
    </row>
    <row r="72" ht="13.5" customHeight="1">
      <c r="A72" s="42"/>
      <c r="B72" s="43">
        <v>0.00167379093506857</v>
      </c>
      <c r="C72" s="43">
        <v>0.00161653958026475</v>
      </c>
      <c r="D72" s="43">
        <v>0.00253910365726902</v>
      </c>
      <c r="E72" s="43">
        <v>0.00299079746825568</v>
      </c>
      <c r="F72" s="43">
        <v>0.00318473907321715</v>
      </c>
      <c r="G72" s="43">
        <v>0.0027080047246144</v>
      </c>
      <c r="H72" s="43">
        <v>0.00338949124886909</v>
      </c>
      <c r="I72" s="43">
        <v>0.00295319107098193</v>
      </c>
      <c r="J72" s="43">
        <v>4.52302189938585E-4</v>
      </c>
      <c r="K72" s="43">
        <v>0.00122684762663846</v>
      </c>
    </row>
    <row r="73" ht="13.5" customHeight="1">
      <c r="A73" s="42"/>
      <c r="B73" s="43">
        <v>0.00189009692521156</v>
      </c>
      <c r="C73" s="43">
        <v>0.00174896245797236</v>
      </c>
      <c r="D73" s="43">
        <v>0.00305474865311743</v>
      </c>
      <c r="E73" s="43">
        <v>0.0035050037878516</v>
      </c>
      <c r="F73" s="43">
        <v>0.00408017882167717</v>
      </c>
      <c r="G73" s="43">
        <v>0.00338949124886909</v>
      </c>
      <c r="H73" s="43">
        <v>0.00462168439814059</v>
      </c>
      <c r="I73" s="43">
        <v>0.00403554642825558</v>
      </c>
      <c r="J73" s="43">
        <v>9.55401114465503E-4</v>
      </c>
      <c r="K73" s="43">
        <v>0.00167625145102024</v>
      </c>
    </row>
    <row r="74" ht="13.5" customHeight="1">
      <c r="A74" s="42"/>
      <c r="B74" s="43">
        <v>0.00153533355975397</v>
      </c>
      <c r="C74" s="43">
        <v>0.00164916876067325</v>
      </c>
      <c r="D74" s="43">
        <v>0.00259787251750017</v>
      </c>
      <c r="E74" s="43">
        <v>0.0032315686316867</v>
      </c>
      <c r="F74" s="43">
        <v>0.00346877755555872</v>
      </c>
      <c r="G74" s="43">
        <v>0.00295319107098193</v>
      </c>
      <c r="H74" s="43">
        <v>0.00403554642825558</v>
      </c>
      <c r="I74" s="43">
        <v>0.00377024356107083</v>
      </c>
      <c r="J74" s="43">
        <v>9.02970213639965E-4</v>
      </c>
      <c r="K74" s="43">
        <v>0.00137526284498879</v>
      </c>
    </row>
    <row r="75" ht="13.5" customHeight="1">
      <c r="A75" s="42"/>
      <c r="B75" s="43">
        <v>-3.46204456768123E-5</v>
      </c>
      <c r="C75" s="43">
        <v>1.72234473385082E-5</v>
      </c>
      <c r="D75" s="43">
        <v>1.48379327544223E-4</v>
      </c>
      <c r="E75" s="43">
        <v>-7.07877107267023E-6</v>
      </c>
      <c r="F75" s="43">
        <v>7.94714414631994E-4</v>
      </c>
      <c r="G75" s="43">
        <v>4.52302189938585E-4</v>
      </c>
      <c r="H75" s="43">
        <v>9.55401114465503E-4</v>
      </c>
      <c r="I75" s="43">
        <v>9.02970213639965E-4</v>
      </c>
      <c r="J75" s="43">
        <v>8.90921587132929E-4</v>
      </c>
      <c r="K75" s="43">
        <v>4.35890959728979E-4</v>
      </c>
    </row>
    <row r="76" ht="13.5" customHeight="1">
      <c r="A76" s="42"/>
      <c r="B76" s="43">
        <v>7.09451581924118E-4</v>
      </c>
      <c r="C76" s="43">
        <v>5.19546565774525E-4</v>
      </c>
      <c r="D76" s="43">
        <v>0.00100896542917348</v>
      </c>
      <c r="E76" s="43">
        <v>9.45715729297452E-4</v>
      </c>
      <c r="F76" s="43">
        <v>0.00160565417241064</v>
      </c>
      <c r="G76" s="43">
        <v>0.00122684762663846</v>
      </c>
      <c r="H76" s="43">
        <v>0.00167625145102024</v>
      </c>
      <c r="I76" s="43">
        <v>0.00137526284498879</v>
      </c>
      <c r="J76" s="43">
        <v>4.35890959728979E-4</v>
      </c>
      <c r="K76" s="43">
        <v>7.8253206937131E-4</v>
      </c>
    </row>
    <row r="77" ht="13.5" customHeight="1">
      <c r="A77" s="46"/>
      <c r="B77" s="47"/>
      <c r="C77" s="47"/>
      <c r="D77" s="47"/>
      <c r="E77" s="47"/>
      <c r="F77" s="47"/>
      <c r="G77" s="47"/>
      <c r="H77" s="47"/>
      <c r="I77" s="47"/>
      <c r="J77" s="47"/>
      <c r="K77" s="47"/>
    </row>
    <row r="78" ht="13.5" customHeight="1">
      <c r="A78" s="42" t="s">
        <v>264</v>
      </c>
      <c r="B78" s="43">
        <v>0.0026124048477455</v>
      </c>
      <c r="C78" s="43">
        <v>0.0019862730466446</v>
      </c>
      <c r="D78" s="43">
        <v>0.00292428081040003</v>
      </c>
      <c r="E78" s="43">
        <v>0.00295852454245783</v>
      </c>
      <c r="F78" s="43">
        <v>0.00195395265695716</v>
      </c>
      <c r="G78" s="43">
        <v>0.00180421964822567</v>
      </c>
      <c r="H78" s="43">
        <v>0.00199558836990715</v>
      </c>
      <c r="I78" s="43">
        <v>0.00166165116850506</v>
      </c>
      <c r="J78" s="43">
        <v>-4.12824741314415E-5</v>
      </c>
      <c r="K78" s="43">
        <v>7.29374949538271E-4</v>
      </c>
    </row>
    <row r="79" ht="13.5" customHeight="1">
      <c r="A79" s="42"/>
      <c r="B79" s="43">
        <v>0.0019862730466446</v>
      </c>
      <c r="C79" s="43">
        <v>0.00184722886865621</v>
      </c>
      <c r="D79" s="43">
        <v>0.00241053612002125</v>
      </c>
      <c r="E79" s="43">
        <v>0.00266316528835068</v>
      </c>
      <c r="F79" s="43">
        <v>0.00201812308339978</v>
      </c>
      <c r="G79" s="43">
        <v>0.00188016463494337</v>
      </c>
      <c r="H79" s="43">
        <v>0.00202016858025203</v>
      </c>
      <c r="I79" s="43">
        <v>0.0018372588090495</v>
      </c>
      <c r="J79" s="43">
        <v>6.48375275886096E-6</v>
      </c>
      <c r="K79" s="43">
        <v>6.40841063979397E-4</v>
      </c>
    </row>
    <row r="80" ht="13.5" customHeight="1">
      <c r="A80" s="42"/>
      <c r="B80" s="43">
        <v>0.00292428081040003</v>
      </c>
      <c r="C80" s="43">
        <v>0.00241053612002125</v>
      </c>
      <c r="D80" s="43">
        <v>0.00429603685707017</v>
      </c>
      <c r="E80" s="43">
        <v>0.00454818184753747</v>
      </c>
      <c r="F80" s="43">
        <v>0.00270479559666898</v>
      </c>
      <c r="G80" s="43">
        <v>0.00253208268473059</v>
      </c>
      <c r="H80" s="43">
        <v>0.00302690813535432</v>
      </c>
      <c r="I80" s="43">
        <v>0.00261676662007073</v>
      </c>
      <c r="J80" s="43">
        <v>1.47696164717946E-4</v>
      </c>
      <c r="K80" s="43">
        <v>9.76925001685186E-4</v>
      </c>
    </row>
    <row r="81" ht="13.5" customHeight="1">
      <c r="A81" s="42"/>
      <c r="B81" s="43">
        <v>0.00295852454245783</v>
      </c>
      <c r="C81" s="43">
        <v>0.00266316528835068</v>
      </c>
      <c r="D81" s="43">
        <v>0.00454818184753747</v>
      </c>
      <c r="E81" s="43">
        <v>0.00531223860887134</v>
      </c>
      <c r="F81" s="43">
        <v>0.00330258395235687</v>
      </c>
      <c r="G81" s="43">
        <v>0.00310426330384977</v>
      </c>
      <c r="H81" s="43">
        <v>0.00364943094061746</v>
      </c>
      <c r="I81" s="43">
        <v>0.00328041117821682</v>
      </c>
      <c r="J81" s="43">
        <v>-1.03991656960054E-5</v>
      </c>
      <c r="K81" s="43">
        <v>0.00103662595099165</v>
      </c>
    </row>
    <row r="82" ht="13.5" customHeight="1">
      <c r="A82" s="42"/>
      <c r="B82" s="43">
        <v>0.00195395265695716</v>
      </c>
      <c r="C82" s="43">
        <v>0.00201812308339978</v>
      </c>
      <c r="D82" s="43">
        <v>0.00270479559666898</v>
      </c>
      <c r="E82" s="43">
        <v>0.00330258395235687</v>
      </c>
      <c r="F82" s="43">
        <v>0.00374961269253096</v>
      </c>
      <c r="G82" s="43">
        <v>0.00305790488724775</v>
      </c>
      <c r="H82" s="43">
        <v>0.00383594624240415</v>
      </c>
      <c r="I82" s="43">
        <v>0.0035101635285852</v>
      </c>
      <c r="J82" s="43">
        <v>7.94534283955388E-4</v>
      </c>
      <c r="K82" s="43">
        <v>0.00138834748932694</v>
      </c>
    </row>
    <row r="83" ht="13.5" customHeight="1">
      <c r="A83" s="42"/>
      <c r="B83" s="43">
        <v>0.00180421964822567</v>
      </c>
      <c r="C83" s="43">
        <v>0.00188016463494337</v>
      </c>
      <c r="D83" s="43">
        <v>0.00253208268473059</v>
      </c>
      <c r="E83" s="43">
        <v>0.00310426330384977</v>
      </c>
      <c r="F83" s="43">
        <v>0.00305790488724775</v>
      </c>
      <c r="G83" s="43">
        <v>0.0027517565897372</v>
      </c>
      <c r="H83" s="43">
        <v>0.00330430022662067</v>
      </c>
      <c r="I83" s="43">
        <v>0.00313535764786511</v>
      </c>
      <c r="J83" s="43">
        <v>4.44399358424103E-4</v>
      </c>
      <c r="K83" s="43">
        <v>0.00106504152103407</v>
      </c>
    </row>
    <row r="84" ht="13.5" customHeight="1">
      <c r="A84" s="42"/>
      <c r="B84" s="43">
        <v>0.00199558836990715</v>
      </c>
      <c r="C84" s="43">
        <v>0.00202016858025203</v>
      </c>
      <c r="D84" s="43">
        <v>0.00302690813535432</v>
      </c>
      <c r="E84" s="43">
        <v>0.00364943094061746</v>
      </c>
      <c r="F84" s="43">
        <v>0.00383594624240415</v>
      </c>
      <c r="G84" s="43">
        <v>0.00330430022662067</v>
      </c>
      <c r="H84" s="43">
        <v>0.00442310549262095</v>
      </c>
      <c r="I84" s="43">
        <v>0.00410338251285279</v>
      </c>
      <c r="J84" s="43">
        <v>9.5365673436659E-4</v>
      </c>
      <c r="K84" s="43">
        <v>0.00148203559755829</v>
      </c>
    </row>
    <row r="85" ht="13.5" customHeight="1">
      <c r="A85" s="42"/>
      <c r="B85" s="43">
        <v>0.00166165116850506</v>
      </c>
      <c r="C85" s="43">
        <v>0.0018372588090495</v>
      </c>
      <c r="D85" s="43">
        <v>0.00261676662007073</v>
      </c>
      <c r="E85" s="43">
        <v>0.00328041117821682</v>
      </c>
      <c r="F85" s="43">
        <v>0.0035101635285852</v>
      </c>
      <c r="G85" s="43">
        <v>0.00313535764786511</v>
      </c>
      <c r="H85" s="43">
        <v>0.00410338251285279</v>
      </c>
      <c r="I85" s="43">
        <v>0.00403883927738757</v>
      </c>
      <c r="J85" s="43">
        <v>8.89928357004747E-4</v>
      </c>
      <c r="K85" s="43">
        <v>0.0012919982962151</v>
      </c>
    </row>
    <row r="86" ht="13.5" customHeight="1">
      <c r="A86" s="42"/>
      <c r="B86" s="43">
        <v>-4.12824741314415E-5</v>
      </c>
      <c r="C86" s="43">
        <v>6.48375275886096E-6</v>
      </c>
      <c r="D86" s="43">
        <v>1.47696164717946E-4</v>
      </c>
      <c r="E86" s="43">
        <v>-1.03991656960054E-5</v>
      </c>
      <c r="F86" s="43">
        <v>7.94534283955388E-4</v>
      </c>
      <c r="G86" s="43">
        <v>4.44399358424103E-4</v>
      </c>
      <c r="H86" s="43">
        <v>9.5365673436659E-4</v>
      </c>
      <c r="I86" s="43">
        <v>8.89928357004747E-4</v>
      </c>
      <c r="J86" s="43">
        <v>8.91543714135632E-4</v>
      </c>
      <c r="K86" s="43">
        <v>4.41177924434243E-4</v>
      </c>
    </row>
    <row r="87" ht="13.5" customHeight="1">
      <c r="A87" s="42"/>
      <c r="B87" s="43">
        <v>7.29374949538271E-4</v>
      </c>
      <c r="C87" s="43">
        <v>6.40841063979397E-4</v>
      </c>
      <c r="D87" s="43">
        <v>9.76925001685186E-4</v>
      </c>
      <c r="E87" s="43">
        <v>0.00103662595099165</v>
      </c>
      <c r="F87" s="43">
        <v>0.00138834748932694</v>
      </c>
      <c r="G87" s="43">
        <v>0.00106504152103407</v>
      </c>
      <c r="H87" s="43">
        <v>0.00148203559755829</v>
      </c>
      <c r="I87" s="43">
        <v>0.0012919982962151</v>
      </c>
      <c r="J87" s="43">
        <v>4.41177924434243E-4</v>
      </c>
      <c r="K87" s="43">
        <v>6.69298899146373E-4</v>
      </c>
    </row>
    <row r="88" ht="13.5" customHeight="1">
      <c r="A88" s="46"/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ht="13.5" customHeight="1">
      <c r="A89" s="42" t="s">
        <v>265</v>
      </c>
      <c r="B89" s="43">
        <v>0.00187121462875686</v>
      </c>
      <c r="C89" s="43">
        <v>0.00155115652727748</v>
      </c>
      <c r="D89" s="43">
        <v>0.00216403640725152</v>
      </c>
      <c r="E89" s="43">
        <v>0.00221708818160332</v>
      </c>
      <c r="F89" s="43">
        <v>0.00177081592197006</v>
      </c>
      <c r="G89" s="43">
        <v>0.00143266190509653</v>
      </c>
      <c r="H89" s="43">
        <v>0.00147731709605699</v>
      </c>
      <c r="I89" s="43">
        <v>0.00134794411056786</v>
      </c>
      <c r="J89" s="43">
        <v>1.10201733653043E-4</v>
      </c>
      <c r="K89" s="43">
        <v>6.25037103807792E-4</v>
      </c>
    </row>
    <row r="90" ht="13.5" customHeight="1">
      <c r="A90" s="42"/>
      <c r="B90" s="43">
        <v>0.00155115652727748</v>
      </c>
      <c r="C90" s="43">
        <v>0.00163376184504938</v>
      </c>
      <c r="D90" s="43">
        <v>0.00194744214267873</v>
      </c>
      <c r="E90" s="43">
        <v>0.00234725478766206</v>
      </c>
      <c r="F90" s="43">
        <v>0.00196112397396778</v>
      </c>
      <c r="G90" s="43">
        <v>0.00169945838571919</v>
      </c>
      <c r="H90" s="43">
        <v>0.00170787672016186</v>
      </c>
      <c r="I90" s="43">
        <v>0.00168185677661575</v>
      </c>
      <c r="J90" s="43">
        <v>-6.27430667560241E-5</v>
      </c>
      <c r="K90" s="43">
        <v>5.09639019413826E-4</v>
      </c>
    </row>
    <row r="91" ht="13.5" customHeight="1">
      <c r="A91" s="42"/>
      <c r="B91" s="43">
        <v>0.00216403640725152</v>
      </c>
      <c r="C91" s="43">
        <v>0.00194744214267873</v>
      </c>
      <c r="D91" s="43">
        <v>0.00352296680074171</v>
      </c>
      <c r="E91" s="43">
        <v>0.00373993271398479</v>
      </c>
      <c r="F91" s="43">
        <v>0.00249674115990248</v>
      </c>
      <c r="G91" s="43">
        <v>0.00213600247326602</v>
      </c>
      <c r="H91" s="43">
        <v>0.00249853024856551</v>
      </c>
      <c r="I91" s="43">
        <v>0.00228348800369576</v>
      </c>
      <c r="J91" s="43">
        <v>3.66352948739453E-4</v>
      </c>
      <c r="K91" s="43">
        <v>8.97892110289609E-4</v>
      </c>
    </row>
    <row r="92" ht="13.5" customHeight="1">
      <c r="A92" s="42"/>
      <c r="B92" s="43">
        <v>0.00221708818160332</v>
      </c>
      <c r="C92" s="43">
        <v>0.00234725478766206</v>
      </c>
      <c r="D92" s="43">
        <v>0.00373993271398479</v>
      </c>
      <c r="E92" s="43">
        <v>0.00490996562982489</v>
      </c>
      <c r="F92" s="43">
        <v>0.00326303128500032</v>
      </c>
      <c r="G92" s="43">
        <v>0.0028389891819645</v>
      </c>
      <c r="H92" s="43">
        <v>0.00310812293898682</v>
      </c>
      <c r="I92" s="43">
        <v>0.00304838787521586</v>
      </c>
      <c r="J92" s="43">
        <v>-3.08628883632624E-4</v>
      </c>
      <c r="K92" s="43">
        <v>7.33328154336036E-4</v>
      </c>
    </row>
    <row r="93" ht="13.5" customHeight="1">
      <c r="A93" s="42"/>
      <c r="B93" s="43">
        <v>0.00177081592197006</v>
      </c>
      <c r="C93" s="43">
        <v>0.00196112397396778</v>
      </c>
      <c r="D93" s="43">
        <v>0.00249674115990248</v>
      </c>
      <c r="E93" s="43">
        <v>0.00326303128500032</v>
      </c>
      <c r="F93" s="43">
        <v>0.00376515578246585</v>
      </c>
      <c r="G93" s="43">
        <v>0.00301113222835386</v>
      </c>
      <c r="H93" s="43">
        <v>0.00369821260052879</v>
      </c>
      <c r="I93" s="43">
        <v>0.00346726560400075</v>
      </c>
      <c r="J93" s="43">
        <v>6.41614553170897E-4</v>
      </c>
      <c r="K93" s="43">
        <v>0.00127837806985286</v>
      </c>
    </row>
    <row r="94" ht="13.5" customHeight="1">
      <c r="A94" s="42"/>
      <c r="B94" s="43">
        <v>0.00143266190509653</v>
      </c>
      <c r="C94" s="43">
        <v>0.00169945838571919</v>
      </c>
      <c r="D94" s="43">
        <v>0.00213600247326602</v>
      </c>
      <c r="E94" s="43">
        <v>0.0028389891819645</v>
      </c>
      <c r="F94" s="43">
        <v>0.00301113222835386</v>
      </c>
      <c r="G94" s="43">
        <v>0.00259885440787415</v>
      </c>
      <c r="H94" s="43">
        <v>0.00303732327757176</v>
      </c>
      <c r="I94" s="43">
        <v>0.00300373770987843</v>
      </c>
      <c r="J94" s="43">
        <v>3.79334334757597E-4</v>
      </c>
      <c r="K94" s="43">
        <v>9.50372774483486E-4</v>
      </c>
    </row>
    <row r="95" ht="13.5" customHeight="1">
      <c r="A95" s="42"/>
      <c r="B95" s="43">
        <v>0.00147731709605699</v>
      </c>
      <c r="C95" s="43">
        <v>0.00170787672016186</v>
      </c>
      <c r="D95" s="43">
        <v>0.00249853024856551</v>
      </c>
      <c r="E95" s="43">
        <v>0.00310812293898682</v>
      </c>
      <c r="F95" s="43">
        <v>0.00369821260052879</v>
      </c>
      <c r="G95" s="43">
        <v>0.00303732327757176</v>
      </c>
      <c r="H95" s="43">
        <v>0.00406224878471528</v>
      </c>
      <c r="I95" s="43">
        <v>0.0038785156731531</v>
      </c>
      <c r="J95" s="43">
        <v>0.00108987959089507</v>
      </c>
      <c r="K95" s="43">
        <v>0.00142247897282922</v>
      </c>
    </row>
    <row r="96" ht="13.5" customHeight="1">
      <c r="A96" s="42"/>
      <c r="B96" s="43">
        <v>0.00134794411056786</v>
      </c>
      <c r="C96" s="43">
        <v>0.00168185677661575</v>
      </c>
      <c r="D96" s="43">
        <v>0.00228348800369576</v>
      </c>
      <c r="E96" s="43">
        <v>0.00304838787521586</v>
      </c>
      <c r="F96" s="43">
        <v>0.00346726560400075</v>
      </c>
      <c r="G96" s="43">
        <v>0.00300373770987843</v>
      </c>
      <c r="H96" s="43">
        <v>0.0038785156731531</v>
      </c>
      <c r="I96" s="43">
        <v>0.00392577202072604</v>
      </c>
      <c r="J96" s="43">
        <v>8.45663481256195E-4</v>
      </c>
      <c r="K96" s="43">
        <v>0.00119990227756755</v>
      </c>
    </row>
    <row r="97" ht="13.5" customHeight="1">
      <c r="A97" s="42"/>
      <c r="B97" s="43">
        <v>1.10201733653043E-4</v>
      </c>
      <c r="C97" s="43">
        <v>-6.27430667560241E-5</v>
      </c>
      <c r="D97" s="43">
        <v>3.66352948739453E-4</v>
      </c>
      <c r="E97" s="43">
        <v>-3.08628883632624E-4</v>
      </c>
      <c r="F97" s="43">
        <v>6.41614553170897E-4</v>
      </c>
      <c r="G97" s="43">
        <v>3.79334334757597E-4</v>
      </c>
      <c r="H97" s="43">
        <v>0.00108987959089507</v>
      </c>
      <c r="I97" s="43">
        <v>8.45663481256195E-4</v>
      </c>
      <c r="J97" s="43">
        <v>0.00145658265563854</v>
      </c>
      <c r="K97" s="43">
        <v>7.26105738760941E-4</v>
      </c>
    </row>
    <row r="98" ht="13.5" customHeight="1">
      <c r="A98" s="42"/>
      <c r="B98" s="43">
        <v>6.25037103807792E-4</v>
      </c>
      <c r="C98" s="43">
        <v>5.09639019413826E-4</v>
      </c>
      <c r="D98" s="43">
        <v>8.97892110289609E-4</v>
      </c>
      <c r="E98" s="43">
        <v>7.33328154336036E-4</v>
      </c>
      <c r="F98" s="43">
        <v>0.00127837806985286</v>
      </c>
      <c r="G98" s="43">
        <v>9.50372774483486E-4</v>
      </c>
      <c r="H98" s="43">
        <v>0.00142247897282922</v>
      </c>
      <c r="I98" s="43">
        <v>0.00119990227756755</v>
      </c>
      <c r="J98" s="43">
        <v>7.26105738760941E-4</v>
      </c>
      <c r="K98" s="43">
        <v>7.71199745638978E-4</v>
      </c>
    </row>
    <row r="99" ht="13.5" customHeight="1">
      <c r="A99" s="46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ht="13.5" customHeight="1">
      <c r="A100" s="42" t="s">
        <v>266</v>
      </c>
      <c r="B100" s="43">
        <v>0.00190517926918962</v>
      </c>
      <c r="C100" s="43">
        <v>0.00151121588262765</v>
      </c>
      <c r="D100" s="43">
        <v>0.00220652132042663</v>
      </c>
      <c r="E100" s="43">
        <v>0.00222646040464864</v>
      </c>
      <c r="F100" s="43">
        <v>0.0017378374118989</v>
      </c>
      <c r="G100" s="43">
        <v>0.00143488373485939</v>
      </c>
      <c r="H100" s="43">
        <v>0.00144770169026766</v>
      </c>
      <c r="I100" s="43">
        <v>0.00133909017368065</v>
      </c>
      <c r="J100" s="43">
        <v>1.88738871806705E-4</v>
      </c>
      <c r="K100" s="43">
        <v>7.04431346483955E-4</v>
      </c>
    </row>
    <row r="101" ht="13.5" customHeight="1">
      <c r="A101" s="42"/>
      <c r="B101" s="43">
        <v>0.00151121588262765</v>
      </c>
      <c r="C101" s="43">
        <v>0.00168016394778912</v>
      </c>
      <c r="D101" s="43">
        <v>0.00189714963206539</v>
      </c>
      <c r="E101" s="43">
        <v>0.00233901016148085</v>
      </c>
      <c r="F101" s="43">
        <v>0.00199855170653534</v>
      </c>
      <c r="G101" s="43">
        <v>0.00169073152108418</v>
      </c>
      <c r="H101" s="43">
        <v>0.00173534473518191</v>
      </c>
      <c r="I101" s="43">
        <v>0.00168057482355521</v>
      </c>
      <c r="J101" s="43">
        <v>-1.65563653760727E-4</v>
      </c>
      <c r="K101" s="43">
        <v>4.07895568245064E-4</v>
      </c>
    </row>
    <row r="102" ht="13.5" customHeight="1">
      <c r="A102" s="42"/>
      <c r="B102" s="43">
        <v>0.00220652132042663</v>
      </c>
      <c r="C102" s="43">
        <v>0.00189714963206539</v>
      </c>
      <c r="D102" s="43">
        <v>0.00357591406809678</v>
      </c>
      <c r="E102" s="43">
        <v>0.00375328698763058</v>
      </c>
      <c r="F102" s="43">
        <v>0.00245469485360256</v>
      </c>
      <c r="G102" s="43">
        <v>0.00213519029141222</v>
      </c>
      <c r="H102" s="43">
        <v>0.00245716349039918</v>
      </c>
      <c r="I102" s="43">
        <v>0.00226554420518828</v>
      </c>
      <c r="J102" s="43">
        <v>4.58444634088653E-4</v>
      </c>
      <c r="K102" s="43">
        <v>9.92280648571245E-4</v>
      </c>
    </row>
    <row r="103" ht="13.5" customHeight="1">
      <c r="A103" s="42"/>
      <c r="B103" s="43">
        <v>0.00222646040464864</v>
      </c>
      <c r="C103" s="43">
        <v>0.00233901016148085</v>
      </c>
      <c r="D103" s="43">
        <v>0.00375328698763058</v>
      </c>
      <c r="E103" s="43">
        <v>0.00489893084672293</v>
      </c>
      <c r="F103" s="43">
        <v>0.00326056978657038</v>
      </c>
      <c r="G103" s="43">
        <v>0.00286959559782293</v>
      </c>
      <c r="H103" s="43">
        <v>0.00313604696041851</v>
      </c>
      <c r="I103" s="43">
        <v>0.00310330933716147</v>
      </c>
      <c r="J103" s="43">
        <v>-2.35620224779499E-4</v>
      </c>
      <c r="K103" s="43">
        <v>7.9634493812276E-4</v>
      </c>
    </row>
    <row r="104" ht="13.5" customHeight="1">
      <c r="A104" s="42"/>
      <c r="B104" s="43">
        <v>0.0017378374118989</v>
      </c>
      <c r="C104" s="43">
        <v>0.00199855170653534</v>
      </c>
      <c r="D104" s="43">
        <v>0.00245469485360256</v>
      </c>
      <c r="E104" s="43">
        <v>0.00326056978657038</v>
      </c>
      <c r="F104" s="43">
        <v>0.0037939412536357</v>
      </c>
      <c r="G104" s="43">
        <v>0.00299435670039512</v>
      </c>
      <c r="H104" s="43">
        <v>0.00370937555404623</v>
      </c>
      <c r="I104" s="43">
        <v>0.0034479039886719</v>
      </c>
      <c r="J104" s="43">
        <v>5.40336896572428E-4</v>
      </c>
      <c r="K104" s="43">
        <v>0.00118125332507428</v>
      </c>
    </row>
    <row r="105" ht="13.5" customHeight="1">
      <c r="A105" s="42"/>
      <c r="B105" s="43">
        <v>0.00143488373485939</v>
      </c>
      <c r="C105" s="43">
        <v>0.00169073152108418</v>
      </c>
      <c r="D105" s="43">
        <v>0.00213519029141222</v>
      </c>
      <c r="E105" s="43">
        <v>0.00286959559782293</v>
      </c>
      <c r="F105" s="43">
        <v>0.00299435670039512</v>
      </c>
      <c r="G105" s="43">
        <v>0.00253295452206487</v>
      </c>
      <c r="H105" s="43">
        <v>0.00295590239572844</v>
      </c>
      <c r="I105" s="43">
        <v>0.00287684175212241</v>
      </c>
      <c r="J105" s="43">
        <v>2.71427796125933E-4</v>
      </c>
      <c r="K105" s="43">
        <v>8.65045184769494E-4</v>
      </c>
    </row>
    <row r="106" ht="13.5" customHeight="1">
      <c r="A106" s="42"/>
      <c r="B106" s="43">
        <v>0.00144770169026766</v>
      </c>
      <c r="C106" s="43">
        <v>0.00173534473518191</v>
      </c>
      <c r="D106" s="43">
        <v>0.00245716349039918</v>
      </c>
      <c r="E106" s="43">
        <v>0.00313604696041851</v>
      </c>
      <c r="F106" s="43">
        <v>0.00370937555404623</v>
      </c>
      <c r="G106" s="43">
        <v>0.00295590239572844</v>
      </c>
      <c r="H106" s="43">
        <v>0.00399241566951529</v>
      </c>
      <c r="I106" s="43">
        <v>0.00373421719528456</v>
      </c>
      <c r="J106" s="43">
        <v>8.85353880981392E-4</v>
      </c>
      <c r="K106" s="43">
        <v>0.0012443115607534</v>
      </c>
    </row>
    <row r="107" ht="13.5" customHeight="1">
      <c r="A107" s="42"/>
      <c r="B107" s="43">
        <v>0.00133909017368065</v>
      </c>
      <c r="C107" s="43">
        <v>0.00168057482355521</v>
      </c>
      <c r="D107" s="43">
        <v>0.00226554420518828</v>
      </c>
      <c r="E107" s="43">
        <v>0.00310330933716147</v>
      </c>
      <c r="F107" s="43">
        <v>0.0034479039886719</v>
      </c>
      <c r="G107" s="43">
        <v>0.00287684175212241</v>
      </c>
      <c r="H107" s="43">
        <v>0.00373421719528456</v>
      </c>
      <c r="I107" s="43">
        <v>0.0036864891768694</v>
      </c>
      <c r="J107" s="43">
        <v>6.08984440589146E-4</v>
      </c>
      <c r="K107" s="43">
        <v>0.0010060766118614</v>
      </c>
    </row>
    <row r="108" ht="13.5" customHeight="1">
      <c r="A108" s="42"/>
      <c r="B108" s="43">
        <v>1.88738871806705E-4</v>
      </c>
      <c r="C108" s="43">
        <v>-1.65563653760727E-4</v>
      </c>
      <c r="D108" s="43">
        <v>4.58444634088653E-4</v>
      </c>
      <c r="E108" s="43">
        <v>-2.35620224779499E-4</v>
      </c>
      <c r="F108" s="43">
        <v>5.40336896572428E-4</v>
      </c>
      <c r="G108" s="43">
        <v>2.71427796125933E-4</v>
      </c>
      <c r="H108" s="43">
        <v>8.85353880981392E-4</v>
      </c>
      <c r="I108" s="43">
        <v>6.08984440589146E-4</v>
      </c>
      <c r="J108" s="43">
        <v>0.00144469748518602</v>
      </c>
      <c r="K108" s="43">
        <v>7.54753008881369E-4</v>
      </c>
    </row>
    <row r="109" ht="13.5" customHeight="1">
      <c r="A109" s="42"/>
      <c r="B109" s="43">
        <v>7.04431346483955E-4</v>
      </c>
      <c r="C109" s="43">
        <v>4.07895568245064E-4</v>
      </c>
      <c r="D109" s="43">
        <v>9.92280648571245E-4</v>
      </c>
      <c r="E109" s="43">
        <v>7.9634493812276E-4</v>
      </c>
      <c r="F109" s="43">
        <v>0.00118125332507428</v>
      </c>
      <c r="G109" s="43">
        <v>8.65045184769494E-4</v>
      </c>
      <c r="H109" s="43">
        <v>0.0012443115607534</v>
      </c>
      <c r="I109" s="43">
        <v>0.0010060766118614</v>
      </c>
      <c r="J109" s="43">
        <v>7.54753008881369E-4</v>
      </c>
      <c r="K109" s="43">
        <v>8.32720286204994E-4</v>
      </c>
    </row>
    <row r="110" ht="13.5" customHeight="1">
      <c r="A110" s="46"/>
      <c r="B110" s="47"/>
      <c r="C110" s="47"/>
      <c r="D110" s="47"/>
      <c r="E110" s="47"/>
      <c r="F110" s="47"/>
      <c r="G110" s="47"/>
      <c r="H110" s="47"/>
      <c r="I110" s="47"/>
      <c r="J110" s="47"/>
      <c r="K110" s="47"/>
    </row>
    <row r="111" ht="13.5" customHeight="1">
      <c r="A111" s="42" t="s">
        <v>267</v>
      </c>
      <c r="B111" s="43">
        <v>0.00189555960506019</v>
      </c>
      <c r="C111" s="43">
        <v>0.00146171174405927</v>
      </c>
      <c r="D111" s="43">
        <v>0.00219513602577601</v>
      </c>
      <c r="E111" s="43">
        <v>0.00215438873577731</v>
      </c>
      <c r="F111" s="43">
        <v>0.00164823932176327</v>
      </c>
      <c r="G111" s="43">
        <v>0.00135574404230931</v>
      </c>
      <c r="H111" s="43">
        <v>0.00133980312962572</v>
      </c>
      <c r="I111" s="43">
        <v>0.00122448117525213</v>
      </c>
      <c r="J111" s="43">
        <v>1.44810743090853E-4</v>
      </c>
      <c r="K111" s="43">
        <v>7.11486542003504E-4</v>
      </c>
    </row>
    <row r="112" ht="13.5" customHeight="1">
      <c r="A112" s="42"/>
      <c r="B112" s="43">
        <v>0.00146171174405927</v>
      </c>
      <c r="C112" s="43">
        <v>0.00148658246372159</v>
      </c>
      <c r="D112" s="43">
        <v>0.0017426823142749</v>
      </c>
      <c r="E112" s="43">
        <v>0.00197515566209764</v>
      </c>
      <c r="F112" s="43">
        <v>0.00156661024693206</v>
      </c>
      <c r="G112" s="43">
        <v>0.00135447863457471</v>
      </c>
      <c r="H112" s="43">
        <v>0.00124243729904777</v>
      </c>
      <c r="I112" s="43">
        <v>0.00120092840051915</v>
      </c>
      <c r="J112" s="43">
        <v>-3.25557348028E-4</v>
      </c>
      <c r="K112" s="43">
        <v>3.64700082063716E-4</v>
      </c>
    </row>
    <row r="113" ht="13.5" customHeight="1">
      <c r="A113" s="42"/>
      <c r="B113" s="43">
        <v>0.00219513602577601</v>
      </c>
      <c r="C113" s="43">
        <v>0.0017426823142749</v>
      </c>
      <c r="D113" s="43">
        <v>0.00371270612997312</v>
      </c>
      <c r="E113" s="43">
        <v>0.00365695892513033</v>
      </c>
      <c r="F113" s="43">
        <v>0.00230297627267029</v>
      </c>
      <c r="G113" s="43">
        <v>0.00193023008070091</v>
      </c>
      <c r="H113" s="43">
        <v>0.00223173453406855</v>
      </c>
      <c r="I113" s="43">
        <v>0.00195726630441926</v>
      </c>
      <c r="J113" s="43">
        <v>3.02908234516204E-4</v>
      </c>
      <c r="K113" s="43">
        <v>0.00112523427012102</v>
      </c>
    </row>
    <row r="114" ht="13.5" customHeight="1">
      <c r="A114" s="42"/>
      <c r="B114" s="43">
        <v>0.00215438873577731</v>
      </c>
      <c r="C114" s="43">
        <v>0.00197515566209764</v>
      </c>
      <c r="D114" s="43">
        <v>0.00365695892513033</v>
      </c>
      <c r="E114" s="43">
        <v>0.0043597706727678</v>
      </c>
      <c r="F114" s="43">
        <v>0.00259264233362056</v>
      </c>
      <c r="G114" s="43">
        <v>0.00228483951861352</v>
      </c>
      <c r="H114" s="43">
        <v>0.00233483021727409</v>
      </c>
      <c r="I114" s="43">
        <v>0.00225731459886647</v>
      </c>
      <c r="J114" s="43">
        <v>-5.5713580181758E-4</v>
      </c>
      <c r="K114" s="43">
        <v>8.40058669302011E-4</v>
      </c>
    </row>
    <row r="115" ht="13.5" customHeight="1">
      <c r="A115" s="42"/>
      <c r="B115" s="43">
        <v>0.00164823932176327</v>
      </c>
      <c r="C115" s="43">
        <v>0.00156661024693206</v>
      </c>
      <c r="D115" s="43">
        <v>0.00230297627267029</v>
      </c>
      <c r="E115" s="43">
        <v>0.00259264233362056</v>
      </c>
      <c r="F115" s="43">
        <v>0.00297330313498058</v>
      </c>
      <c r="G115" s="43">
        <v>0.00229107447524425</v>
      </c>
      <c r="H115" s="43">
        <v>0.00273410728679894</v>
      </c>
      <c r="I115" s="43">
        <v>0.00243290308045675</v>
      </c>
      <c r="J115" s="43">
        <v>1.62661639335493E-4</v>
      </c>
      <c r="K115" s="43">
        <v>0.00120909122334496</v>
      </c>
    </row>
    <row r="116" ht="13.5" customHeight="1">
      <c r="A116" s="42"/>
      <c r="B116" s="43">
        <v>0.00135574404230931</v>
      </c>
      <c r="C116" s="43">
        <v>0.00135447863457471</v>
      </c>
      <c r="D116" s="43">
        <v>0.00193023008070091</v>
      </c>
      <c r="E116" s="43">
        <v>0.00228483951861352</v>
      </c>
      <c r="F116" s="43">
        <v>0.00229107447524425</v>
      </c>
      <c r="G116" s="43">
        <v>0.00196431312805862</v>
      </c>
      <c r="H116" s="43">
        <v>0.00214061605716071</v>
      </c>
      <c r="I116" s="43">
        <v>0.00206182910206253</v>
      </c>
      <c r="J116" s="43">
        <v>-1.32723215555681E-5</v>
      </c>
      <c r="K116" s="43">
        <v>8.30800082035624E-4</v>
      </c>
    </row>
    <row r="117" ht="13.5" customHeight="1">
      <c r="A117" s="42"/>
      <c r="B117" s="43">
        <v>0.00133980312962572</v>
      </c>
      <c r="C117" s="43">
        <v>0.00124243729904777</v>
      </c>
      <c r="D117" s="43">
        <v>0.00223173453406855</v>
      </c>
      <c r="E117" s="43">
        <v>0.00233483021727409</v>
      </c>
      <c r="F117" s="43">
        <v>0.00273410728679894</v>
      </c>
      <c r="G117" s="43">
        <v>0.00214061605716071</v>
      </c>
      <c r="H117" s="43">
        <v>0.00284573231757745</v>
      </c>
      <c r="I117" s="43">
        <v>0.00256098221295567</v>
      </c>
      <c r="J117" s="43">
        <v>4.59976762265644E-4</v>
      </c>
      <c r="K117" s="43">
        <v>0.0012424099102344</v>
      </c>
    </row>
    <row r="118" ht="13.5" customHeight="1">
      <c r="A118" s="42"/>
      <c r="B118" s="43">
        <v>0.00122448117525213</v>
      </c>
      <c r="C118" s="43">
        <v>0.00120092840051915</v>
      </c>
      <c r="D118" s="43">
        <v>0.00195726630441926</v>
      </c>
      <c r="E118" s="43">
        <v>0.00225731459886647</v>
      </c>
      <c r="F118" s="43">
        <v>0.00243290308045675</v>
      </c>
      <c r="G118" s="43">
        <v>0.00206182910206253</v>
      </c>
      <c r="H118" s="43">
        <v>0.00256098221295567</v>
      </c>
      <c r="I118" s="43">
        <v>0.00251936195446211</v>
      </c>
      <c r="J118" s="43">
        <v>2.045807192558E-4</v>
      </c>
      <c r="K118" s="43">
        <v>9.46982713587855E-4</v>
      </c>
    </row>
    <row r="119" ht="13.5" customHeight="1">
      <c r="A119" s="42"/>
      <c r="B119" s="43">
        <v>1.44810743090853E-4</v>
      </c>
      <c r="C119" s="43">
        <v>-3.25557348028E-4</v>
      </c>
      <c r="D119" s="43">
        <v>3.02908234516204E-4</v>
      </c>
      <c r="E119" s="43">
        <v>-5.5713580181758E-4</v>
      </c>
      <c r="F119" s="43">
        <v>1.62661639335493E-4</v>
      </c>
      <c r="G119" s="43">
        <v>-1.32723215555681E-5</v>
      </c>
      <c r="H119" s="43">
        <v>4.59976762265644E-4</v>
      </c>
      <c r="I119" s="43">
        <v>2.045807192558E-4</v>
      </c>
      <c r="J119" s="43">
        <v>0.00131545080913086</v>
      </c>
      <c r="K119" s="43">
        <v>7.01109146680272E-4</v>
      </c>
    </row>
    <row r="120" ht="13.5" customHeight="1">
      <c r="A120" s="42"/>
      <c r="B120" s="43">
        <v>7.11486542003504E-4</v>
      </c>
      <c r="C120" s="43">
        <v>3.64700082063716E-4</v>
      </c>
      <c r="D120" s="43">
        <v>0.00112523427012102</v>
      </c>
      <c r="E120" s="43">
        <v>8.40058669302011E-4</v>
      </c>
      <c r="F120" s="43">
        <v>0.00120909122334496</v>
      </c>
      <c r="G120" s="43">
        <v>8.30800082035624E-4</v>
      </c>
      <c r="H120" s="43">
        <v>0.0012424099102344</v>
      </c>
      <c r="I120" s="43">
        <v>9.46982713587855E-4</v>
      </c>
      <c r="J120" s="43">
        <v>7.01109146680272E-4</v>
      </c>
      <c r="K120" s="43">
        <v>9.30868814647496E-4</v>
      </c>
    </row>
    <row r="121" ht="13.5" customHeight="1">
      <c r="A121" s="46"/>
      <c r="B121" s="47"/>
      <c r="C121" s="47"/>
      <c r="D121" s="47"/>
      <c r="E121" s="47"/>
      <c r="F121" s="47"/>
      <c r="G121" s="47"/>
      <c r="H121" s="47"/>
      <c r="I121" s="47"/>
      <c r="J121" s="47"/>
      <c r="K121" s="47"/>
    </row>
    <row r="122" ht="13.5" customHeight="1">
      <c r="A122" s="42" t="s">
        <v>268</v>
      </c>
      <c r="B122" s="43">
        <v>0.0015599025679918</v>
      </c>
      <c r="C122" s="43">
        <v>8.97892761382676E-4</v>
      </c>
      <c r="D122" s="43">
        <v>0.00216757765781317</v>
      </c>
      <c r="E122" s="43">
        <v>0.00180503393680762</v>
      </c>
      <c r="F122" s="43">
        <v>0.00142126763566702</v>
      </c>
      <c r="G122" s="43">
        <v>8.4313284296462E-4</v>
      </c>
      <c r="H122" s="43">
        <v>9.82098569880657E-4</v>
      </c>
      <c r="I122" s="43">
        <v>7.1917893594904E-4</v>
      </c>
      <c r="J122" s="43">
        <v>-1.8753820086495E-4</v>
      </c>
      <c r="K122" s="43">
        <v>4.89326961780068E-4</v>
      </c>
    </row>
    <row r="123" ht="13.5" customHeight="1">
      <c r="A123" s="42"/>
      <c r="B123" s="43">
        <v>8.97892761382676E-4</v>
      </c>
      <c r="C123" s="43">
        <v>9.82362930074803E-4</v>
      </c>
      <c r="D123" s="43">
        <v>0.00111256523788819</v>
      </c>
      <c r="E123" s="43">
        <v>0.00151955385164037</v>
      </c>
      <c r="F123" s="43">
        <v>0.00108570645709847</v>
      </c>
      <c r="G123" s="43">
        <v>0.00110416797480658</v>
      </c>
      <c r="H123" s="43">
        <v>9.10355277500259E-4</v>
      </c>
      <c r="I123" s="43">
        <v>9.99945328027851E-4</v>
      </c>
      <c r="J123" s="43">
        <v>-1.61176299868269E-4</v>
      </c>
      <c r="K123" s="43">
        <v>2.00908619079866E-4</v>
      </c>
    </row>
    <row r="124" ht="13.5" customHeight="1">
      <c r="A124" s="42"/>
      <c r="B124" s="43">
        <v>0.00216757765781317</v>
      </c>
      <c r="C124" s="43">
        <v>0.00111256523788819</v>
      </c>
      <c r="D124" s="43">
        <v>0.00448011680430507</v>
      </c>
      <c r="E124" s="43">
        <v>0.00345527727981311</v>
      </c>
      <c r="F124" s="43">
        <v>0.00241571083208281</v>
      </c>
      <c r="G124" s="43">
        <v>0.00108297984724112</v>
      </c>
      <c r="H124" s="43">
        <v>0.00184803776110079</v>
      </c>
      <c r="I124" s="43">
        <v>0.0010617716548863</v>
      </c>
      <c r="J124" s="43">
        <v>-6.77058336306033E-4</v>
      </c>
      <c r="K124" s="43">
        <v>8.30962512070281E-4</v>
      </c>
    </row>
    <row r="125" ht="13.5" customHeight="1">
      <c r="A125" s="42"/>
      <c r="B125" s="43">
        <v>0.00180503393680762</v>
      </c>
      <c r="C125" s="43">
        <v>0.00151955385164037</v>
      </c>
      <c r="D125" s="43">
        <v>0.00345527727981311</v>
      </c>
      <c r="E125" s="43">
        <v>0.0040350438473026</v>
      </c>
      <c r="F125" s="43">
        <v>0.00232688040728234</v>
      </c>
      <c r="G125" s="43">
        <v>0.00193228500642084</v>
      </c>
      <c r="H125" s="43">
        <v>0.00204217014763748</v>
      </c>
      <c r="I125" s="43">
        <v>0.00192334604373776</v>
      </c>
      <c r="J125" s="43">
        <v>-6.88914674036343E-4</v>
      </c>
      <c r="K125" s="43">
        <v>6.70876408728217E-4</v>
      </c>
    </row>
    <row r="126" ht="13.5" customHeight="1">
      <c r="A126" s="42"/>
      <c r="B126" s="43">
        <v>0.00142126763566702</v>
      </c>
      <c r="C126" s="43">
        <v>0.00108570645709847</v>
      </c>
      <c r="D126" s="43">
        <v>0.00241571083208281</v>
      </c>
      <c r="E126" s="43">
        <v>0.00232688040728234</v>
      </c>
      <c r="F126" s="43">
        <v>0.00284224706262208</v>
      </c>
      <c r="G126" s="43">
        <v>0.00180701907648821</v>
      </c>
      <c r="H126" s="43">
        <v>0.00243174950212185</v>
      </c>
      <c r="I126" s="43">
        <v>0.00194545312022494</v>
      </c>
      <c r="J126" s="43">
        <v>-2.24678632251855E-4</v>
      </c>
      <c r="K126" s="43">
        <v>0.00101175291895313</v>
      </c>
    </row>
    <row r="127" ht="13.5" customHeight="1">
      <c r="A127" s="42"/>
      <c r="B127" s="43">
        <v>8.4313284296462E-4</v>
      </c>
      <c r="C127" s="43">
        <v>0.00110416797480658</v>
      </c>
      <c r="D127" s="43">
        <v>0.00108297984724112</v>
      </c>
      <c r="E127" s="43">
        <v>0.00193228500642084</v>
      </c>
      <c r="F127" s="43">
        <v>0.00180701907648821</v>
      </c>
      <c r="G127" s="43">
        <v>0.00202374982499376</v>
      </c>
      <c r="H127" s="43">
        <v>0.00196500071302107</v>
      </c>
      <c r="I127" s="43">
        <v>0.00218352470510273</v>
      </c>
      <c r="J127" s="43">
        <v>4.75777064752618E-4</v>
      </c>
      <c r="K127" s="43">
        <v>7.80280625789942E-4</v>
      </c>
    </row>
    <row r="128" ht="13.5" customHeight="1">
      <c r="A128" s="42"/>
      <c r="B128" s="43">
        <v>9.82098569880657E-4</v>
      </c>
      <c r="C128" s="43">
        <v>9.10355277500259E-4</v>
      </c>
      <c r="D128" s="43">
        <v>0.00184803776110079</v>
      </c>
      <c r="E128" s="43">
        <v>0.00204217014763748</v>
      </c>
      <c r="F128" s="43">
        <v>0.00243174950212185</v>
      </c>
      <c r="G128" s="43">
        <v>0.00196500071302107</v>
      </c>
      <c r="H128" s="43">
        <v>0.00262765126619351</v>
      </c>
      <c r="I128" s="43">
        <v>0.00241564206212458</v>
      </c>
      <c r="J128" s="43">
        <v>5.44375051871115E-4</v>
      </c>
      <c r="K128" s="43">
        <v>0.00113273238893468</v>
      </c>
    </row>
    <row r="129" ht="13.5" customHeight="1">
      <c r="A129" s="42"/>
      <c r="B129" s="43">
        <v>7.1917893594904E-4</v>
      </c>
      <c r="C129" s="43">
        <v>9.99945328027851E-4</v>
      </c>
      <c r="D129" s="43">
        <v>0.0010617716548863</v>
      </c>
      <c r="E129" s="43">
        <v>0.00192334604373776</v>
      </c>
      <c r="F129" s="43">
        <v>0.00194545312022494</v>
      </c>
      <c r="G129" s="43">
        <v>0.00218352470510273</v>
      </c>
      <c r="H129" s="43">
        <v>0.00241564206212458</v>
      </c>
      <c r="I129" s="43">
        <v>0.00270625704814226</v>
      </c>
      <c r="J129" s="43">
        <v>7.61325372851409E-4</v>
      </c>
      <c r="K129" s="43">
        <v>9.18818152685667E-4</v>
      </c>
    </row>
    <row r="130" ht="13.5" customHeight="1">
      <c r="A130" s="42"/>
      <c r="B130" s="43">
        <v>-1.8753820086495E-4</v>
      </c>
      <c r="C130" s="43">
        <v>-1.61176299868269E-4</v>
      </c>
      <c r="D130" s="43">
        <v>-6.77058336306033E-4</v>
      </c>
      <c r="E130" s="43">
        <v>-6.88914674036343E-4</v>
      </c>
      <c r="F130" s="43">
        <v>-2.24678632251855E-4</v>
      </c>
      <c r="G130" s="43">
        <v>4.75777064752618E-4</v>
      </c>
      <c r="H130" s="43">
        <v>5.44375051871115E-4</v>
      </c>
      <c r="I130" s="43">
        <v>7.61325372851409E-4</v>
      </c>
      <c r="J130" s="43">
        <v>0.00216557744254076</v>
      </c>
      <c r="K130" s="43">
        <v>8.22803477172476E-4</v>
      </c>
    </row>
    <row r="131" ht="13.5" customHeight="1">
      <c r="A131" s="42"/>
      <c r="B131" s="43">
        <v>4.89326961780068E-4</v>
      </c>
      <c r="C131" s="43">
        <v>2.00908619079866E-4</v>
      </c>
      <c r="D131" s="43">
        <v>8.30962512070281E-4</v>
      </c>
      <c r="E131" s="43">
        <v>6.70876408728217E-4</v>
      </c>
      <c r="F131" s="43">
        <v>0.00101175291895313</v>
      </c>
      <c r="G131" s="43">
        <v>7.80280625789942E-4</v>
      </c>
      <c r="H131" s="43">
        <v>0.00113273238893468</v>
      </c>
      <c r="I131" s="43">
        <v>9.18818152685667E-4</v>
      </c>
      <c r="J131" s="43">
        <v>8.22803477172476E-4</v>
      </c>
      <c r="K131" s="43">
        <v>8.82823909853601E-4</v>
      </c>
    </row>
    <row r="132" ht="13.5" customHeight="1">
      <c r="A132" s="46"/>
      <c r="B132" s="47"/>
      <c r="C132" s="47"/>
      <c r="D132" s="47"/>
      <c r="E132" s="47"/>
      <c r="F132" s="47"/>
      <c r="G132" s="47"/>
      <c r="H132" s="47"/>
      <c r="I132" s="47"/>
      <c r="J132" s="47"/>
      <c r="K132" s="47"/>
    </row>
    <row r="133" ht="13.5" customHeight="1">
      <c r="A133" s="42" t="s">
        <v>269</v>
      </c>
      <c r="B133" s="43">
        <v>0.00156391903219576</v>
      </c>
      <c r="C133" s="43">
        <v>9.66462254126862E-4</v>
      </c>
      <c r="D133" s="43">
        <v>0.00214933558839896</v>
      </c>
      <c r="E133" s="43">
        <v>0.00184716143237552</v>
      </c>
      <c r="F133" s="43">
        <v>0.00146579508221476</v>
      </c>
      <c r="G133" s="43">
        <v>9.13625889614652E-4</v>
      </c>
      <c r="H133" s="43">
        <v>0.00101517407511453</v>
      </c>
      <c r="I133" s="43">
        <v>7.74163588673784E-4</v>
      </c>
      <c r="J133" s="43">
        <v>-1.83465145164161E-4</v>
      </c>
      <c r="K133" s="43">
        <v>4.95391593127085E-4</v>
      </c>
    </row>
    <row r="134" ht="13.5" customHeight="1">
      <c r="A134" s="42"/>
      <c r="B134" s="43">
        <v>9.66462254126862E-4</v>
      </c>
      <c r="C134" s="43">
        <v>0.00131577832051504</v>
      </c>
      <c r="D134" s="43">
        <v>9.85101886854365E-4</v>
      </c>
      <c r="E134" s="43">
        <v>0.00170596404865135</v>
      </c>
      <c r="F134" s="43">
        <v>0.00141584204696016</v>
      </c>
      <c r="G134" s="43">
        <v>0.00153321457228376</v>
      </c>
      <c r="H134" s="43">
        <v>0.00129044250977127</v>
      </c>
      <c r="I134" s="43">
        <v>0.00143501346761942</v>
      </c>
      <c r="J134" s="43">
        <v>3.93758871826539E-5</v>
      </c>
      <c r="K134" s="43">
        <v>3.43807464541458E-4</v>
      </c>
    </row>
    <row r="135" ht="13.5" customHeight="1">
      <c r="A135" s="42"/>
      <c r="B135" s="43">
        <v>0.00214933558839896</v>
      </c>
      <c r="C135" s="43">
        <v>9.85101886854365E-4</v>
      </c>
      <c r="D135" s="43">
        <v>0.00452254442077332</v>
      </c>
      <c r="E135" s="43">
        <v>0.00338101708513172</v>
      </c>
      <c r="F135" s="43">
        <v>0.00230797167246058</v>
      </c>
      <c r="G135" s="43">
        <v>9.32982224662349E-4</v>
      </c>
      <c r="H135" s="43">
        <v>0.00173837423988746</v>
      </c>
      <c r="I135" s="43">
        <v>9.22709129120414E-4</v>
      </c>
      <c r="J135" s="43">
        <v>-7.24346794010773E-4</v>
      </c>
      <c r="K135" s="43">
        <v>7.94768507277641E-4</v>
      </c>
    </row>
    <row r="136" ht="13.5" customHeight="1">
      <c r="A136" s="42"/>
      <c r="B136" s="43">
        <v>0.00184716143237552</v>
      </c>
      <c r="C136" s="43">
        <v>0.00170596404865135</v>
      </c>
      <c r="D136" s="43">
        <v>0.00338101708513172</v>
      </c>
      <c r="E136" s="43">
        <v>0.00413783964497803</v>
      </c>
      <c r="F136" s="43">
        <v>0.00252023999634065</v>
      </c>
      <c r="G136" s="43">
        <v>0.00217883124661583</v>
      </c>
      <c r="H136" s="43">
        <v>0.00227162303768406</v>
      </c>
      <c r="I136" s="43">
        <v>0.00217955346038361</v>
      </c>
      <c r="J136" s="43">
        <v>-5.62815566315426E-4</v>
      </c>
      <c r="K136" s="43">
        <v>7.59536755104583E-4</v>
      </c>
    </row>
    <row r="137" ht="13.5" customHeight="1">
      <c r="A137" s="42"/>
      <c r="B137" s="43">
        <v>0.00146579508221476</v>
      </c>
      <c r="C137" s="43">
        <v>0.00141584204696016</v>
      </c>
      <c r="D137" s="43">
        <v>0.00230797167246058</v>
      </c>
      <c r="E137" s="43">
        <v>0.00252023999634065</v>
      </c>
      <c r="F137" s="43">
        <v>0.00311499329076803</v>
      </c>
      <c r="G137" s="43">
        <v>0.0021907334344855</v>
      </c>
      <c r="H137" s="43">
        <v>0.00270362012129186</v>
      </c>
      <c r="I137" s="43">
        <v>0.00229632804861134</v>
      </c>
      <c r="J137" s="43">
        <v>-1.12225794289703E-4</v>
      </c>
      <c r="K137" s="43">
        <v>0.00109920594161573</v>
      </c>
    </row>
    <row r="138" ht="13.5" customHeight="1">
      <c r="A138" s="42"/>
      <c r="B138" s="43">
        <v>9.13625889614652E-4</v>
      </c>
      <c r="C138" s="43">
        <v>0.00153321457228376</v>
      </c>
      <c r="D138" s="43">
        <v>9.32982224662349E-4</v>
      </c>
      <c r="E138" s="43">
        <v>0.00217883124661583</v>
      </c>
      <c r="F138" s="43">
        <v>0.0021907334344855</v>
      </c>
      <c r="G138" s="43">
        <v>0.00254463934502387</v>
      </c>
      <c r="H138" s="43">
        <v>0.00237477226111118</v>
      </c>
      <c r="I138" s="43">
        <v>0.00268269941349015</v>
      </c>
      <c r="J138" s="43">
        <v>6.68453456943147E-4</v>
      </c>
      <c r="K138" s="43">
        <v>9.23131652399352E-4</v>
      </c>
    </row>
    <row r="139" ht="13.5" customHeight="1">
      <c r="A139" s="42"/>
      <c r="B139" s="43">
        <v>0.00101517407511453</v>
      </c>
      <c r="C139" s="43">
        <v>0.00129044250977127</v>
      </c>
      <c r="D139" s="43">
        <v>0.00173837423988746</v>
      </c>
      <c r="E139" s="43">
        <v>0.00227162303768406</v>
      </c>
      <c r="F139" s="43">
        <v>0.00270362012129186</v>
      </c>
      <c r="G139" s="43">
        <v>0.00237477226111118</v>
      </c>
      <c r="H139" s="43">
        <v>0.00285933245989832</v>
      </c>
      <c r="I139" s="43">
        <v>0.00275740218008755</v>
      </c>
      <c r="J139" s="43">
        <v>6.06802043811209E-4</v>
      </c>
      <c r="K139" s="43">
        <v>0.00119135290543139</v>
      </c>
    </row>
    <row r="140" ht="13.5" customHeight="1">
      <c r="A140" s="42"/>
      <c r="B140" s="43">
        <v>7.74163588673784E-4</v>
      </c>
      <c r="C140" s="43">
        <v>0.00143501346761942</v>
      </c>
      <c r="D140" s="43">
        <v>9.22709129120414E-4</v>
      </c>
      <c r="E140" s="43">
        <v>0.00217955346038361</v>
      </c>
      <c r="F140" s="43">
        <v>0.00229632804861134</v>
      </c>
      <c r="G140" s="43">
        <v>0.00268269941349015</v>
      </c>
      <c r="H140" s="43">
        <v>0.00275740218008755</v>
      </c>
      <c r="I140" s="43">
        <v>0.00315601771327426</v>
      </c>
      <c r="J140" s="43">
        <v>8.95899612458835E-4</v>
      </c>
      <c r="K140" s="43">
        <v>0.00102552110173441</v>
      </c>
    </row>
    <row r="141" ht="13.5" customHeight="1">
      <c r="A141" s="42"/>
      <c r="B141" s="43">
        <v>-1.83465145164161E-4</v>
      </c>
      <c r="C141" s="43">
        <v>3.93758871826539E-5</v>
      </c>
      <c r="D141" s="43">
        <v>-7.24346794010773E-4</v>
      </c>
      <c r="E141" s="43">
        <v>-5.62815566315426E-4</v>
      </c>
      <c r="F141" s="43">
        <v>-1.12225794289703E-4</v>
      </c>
      <c r="G141" s="43">
        <v>6.68453456943147E-4</v>
      </c>
      <c r="H141" s="43">
        <v>6.06802043811209E-4</v>
      </c>
      <c r="I141" s="43">
        <v>8.95899612458835E-4</v>
      </c>
      <c r="J141" s="43">
        <v>0.0021492048630738</v>
      </c>
      <c r="K141" s="43">
        <v>8.22793596042857E-4</v>
      </c>
    </row>
    <row r="142" ht="13.5" customHeight="1">
      <c r="A142" s="42"/>
      <c r="B142" s="43">
        <v>4.95391593127085E-4</v>
      </c>
      <c r="C142" s="43">
        <v>3.43807464541458E-4</v>
      </c>
      <c r="D142" s="43">
        <v>7.94768507277641E-4</v>
      </c>
      <c r="E142" s="43">
        <v>7.59536755104583E-4</v>
      </c>
      <c r="F142" s="43">
        <v>0.00109920594161573</v>
      </c>
      <c r="G142" s="43">
        <v>9.23131652399352E-4</v>
      </c>
      <c r="H142" s="43">
        <v>0.00119135290543139</v>
      </c>
      <c r="I142" s="43">
        <v>0.00102552110173441</v>
      </c>
      <c r="J142" s="43">
        <v>8.22793596042857E-4</v>
      </c>
      <c r="K142" s="43">
        <v>8.90130447225825E-4</v>
      </c>
    </row>
    <row r="143" ht="13.5" customHeight="1">
      <c r="A143" s="46"/>
      <c r="B143" s="47"/>
      <c r="C143" s="47"/>
      <c r="D143" s="47"/>
      <c r="E143" s="47"/>
      <c r="F143" s="47"/>
      <c r="G143" s="47"/>
      <c r="H143" s="47"/>
      <c r="I143" s="47"/>
      <c r="J143" s="47"/>
      <c r="K143" s="47"/>
    </row>
    <row r="144" ht="13.5" customHeight="1">
      <c r="A144" s="42" t="s">
        <v>270</v>
      </c>
      <c r="B144" s="43">
        <v>0.00148868562499985</v>
      </c>
      <c r="C144" s="43">
        <v>8.94525733089977E-4</v>
      </c>
      <c r="D144" s="43">
        <v>0.00214727501731446</v>
      </c>
      <c r="E144" s="43">
        <v>0.00183953921840046</v>
      </c>
      <c r="F144" s="43">
        <v>0.00130528063782331</v>
      </c>
      <c r="G144" s="43">
        <v>7.89345828906139E-4</v>
      </c>
      <c r="H144" s="43">
        <v>9.13658456759126E-4</v>
      </c>
      <c r="I144" s="43">
        <v>6.88943580692782E-4</v>
      </c>
      <c r="J144" s="43">
        <v>-2.90192994716719E-4</v>
      </c>
      <c r="K144" s="43">
        <v>4.3030437747735E-4</v>
      </c>
    </row>
    <row r="145" ht="13.5" customHeight="1">
      <c r="A145" s="42"/>
      <c r="B145" s="43">
        <v>8.94525733089977E-4</v>
      </c>
      <c r="C145" s="43">
        <v>0.00129929943070632</v>
      </c>
      <c r="D145" s="43">
        <v>9.56271435177187E-4</v>
      </c>
      <c r="E145" s="43">
        <v>0.00174948725350927</v>
      </c>
      <c r="F145" s="43">
        <v>0.00138154665425356</v>
      </c>
      <c r="G145" s="43">
        <v>0.00156775377677279</v>
      </c>
      <c r="H145" s="43">
        <v>0.00132880355368629</v>
      </c>
      <c r="I145" s="43">
        <v>0.00150985390033593</v>
      </c>
      <c r="J145" s="43">
        <v>4.0061340992964E-5</v>
      </c>
      <c r="K145" s="43">
        <v>3.38963257594313E-4</v>
      </c>
    </row>
    <row r="146" ht="13.5" customHeight="1">
      <c r="A146" s="42"/>
      <c r="B146" s="43">
        <v>0.00214727501731446</v>
      </c>
      <c r="C146" s="43">
        <v>9.56271435177187E-4</v>
      </c>
      <c r="D146" s="43">
        <v>0.00453628142922435</v>
      </c>
      <c r="E146" s="43">
        <v>0.00335471526089113</v>
      </c>
      <c r="F146" s="43">
        <v>0.00224237055345132</v>
      </c>
      <c r="G146" s="43">
        <v>8.50817005101133E-4</v>
      </c>
      <c r="H146" s="43">
        <v>0.00166604777969916</v>
      </c>
      <c r="I146" s="43">
        <v>8.40097346993241E-4</v>
      </c>
      <c r="J146" s="43">
        <v>-7.80027883458501E-4</v>
      </c>
      <c r="K146" s="43">
        <v>7.63514091894885E-4</v>
      </c>
    </row>
    <row r="147" ht="13.5" customHeight="1">
      <c r="A147" s="42"/>
      <c r="B147" s="43">
        <v>0.00183953921840046</v>
      </c>
      <c r="C147" s="43">
        <v>0.00174948725350927</v>
      </c>
      <c r="D147" s="43">
        <v>0.00335471526089113</v>
      </c>
      <c r="E147" s="43">
        <v>0.00418642764277248</v>
      </c>
      <c r="F147" s="43">
        <v>0.00261975867842357</v>
      </c>
      <c r="G147" s="43">
        <v>0.00231523266433868</v>
      </c>
      <c r="H147" s="43">
        <v>0.00239289830519824</v>
      </c>
      <c r="I147" s="43">
        <v>0.00232278075284758</v>
      </c>
      <c r="J147" s="43">
        <v>-4.73826472933019E-4</v>
      </c>
      <c r="K147" s="43">
        <v>8.08694179007403E-4</v>
      </c>
    </row>
    <row r="148" ht="13.5" customHeight="1">
      <c r="A148" s="42"/>
      <c r="B148" s="43">
        <v>0.00130528063782331</v>
      </c>
      <c r="C148" s="43">
        <v>0.00138154665425356</v>
      </c>
      <c r="D148" s="43">
        <v>0.00224237055345132</v>
      </c>
      <c r="E148" s="43">
        <v>0.00261975867842357</v>
      </c>
      <c r="F148" s="43">
        <v>0.00304410735376664</v>
      </c>
      <c r="G148" s="43">
        <v>0.0022750579261806</v>
      </c>
      <c r="H148" s="43">
        <v>0.00279562344913437</v>
      </c>
      <c r="I148" s="43">
        <v>0.00247071776120226</v>
      </c>
      <c r="J148" s="43">
        <v>-1.05835936848382E-4</v>
      </c>
      <c r="K148" s="43">
        <v>0.00109111201147773</v>
      </c>
    </row>
    <row r="149" ht="13.5" customHeight="1">
      <c r="A149" s="42"/>
      <c r="B149" s="43">
        <v>7.89345828906139E-4</v>
      </c>
      <c r="C149" s="43">
        <v>0.00156775377677279</v>
      </c>
      <c r="D149" s="43">
        <v>8.50817005101133E-4</v>
      </c>
      <c r="E149" s="43">
        <v>0.00231523266433868</v>
      </c>
      <c r="F149" s="43">
        <v>0.0022750579261806</v>
      </c>
      <c r="G149" s="43">
        <v>0.00278906907147868</v>
      </c>
      <c r="H149" s="43">
        <v>0.00260418753144503</v>
      </c>
      <c r="I149" s="43">
        <v>0.00300031208780227</v>
      </c>
      <c r="J149" s="43">
        <v>7.93397396178052E-4</v>
      </c>
      <c r="K149" s="43">
        <v>9.83897550503587E-4</v>
      </c>
    </row>
    <row r="150" ht="13.5" customHeight="1">
      <c r="A150" s="42"/>
      <c r="B150" s="43">
        <v>9.13658456759126E-4</v>
      </c>
      <c r="C150" s="43">
        <v>0.00132880355368629</v>
      </c>
      <c r="D150" s="43">
        <v>0.00166604777969916</v>
      </c>
      <c r="E150" s="43">
        <v>0.00239289830519824</v>
      </c>
      <c r="F150" s="43">
        <v>0.00279562344913437</v>
      </c>
      <c r="G150" s="43">
        <v>0.00260418753144503</v>
      </c>
      <c r="H150" s="43">
        <v>0.00307300173805189</v>
      </c>
      <c r="I150" s="43">
        <v>0.00304716836406194</v>
      </c>
      <c r="J150" s="43">
        <v>7.28793110817246E-4</v>
      </c>
      <c r="K150" s="43">
        <v>0.00125212339430401</v>
      </c>
    </row>
    <row r="151" ht="13.5" customHeight="1">
      <c r="A151" s="42"/>
      <c r="B151" s="43">
        <v>6.88943580692782E-4</v>
      </c>
      <c r="C151" s="43">
        <v>0.00150985390033593</v>
      </c>
      <c r="D151" s="43">
        <v>8.40097346993241E-4</v>
      </c>
      <c r="E151" s="43">
        <v>0.00232278075284758</v>
      </c>
      <c r="F151" s="43">
        <v>0.00247071776120226</v>
      </c>
      <c r="G151" s="43">
        <v>0.00300031208780227</v>
      </c>
      <c r="H151" s="43">
        <v>0.00304716836406194</v>
      </c>
      <c r="I151" s="43">
        <v>0.0035267006469159</v>
      </c>
      <c r="J151" s="43">
        <v>0.00108205497727771</v>
      </c>
      <c r="K151" s="43">
        <v>0.00112331927315228</v>
      </c>
    </row>
    <row r="152" ht="13.5" customHeight="1">
      <c r="A152" s="42"/>
      <c r="B152" s="43">
        <v>-2.90192994716719E-4</v>
      </c>
      <c r="C152" s="43">
        <v>4.0061340992964E-5</v>
      </c>
      <c r="D152" s="43">
        <v>-7.80027883458501E-4</v>
      </c>
      <c r="E152" s="43">
        <v>-4.73826472933019E-4</v>
      </c>
      <c r="F152" s="43">
        <v>-1.05835936848382E-4</v>
      </c>
      <c r="G152" s="43">
        <v>7.93397396178052E-4</v>
      </c>
      <c r="H152" s="43">
        <v>7.28793110817246E-4</v>
      </c>
      <c r="I152" s="43">
        <v>0.00108205497727771</v>
      </c>
      <c r="J152" s="43">
        <v>0.00219958959649893</v>
      </c>
      <c r="K152" s="43">
        <v>8.43184467093461E-4</v>
      </c>
    </row>
    <row r="153" ht="13.5" customHeight="1">
      <c r="A153" s="42"/>
      <c r="B153" s="43">
        <v>4.3030437747735E-4</v>
      </c>
      <c r="C153" s="43">
        <v>3.38963257594313E-4</v>
      </c>
      <c r="D153" s="43">
        <v>7.63514091894885E-4</v>
      </c>
      <c r="E153" s="43">
        <v>8.08694179007403E-4</v>
      </c>
      <c r="F153" s="43">
        <v>0.00109111201147773</v>
      </c>
      <c r="G153" s="43">
        <v>9.83897550503587E-4</v>
      </c>
      <c r="H153" s="43">
        <v>0.00125212339430401</v>
      </c>
      <c r="I153" s="43">
        <v>0.00112331927315228</v>
      </c>
      <c r="J153" s="43">
        <v>8.43184467093461E-4</v>
      </c>
      <c r="K153" s="43">
        <v>8.96791812685822E-4</v>
      </c>
    </row>
    <row r="154" ht="13.5" customHeight="1">
      <c r="A154" s="46"/>
      <c r="B154" s="47"/>
      <c r="C154" s="47"/>
      <c r="D154" s="47"/>
      <c r="E154" s="47"/>
      <c r="F154" s="47"/>
      <c r="G154" s="47"/>
      <c r="H154" s="47"/>
      <c r="I154" s="47"/>
      <c r="J154" s="47"/>
      <c r="K154" s="47"/>
    </row>
    <row r="155" ht="13.5" customHeight="1">
      <c r="A155" s="42" t="s">
        <v>271</v>
      </c>
      <c r="B155" s="43">
        <v>0.00145867752546662</v>
      </c>
      <c r="C155" s="43">
        <v>8.95942980624333E-4</v>
      </c>
      <c r="D155" s="43">
        <v>0.00196828919678695</v>
      </c>
      <c r="E155" s="43">
        <v>0.00171341982117869</v>
      </c>
      <c r="F155" s="43">
        <v>0.00123577210567063</v>
      </c>
      <c r="G155" s="43">
        <v>7.09603110377132E-4</v>
      </c>
      <c r="H155" s="43">
        <v>7.77088616498644E-4</v>
      </c>
      <c r="I155" s="43">
        <v>5.57458518496606E-4</v>
      </c>
      <c r="J155" s="43">
        <v>-3.61087025223401E-4</v>
      </c>
      <c r="K155" s="43">
        <v>3.62984062497587E-4</v>
      </c>
    </row>
    <row r="156" ht="13.5" customHeight="1">
      <c r="A156" s="42"/>
      <c r="B156" s="43">
        <v>8.95942980624333E-4</v>
      </c>
      <c r="C156" s="43">
        <v>0.00135644818269542</v>
      </c>
      <c r="D156" s="43">
        <v>8.89000879476922E-4</v>
      </c>
      <c r="E156" s="43">
        <v>0.00173594447646887</v>
      </c>
      <c r="F156" s="43">
        <v>0.00144392591353065</v>
      </c>
      <c r="G156" s="43">
        <v>0.00159090848368748</v>
      </c>
      <c r="H156" s="43">
        <v>0.00134323013301194</v>
      </c>
      <c r="I156" s="43">
        <v>0.0015267952838823</v>
      </c>
      <c r="J156" s="43">
        <v>4.39011493947842E-5</v>
      </c>
      <c r="K156" s="43">
        <v>3.25740675729215E-4</v>
      </c>
    </row>
    <row r="157" ht="13.5" customHeight="1">
      <c r="A157" s="42"/>
      <c r="B157" s="43">
        <v>0.00196828919678695</v>
      </c>
      <c r="C157" s="43">
        <v>8.89000879476922E-4</v>
      </c>
      <c r="D157" s="43">
        <v>0.00356892456325647</v>
      </c>
      <c r="E157" s="43">
        <v>0.00262827243969917</v>
      </c>
      <c r="F157" s="43">
        <v>0.00174956809380575</v>
      </c>
      <c r="G157" s="43">
        <v>3.49524518088168E-4</v>
      </c>
      <c r="H157" s="43">
        <v>8.40908738228831E-4</v>
      </c>
      <c r="I157" s="43">
        <v>4.16407639620727E-5</v>
      </c>
      <c r="J157" s="43">
        <v>-0.00120353183840172</v>
      </c>
      <c r="K157" s="43">
        <v>3.83684223169739E-4</v>
      </c>
    </row>
    <row r="158" ht="13.5" customHeight="1">
      <c r="A158" s="42"/>
      <c r="B158" s="43">
        <v>0.00171341982117869</v>
      </c>
      <c r="C158" s="43">
        <v>0.00173594447646887</v>
      </c>
      <c r="D158" s="43">
        <v>0.00262827243969917</v>
      </c>
      <c r="E158" s="43">
        <v>0.00366301273174149</v>
      </c>
      <c r="F158" s="43">
        <v>0.00230748485877939</v>
      </c>
      <c r="G158" s="43">
        <v>0.00197347869543446</v>
      </c>
      <c r="H158" s="43">
        <v>0.00181619798047609</v>
      </c>
      <c r="I158" s="43">
        <v>0.0017665120685837</v>
      </c>
      <c r="J158" s="43">
        <v>-7.71950636017167E-4</v>
      </c>
      <c r="K158" s="43">
        <v>5.31347172847401E-4</v>
      </c>
    </row>
    <row r="159" ht="13.5" customHeight="1">
      <c r="A159" s="42"/>
      <c r="B159" s="43">
        <v>0.00123577210567063</v>
      </c>
      <c r="C159" s="43">
        <v>0.00144392591353065</v>
      </c>
      <c r="D159" s="43">
        <v>0.00174956809380575</v>
      </c>
      <c r="E159" s="43">
        <v>0.00230748485877939</v>
      </c>
      <c r="F159" s="43">
        <v>0.00294414199580723</v>
      </c>
      <c r="G159" s="43">
        <v>0.00211037369998513</v>
      </c>
      <c r="H159" s="43">
        <v>0.00248752196440419</v>
      </c>
      <c r="I159" s="43">
        <v>0.00217723979035386</v>
      </c>
      <c r="J159" s="43">
        <v>-2.69541877120293E-4</v>
      </c>
      <c r="K159" s="43">
        <v>9.18235034242661E-4</v>
      </c>
    </row>
    <row r="160" ht="13.5" customHeight="1">
      <c r="A160" s="42"/>
      <c r="B160" s="43">
        <v>7.09603110377132E-4</v>
      </c>
      <c r="C160" s="43">
        <v>0.00159090848368748</v>
      </c>
      <c r="D160" s="43">
        <v>3.49524518088168E-4</v>
      </c>
      <c r="E160" s="43">
        <v>0.00197347869543446</v>
      </c>
      <c r="F160" s="43">
        <v>0.00211037369998513</v>
      </c>
      <c r="G160" s="43">
        <v>0.00258373306575192</v>
      </c>
      <c r="H160" s="43">
        <v>0.00224397349626953</v>
      </c>
      <c r="I160" s="43">
        <v>0.00265454376993969</v>
      </c>
      <c r="J160" s="43">
        <v>6.05172077603717E-4</v>
      </c>
      <c r="K160" s="43">
        <v>7.99444228726326E-4</v>
      </c>
    </row>
    <row r="161" ht="13.5" customHeight="1">
      <c r="A161" s="42"/>
      <c r="B161" s="43">
        <v>7.77088616498644E-4</v>
      </c>
      <c r="C161" s="43">
        <v>0.00134323013301194</v>
      </c>
      <c r="D161" s="43">
        <v>8.40908738228831E-4</v>
      </c>
      <c r="E161" s="43">
        <v>0.00181619798047609</v>
      </c>
      <c r="F161" s="43">
        <v>0.00248752196440419</v>
      </c>
      <c r="G161" s="43">
        <v>0.00224397349626953</v>
      </c>
      <c r="H161" s="43">
        <v>0.00245257086095821</v>
      </c>
      <c r="I161" s="43">
        <v>0.00245026288978968</v>
      </c>
      <c r="J161" s="43">
        <v>4.06215869565823E-4</v>
      </c>
      <c r="K161" s="43">
        <v>9.43455318004319E-4</v>
      </c>
    </row>
    <row r="162" ht="13.5" customHeight="1">
      <c r="A162" s="42"/>
      <c r="B162" s="43">
        <v>5.57458518496606E-4</v>
      </c>
      <c r="C162" s="43">
        <v>0.0015267952838823</v>
      </c>
      <c r="D162" s="43">
        <v>4.16407639620727E-5</v>
      </c>
      <c r="E162" s="43">
        <v>0.0017665120685837</v>
      </c>
      <c r="F162" s="43">
        <v>0.00217723979035386</v>
      </c>
      <c r="G162" s="43">
        <v>0.00265454376993969</v>
      </c>
      <c r="H162" s="43">
        <v>0.00245026288978968</v>
      </c>
      <c r="I162" s="43">
        <v>0.00295259162759415</v>
      </c>
      <c r="J162" s="43">
        <v>7.71514175523532E-4</v>
      </c>
      <c r="K162" s="43">
        <v>8.25268649249602E-4</v>
      </c>
    </row>
    <row r="163" ht="13.5" customHeight="1">
      <c r="A163" s="42"/>
      <c r="B163" s="43">
        <v>-3.61087025223401E-4</v>
      </c>
      <c r="C163" s="43">
        <v>4.39011493947842E-5</v>
      </c>
      <c r="D163" s="43">
        <v>-0.00120353183840172</v>
      </c>
      <c r="E163" s="43">
        <v>-7.71950636017167E-4</v>
      </c>
      <c r="F163" s="43">
        <v>-2.69541877120293E-4</v>
      </c>
      <c r="G163" s="43">
        <v>6.05172077603717E-4</v>
      </c>
      <c r="H163" s="43">
        <v>4.06215869565823E-4</v>
      </c>
      <c r="I163" s="43">
        <v>7.71514175523532E-4</v>
      </c>
      <c r="J163" s="43">
        <v>0.00203210691990779</v>
      </c>
      <c r="K163" s="43">
        <v>6.83999540288107E-4</v>
      </c>
    </row>
    <row r="164" ht="13.5" customHeight="1">
      <c r="A164" s="42"/>
      <c r="B164" s="43">
        <v>3.62984062497587E-4</v>
      </c>
      <c r="C164" s="43">
        <v>3.25740675729215E-4</v>
      </c>
      <c r="D164" s="43">
        <v>3.83684223169739E-4</v>
      </c>
      <c r="E164" s="43">
        <v>5.31347172847401E-4</v>
      </c>
      <c r="F164" s="43">
        <v>9.18235034242661E-4</v>
      </c>
      <c r="G164" s="43">
        <v>7.99444228726326E-4</v>
      </c>
      <c r="H164" s="43">
        <v>9.43455318004319E-4</v>
      </c>
      <c r="I164" s="43">
        <v>8.25268649249602E-4</v>
      </c>
      <c r="J164" s="43">
        <v>6.83999540288107E-4</v>
      </c>
      <c r="K164" s="43">
        <v>7.50467073214883E-4</v>
      </c>
    </row>
    <row r="165" ht="13.5" customHeight="1">
      <c r="A165" s="46"/>
      <c r="B165" s="47"/>
      <c r="C165" s="47"/>
      <c r="D165" s="47"/>
      <c r="E165" s="47"/>
      <c r="F165" s="47"/>
      <c r="G165" s="47"/>
      <c r="H165" s="47"/>
      <c r="I165" s="47"/>
      <c r="J165" s="47"/>
      <c r="K165" s="47"/>
    </row>
    <row r="166" ht="13.5" customHeight="1">
      <c r="A166" s="42" t="s">
        <v>272</v>
      </c>
      <c r="B166" s="43">
        <v>0.00147593611680203</v>
      </c>
      <c r="C166" s="43">
        <v>9.81735102879548E-4</v>
      </c>
      <c r="D166" s="43">
        <v>0.00179323144788404</v>
      </c>
      <c r="E166" s="43">
        <v>0.00158958387482861</v>
      </c>
      <c r="F166" s="43">
        <v>0.0014438171559787</v>
      </c>
      <c r="G166" s="43">
        <v>8.8994535685726E-4</v>
      </c>
      <c r="H166" s="43">
        <v>0.00100293058152464</v>
      </c>
      <c r="I166" s="43">
        <v>7.81470738678439E-4</v>
      </c>
      <c r="J166" s="43">
        <v>-2.48654988504428E-4</v>
      </c>
      <c r="K166" s="43">
        <v>4.40274944262785E-4</v>
      </c>
    </row>
    <row r="167" ht="13.5" customHeight="1">
      <c r="A167" s="42"/>
      <c r="B167" s="43">
        <v>9.81735102879548E-4</v>
      </c>
      <c r="C167" s="43">
        <v>0.00151534247967638</v>
      </c>
      <c r="D167" s="43">
        <v>7.75035854002241E-4</v>
      </c>
      <c r="E167" s="43">
        <v>0.00170885243366655</v>
      </c>
      <c r="F167" s="43">
        <v>0.00160929977657215</v>
      </c>
      <c r="G167" s="43">
        <v>0.00176740845746998</v>
      </c>
      <c r="H167" s="43">
        <v>0.00153193962546169</v>
      </c>
      <c r="I167" s="43">
        <v>0.0017297784178626</v>
      </c>
      <c r="J167" s="43">
        <v>1.36748127978319E-4</v>
      </c>
      <c r="K167" s="43">
        <v>3.50363075466934E-4</v>
      </c>
    </row>
    <row r="168" ht="13.5" customHeight="1">
      <c r="A168" s="42"/>
      <c r="B168" s="43">
        <v>0.00179323144788404</v>
      </c>
      <c r="C168" s="43">
        <v>7.75035854002241E-4</v>
      </c>
      <c r="D168" s="43">
        <v>0.00320722652645681</v>
      </c>
      <c r="E168" s="43">
        <v>0.00222112570116572</v>
      </c>
      <c r="F168" s="43">
        <v>0.00209482277449199</v>
      </c>
      <c r="G168" s="43">
        <v>5.55123773366841E-4</v>
      </c>
      <c r="H168" s="43">
        <v>0.00118972726197639</v>
      </c>
      <c r="I168" s="43">
        <v>3.42970963849463E-4</v>
      </c>
      <c r="J168" s="43">
        <v>-0.00102677109302978</v>
      </c>
      <c r="K168" s="43">
        <v>6.16000954747258E-4</v>
      </c>
    </row>
    <row r="169" ht="13.5" customHeight="1">
      <c r="A169" s="42"/>
      <c r="B169" s="43">
        <v>0.00158958387482861</v>
      </c>
      <c r="C169" s="43">
        <v>0.00170885243366655</v>
      </c>
      <c r="D169" s="43">
        <v>0.00222112570116572</v>
      </c>
      <c r="E169" s="43">
        <v>0.00325727271391356</v>
      </c>
      <c r="F169" s="43">
        <v>0.00272551849372494</v>
      </c>
      <c r="G169" s="43">
        <v>0.00226294634427499</v>
      </c>
      <c r="H169" s="43">
        <v>0.00224978198719627</v>
      </c>
      <c r="I169" s="43">
        <v>0.00216182794767281</v>
      </c>
      <c r="J169" s="43">
        <v>-5.53679786244306E-4</v>
      </c>
      <c r="K169" s="43">
        <v>7.67621480865485E-4</v>
      </c>
    </row>
    <row r="170" ht="13.5" customHeight="1">
      <c r="A170" s="42"/>
      <c r="B170" s="43">
        <v>0.0014438171559787</v>
      </c>
      <c r="C170" s="43">
        <v>0.00160929977657215</v>
      </c>
      <c r="D170" s="43">
        <v>0.00209482277449199</v>
      </c>
      <c r="E170" s="43">
        <v>0.00272551849372494</v>
      </c>
      <c r="F170" s="43">
        <v>0.00263102238717294</v>
      </c>
      <c r="G170" s="43">
        <v>0.00194657550196412</v>
      </c>
      <c r="H170" s="43">
        <v>0.00217745328727962</v>
      </c>
      <c r="I170" s="43">
        <v>0.0019209936729829</v>
      </c>
      <c r="J170" s="43">
        <v>-4.27474034938478E-4</v>
      </c>
      <c r="K170" s="43">
        <v>6.82368327730758E-4</v>
      </c>
    </row>
    <row r="171" ht="13.5" customHeight="1">
      <c r="A171" s="42"/>
      <c r="B171" s="43">
        <v>8.8994535685726E-4</v>
      </c>
      <c r="C171" s="43">
        <v>0.00176740845746998</v>
      </c>
      <c r="D171" s="43">
        <v>5.55123773366841E-4</v>
      </c>
      <c r="E171" s="43">
        <v>0.00226294634427499</v>
      </c>
      <c r="F171" s="43">
        <v>0.00194657550196412</v>
      </c>
      <c r="G171" s="43">
        <v>0.00253093541860247</v>
      </c>
      <c r="H171" s="43">
        <v>0.00209088846998093</v>
      </c>
      <c r="I171" s="43">
        <v>0.00254521947147053</v>
      </c>
      <c r="J171" s="43">
        <v>5.26003300815242E-4</v>
      </c>
      <c r="K171" s="43">
        <v>6.39530240849128E-4</v>
      </c>
    </row>
    <row r="172" ht="13.5" customHeight="1">
      <c r="A172" s="42"/>
      <c r="B172" s="43">
        <v>0.00100293058152464</v>
      </c>
      <c r="C172" s="43">
        <v>0.00153193962546169</v>
      </c>
      <c r="D172" s="43">
        <v>0.00118972726197639</v>
      </c>
      <c r="E172" s="43">
        <v>0.00224978198719627</v>
      </c>
      <c r="F172" s="43">
        <v>0.00217745328727962</v>
      </c>
      <c r="G172" s="43">
        <v>0.00209088846998093</v>
      </c>
      <c r="H172" s="43">
        <v>0.0021480508442957</v>
      </c>
      <c r="I172" s="43">
        <v>0.00220336707279774</v>
      </c>
      <c r="J172" s="43">
        <v>2.50778462892257E-4</v>
      </c>
      <c r="K172" s="43">
        <v>6.99760528565347E-4</v>
      </c>
    </row>
    <row r="173" ht="13.5" customHeight="1">
      <c r="A173" s="42"/>
      <c r="B173" s="43">
        <v>7.81470738678439E-4</v>
      </c>
      <c r="C173" s="43">
        <v>0.0017297784178626</v>
      </c>
      <c r="D173" s="43">
        <v>3.42970963849463E-4</v>
      </c>
      <c r="E173" s="43">
        <v>0.00216182794767281</v>
      </c>
      <c r="F173" s="43">
        <v>0.0019209936729829</v>
      </c>
      <c r="G173" s="43">
        <v>0.00254521947147053</v>
      </c>
      <c r="H173" s="43">
        <v>0.00220336707279774</v>
      </c>
      <c r="I173" s="43">
        <v>0.00276147300361529</v>
      </c>
      <c r="J173" s="43">
        <v>6.44860114497151E-4</v>
      </c>
      <c r="K173" s="43">
        <v>6.0478485773148E-4</v>
      </c>
    </row>
    <row r="174" ht="13.5" customHeight="1">
      <c r="A174" s="42"/>
      <c r="B174" s="43">
        <v>-2.48654988504428E-4</v>
      </c>
      <c r="C174" s="43">
        <v>1.36748127978319E-4</v>
      </c>
      <c r="D174" s="43">
        <v>-0.00102677109302978</v>
      </c>
      <c r="E174" s="43">
        <v>-5.53679786244306E-4</v>
      </c>
      <c r="F174" s="43">
        <v>-4.27474034938478E-4</v>
      </c>
      <c r="G174" s="43">
        <v>5.26003300815242E-4</v>
      </c>
      <c r="H174" s="43">
        <v>2.50778462892257E-4</v>
      </c>
      <c r="I174" s="43">
        <v>6.44860114497151E-4</v>
      </c>
      <c r="J174" s="43">
        <v>0.00195281018721602</v>
      </c>
      <c r="K174" s="43">
        <v>5.61202539467343E-4</v>
      </c>
    </row>
    <row r="175" ht="13.5" customHeight="1">
      <c r="A175" s="42"/>
      <c r="B175" s="43">
        <v>4.40274944262785E-4</v>
      </c>
      <c r="C175" s="43">
        <v>3.50363075466934E-4</v>
      </c>
      <c r="D175" s="43">
        <v>6.16000954747258E-4</v>
      </c>
      <c r="E175" s="43">
        <v>7.67621480865485E-4</v>
      </c>
      <c r="F175" s="43">
        <v>6.82368327730758E-4</v>
      </c>
      <c r="G175" s="43">
        <v>6.39530240849128E-4</v>
      </c>
      <c r="H175" s="43">
        <v>6.99760528565347E-4</v>
      </c>
      <c r="I175" s="43">
        <v>6.0478485773148E-4</v>
      </c>
      <c r="J175" s="43">
        <v>5.61202539467343E-4</v>
      </c>
      <c r="K175" s="43">
        <v>6.13364539347313E-4</v>
      </c>
    </row>
    <row r="176" ht="13.5" customHeight="1">
      <c r="A176" s="46"/>
      <c r="B176" s="47"/>
      <c r="C176" s="47"/>
      <c r="D176" s="47"/>
      <c r="E176" s="47"/>
      <c r="F176" s="47"/>
      <c r="G176" s="47"/>
      <c r="H176" s="47"/>
      <c r="I176" s="47"/>
      <c r="J176" s="47"/>
      <c r="K176" s="47"/>
    </row>
    <row r="177" ht="13.5" customHeight="1">
      <c r="A177" s="42" t="s">
        <v>273</v>
      </c>
      <c r="B177" s="43">
        <v>0.00161182169308276</v>
      </c>
      <c r="C177" s="43">
        <v>0.00107074665594793</v>
      </c>
      <c r="D177" s="43">
        <v>0.00198767354965162</v>
      </c>
      <c r="E177" s="43">
        <v>0.00169375966812953</v>
      </c>
      <c r="F177" s="43">
        <v>0.00163378940295832</v>
      </c>
      <c r="G177" s="43">
        <v>0.00110443691600382</v>
      </c>
      <c r="H177" s="43">
        <v>0.00120924334677588</v>
      </c>
      <c r="I177" s="43">
        <v>9.11226267913172E-4</v>
      </c>
      <c r="J177" s="43">
        <v>-4.9026819406114E-4</v>
      </c>
      <c r="K177" s="43">
        <v>5.00237534693093E-4</v>
      </c>
    </row>
    <row r="178" ht="13.5" customHeight="1">
      <c r="A178" s="42"/>
      <c r="B178" s="43">
        <v>0.00107074665594793</v>
      </c>
      <c r="C178" s="43">
        <v>0.00154073182829763</v>
      </c>
      <c r="D178" s="43">
        <v>8.51761964706338E-4</v>
      </c>
      <c r="E178" s="43">
        <v>0.00169119957569602</v>
      </c>
      <c r="F178" s="43">
        <v>0.00166465225624916</v>
      </c>
      <c r="G178" s="43">
        <v>0.00180500599226349</v>
      </c>
      <c r="H178" s="43">
        <v>0.00159546914357656</v>
      </c>
      <c r="I178" s="43">
        <v>0.00176458537394963</v>
      </c>
      <c r="J178" s="43">
        <v>1.21360838889825E-4</v>
      </c>
      <c r="K178" s="43">
        <v>3.87312977800637E-4</v>
      </c>
    </row>
    <row r="179" ht="13.5" customHeight="1">
      <c r="A179" s="42"/>
      <c r="B179" s="43">
        <v>0.00198767354965162</v>
      </c>
      <c r="C179" s="43">
        <v>8.51761964706338E-4</v>
      </c>
      <c r="D179" s="43">
        <v>0.0034075459256733</v>
      </c>
      <c r="E179" s="43">
        <v>0.00223804912454708</v>
      </c>
      <c r="F179" s="43">
        <v>0.00226036792582413</v>
      </c>
      <c r="G179" s="43">
        <v>7.03728691554127E-4</v>
      </c>
      <c r="H179" s="43">
        <v>0.00137476707732974</v>
      </c>
      <c r="I179" s="43">
        <v>4.51426635398665E-4</v>
      </c>
      <c r="J179" s="43">
        <v>-0.00115268257838544</v>
      </c>
      <c r="K179" s="43">
        <v>6.98220653512651E-4</v>
      </c>
    </row>
    <row r="180" ht="13.5" customHeight="1">
      <c r="A180" s="42"/>
      <c r="B180" s="43">
        <v>0.00169375966812953</v>
      </c>
      <c r="C180" s="43">
        <v>0.00169119957569602</v>
      </c>
      <c r="D180" s="43">
        <v>0.00223804912454708</v>
      </c>
      <c r="E180" s="43">
        <v>0.00311301415001676</v>
      </c>
      <c r="F180" s="43">
        <v>0.0026908840730504</v>
      </c>
      <c r="G180" s="43">
        <v>0.00215887125596837</v>
      </c>
      <c r="H180" s="43">
        <v>0.00222108167584294</v>
      </c>
      <c r="I180" s="43">
        <v>0.00213034354609878</v>
      </c>
      <c r="J180" s="43">
        <v>-3.66085659734285E-4</v>
      </c>
      <c r="K180" s="43">
        <v>8.07515652486115E-4</v>
      </c>
    </row>
    <row r="181" ht="13.5" customHeight="1">
      <c r="A181" s="42"/>
      <c r="B181" s="43">
        <v>0.00163378940295832</v>
      </c>
      <c r="C181" s="43">
        <v>0.00166465225624916</v>
      </c>
      <c r="D181" s="43">
        <v>0.00226036792582413</v>
      </c>
      <c r="E181" s="43">
        <v>0.0026908840730504</v>
      </c>
      <c r="F181" s="43">
        <v>0.00275160409783284</v>
      </c>
      <c r="G181" s="43">
        <v>0.00203046112574879</v>
      </c>
      <c r="H181" s="43">
        <v>0.00231557624289244</v>
      </c>
      <c r="I181" s="43">
        <v>0.0019970571180675</v>
      </c>
      <c r="J181" s="43">
        <v>-4.6537297368011E-4</v>
      </c>
      <c r="K181" s="43">
        <v>7.61310822501331E-4</v>
      </c>
    </row>
    <row r="182" ht="13.5" customHeight="1">
      <c r="A182" s="42"/>
      <c r="B182" s="43">
        <v>0.00110443691600382</v>
      </c>
      <c r="C182" s="43">
        <v>0.00180500599226349</v>
      </c>
      <c r="D182" s="43">
        <v>7.03728691554127E-4</v>
      </c>
      <c r="E182" s="43">
        <v>0.00215887125596837</v>
      </c>
      <c r="F182" s="43">
        <v>0.00203046112574879</v>
      </c>
      <c r="G182" s="43">
        <v>0.00254780964292819</v>
      </c>
      <c r="H182" s="43">
        <v>0.00219266806120467</v>
      </c>
      <c r="I182" s="43">
        <v>0.0025931366131202</v>
      </c>
      <c r="J182" s="43">
        <v>5.91289654473067E-4</v>
      </c>
      <c r="K182" s="43">
        <v>7.26900397736092E-4</v>
      </c>
    </row>
    <row r="183" ht="13.5" customHeight="1">
      <c r="A183" s="42"/>
      <c r="B183" s="43">
        <v>0.00120924334677588</v>
      </c>
      <c r="C183" s="43">
        <v>0.00159546914357656</v>
      </c>
      <c r="D183" s="43">
        <v>0.00137476707732974</v>
      </c>
      <c r="E183" s="43">
        <v>0.00222108167584294</v>
      </c>
      <c r="F183" s="43">
        <v>0.00231557624289244</v>
      </c>
      <c r="G183" s="43">
        <v>0.00219266806120467</v>
      </c>
      <c r="H183" s="43">
        <v>0.00230548606688035</v>
      </c>
      <c r="I183" s="43">
        <v>0.00229118131164665</v>
      </c>
      <c r="J183" s="43">
        <v>1.94792743266507E-4</v>
      </c>
      <c r="K183" s="43">
        <v>7.85734911939363E-4</v>
      </c>
    </row>
    <row r="184" ht="13.5" customHeight="1">
      <c r="A184" s="42"/>
      <c r="B184" s="43">
        <v>9.11226267913172E-4</v>
      </c>
      <c r="C184" s="43">
        <v>0.00176458537394963</v>
      </c>
      <c r="D184" s="43">
        <v>4.51426635398665E-4</v>
      </c>
      <c r="E184" s="43">
        <v>0.00213034354609878</v>
      </c>
      <c r="F184" s="43">
        <v>0.0019970571180675</v>
      </c>
      <c r="G184" s="43">
        <v>0.0025931366131202</v>
      </c>
      <c r="H184" s="43">
        <v>0.00229118131164665</v>
      </c>
      <c r="I184" s="43">
        <v>0.00280885190259684</v>
      </c>
      <c r="J184" s="43">
        <v>6.31996391509699E-4</v>
      </c>
      <c r="K184" s="43">
        <v>6.58492229418412E-4</v>
      </c>
    </row>
    <row r="185" ht="13.5" customHeight="1">
      <c r="A185" s="42"/>
      <c r="B185" s="43">
        <v>-4.9026819406114E-4</v>
      </c>
      <c r="C185" s="43">
        <v>1.21360838889825E-4</v>
      </c>
      <c r="D185" s="43">
        <v>-0.00115268257838544</v>
      </c>
      <c r="E185" s="43">
        <v>-3.66085659734285E-4</v>
      </c>
      <c r="F185" s="43">
        <v>-4.6537297368011E-4</v>
      </c>
      <c r="G185" s="43">
        <v>5.91289654473067E-4</v>
      </c>
      <c r="H185" s="43">
        <v>1.94792743266507E-4</v>
      </c>
      <c r="I185" s="43">
        <v>6.31996391509699E-4</v>
      </c>
      <c r="J185" s="43">
        <v>0.00176222788715709</v>
      </c>
      <c r="K185" s="43">
        <v>4.64692114320493E-4</v>
      </c>
    </row>
    <row r="186" ht="13.5" customHeight="1">
      <c r="A186" s="42"/>
      <c r="B186" s="43">
        <v>5.00237534693093E-4</v>
      </c>
      <c r="C186" s="43">
        <v>3.87312977800637E-4</v>
      </c>
      <c r="D186" s="43">
        <v>6.98220653512651E-4</v>
      </c>
      <c r="E186" s="43">
        <v>8.07515652486115E-4</v>
      </c>
      <c r="F186" s="43">
        <v>7.61310822501331E-4</v>
      </c>
      <c r="G186" s="43">
        <v>7.26900397736092E-4</v>
      </c>
      <c r="H186" s="43">
        <v>7.85734911939363E-4</v>
      </c>
      <c r="I186" s="43">
        <v>6.58492229418412E-4</v>
      </c>
      <c r="J186" s="43">
        <v>4.64692114320493E-4</v>
      </c>
      <c r="K186" s="43">
        <v>6.39659684424758E-4</v>
      </c>
    </row>
    <row r="187" ht="13.5" customHeight="1">
      <c r="A187" s="46"/>
      <c r="B187" s="47"/>
      <c r="C187" s="47"/>
      <c r="D187" s="47"/>
      <c r="E187" s="47"/>
      <c r="F187" s="47"/>
      <c r="G187" s="47"/>
      <c r="H187" s="47"/>
      <c r="I187" s="47"/>
      <c r="J187" s="47"/>
      <c r="K187" s="47"/>
    </row>
    <row r="188" ht="13.5" customHeight="1">
      <c r="A188" s="42" t="s">
        <v>274</v>
      </c>
      <c r="B188" s="43">
        <v>0.00158695161823177</v>
      </c>
      <c r="C188" s="43">
        <v>0.00100106640153158</v>
      </c>
      <c r="D188" s="43">
        <v>0.00188659205693933</v>
      </c>
      <c r="E188" s="43">
        <v>0.00165120582969031</v>
      </c>
      <c r="F188" s="43">
        <v>0.00164036591542048</v>
      </c>
      <c r="G188" s="43">
        <v>0.00109995254427429</v>
      </c>
      <c r="H188" s="43">
        <v>0.00125295649943003</v>
      </c>
      <c r="I188" s="43">
        <v>9.6845912174448E-4</v>
      </c>
      <c r="J188" s="43">
        <v>-4.78775189847241E-4</v>
      </c>
      <c r="K188" s="43">
        <v>5.22955613043085E-4</v>
      </c>
    </row>
    <row r="189" ht="13.5" customHeight="1">
      <c r="A189" s="42"/>
      <c r="B189" s="43">
        <v>0.00100106640153158</v>
      </c>
      <c r="C189" s="43">
        <v>0.00149836165699543</v>
      </c>
      <c r="D189" s="43">
        <v>8.66737010537414E-4</v>
      </c>
      <c r="E189" s="43">
        <v>0.00177009639341862</v>
      </c>
      <c r="F189" s="43">
        <v>0.00157353640588804</v>
      </c>
      <c r="G189" s="43">
        <v>0.00176288395302484</v>
      </c>
      <c r="H189" s="43">
        <v>0.00152821370526374</v>
      </c>
      <c r="I189" s="43">
        <v>0.00177437627266459</v>
      </c>
      <c r="J189" s="43">
        <v>-4.5532408969286E-5</v>
      </c>
      <c r="K189" s="43">
        <v>3.07658029156391E-4</v>
      </c>
    </row>
    <row r="190" ht="13.5" customHeight="1">
      <c r="A190" s="42"/>
      <c r="B190" s="43">
        <v>0.00188659205693933</v>
      </c>
      <c r="C190" s="43">
        <v>8.66737010537414E-4</v>
      </c>
      <c r="D190" s="43">
        <v>0.0035783805746023</v>
      </c>
      <c r="E190" s="43">
        <v>0.00245157536503476</v>
      </c>
      <c r="F190" s="43">
        <v>0.00207341271884586</v>
      </c>
      <c r="G190" s="43">
        <v>6.27843544824286E-4</v>
      </c>
      <c r="H190" s="43">
        <v>0.00118232556236157</v>
      </c>
      <c r="I190" s="43">
        <v>3.90338447264685E-4</v>
      </c>
      <c r="J190" s="43">
        <v>-0.00149434623564814</v>
      </c>
      <c r="K190" s="43">
        <v>5.11006874882292E-4</v>
      </c>
    </row>
    <row r="191" ht="13.5" customHeight="1">
      <c r="A191" s="42"/>
      <c r="B191" s="43">
        <v>0.00165120582969031</v>
      </c>
      <c r="C191" s="43">
        <v>0.00177009639341862</v>
      </c>
      <c r="D191" s="43">
        <v>0.00245157536503476</v>
      </c>
      <c r="E191" s="43">
        <v>0.00329699456370339</v>
      </c>
      <c r="F191" s="43">
        <v>0.00256015706373352</v>
      </c>
      <c r="G191" s="43">
        <v>0.00211288762802224</v>
      </c>
      <c r="H191" s="43">
        <v>0.00204996359437343</v>
      </c>
      <c r="I191" s="43">
        <v>0.0020331239004268</v>
      </c>
      <c r="J191" s="43">
        <v>-6.04471232929906E-4</v>
      </c>
      <c r="K191" s="43">
        <v>6.60645164690677E-4</v>
      </c>
    </row>
    <row r="192" ht="13.5" customHeight="1">
      <c r="A192" s="42"/>
      <c r="B192" s="43">
        <v>0.00164036591542048</v>
      </c>
      <c r="C192" s="43">
        <v>0.00157353640588804</v>
      </c>
      <c r="D192" s="43">
        <v>0.00207341271884586</v>
      </c>
      <c r="E192" s="43">
        <v>0.00256015706373352</v>
      </c>
      <c r="F192" s="43">
        <v>0.00282836531700456</v>
      </c>
      <c r="G192" s="43">
        <v>0.00205282883067105</v>
      </c>
      <c r="H192" s="43">
        <v>0.00243998188404446</v>
      </c>
      <c r="I192" s="43">
        <v>0.00208981948736405</v>
      </c>
      <c r="J192" s="43">
        <v>-3.25736496214316E-4</v>
      </c>
      <c r="K192" s="43">
        <v>8.5799980632051E-4</v>
      </c>
    </row>
    <row r="193" ht="13.5" customHeight="1">
      <c r="A193" s="42"/>
      <c r="B193" s="43">
        <v>0.00109995254427429</v>
      </c>
      <c r="C193" s="43">
        <v>0.00176288395302484</v>
      </c>
      <c r="D193" s="43">
        <v>6.27843544824286E-4</v>
      </c>
      <c r="E193" s="43">
        <v>0.00211288762802224</v>
      </c>
      <c r="F193" s="43">
        <v>0.00205282883067105</v>
      </c>
      <c r="G193" s="43">
        <v>0.00255271660489082</v>
      </c>
      <c r="H193" s="43">
        <v>0.00223723774089314</v>
      </c>
      <c r="I193" s="43">
        <v>0.0026325703619844</v>
      </c>
      <c r="J193" s="43">
        <v>6.31860419813558E-4</v>
      </c>
      <c r="K193" s="43">
        <v>7.58707515243383E-4</v>
      </c>
    </row>
    <row r="194" ht="13.5" customHeight="1">
      <c r="A194" s="42"/>
      <c r="B194" s="43">
        <v>0.00125295649943003</v>
      </c>
      <c r="C194" s="43">
        <v>0.00152821370526374</v>
      </c>
      <c r="D194" s="43">
        <v>0.00118232556236157</v>
      </c>
      <c r="E194" s="43">
        <v>0.00204996359437343</v>
      </c>
      <c r="F194" s="43">
        <v>0.00243998188404446</v>
      </c>
      <c r="G194" s="43">
        <v>0.00223723774089314</v>
      </c>
      <c r="H194" s="43">
        <v>0.00246414863800237</v>
      </c>
      <c r="I194" s="43">
        <v>0.00237746585411117</v>
      </c>
      <c r="J194" s="43">
        <v>4.21710558482791E-4</v>
      </c>
      <c r="K194" s="43">
        <v>9.2367765071202E-4</v>
      </c>
    </row>
    <row r="195" ht="13.5" customHeight="1">
      <c r="A195" s="42"/>
      <c r="B195" s="43">
        <v>9.6845912174448E-4</v>
      </c>
      <c r="C195" s="43">
        <v>0.00177437627266459</v>
      </c>
      <c r="D195" s="43">
        <v>3.90338447264685E-4</v>
      </c>
      <c r="E195" s="43">
        <v>0.0020331239004268</v>
      </c>
      <c r="F195" s="43">
        <v>0.00208981948736405</v>
      </c>
      <c r="G195" s="43">
        <v>0.0026325703619844</v>
      </c>
      <c r="H195" s="43">
        <v>0.00237746585411117</v>
      </c>
      <c r="I195" s="43">
        <v>0.00282544486025937</v>
      </c>
      <c r="J195" s="43">
        <v>8.01652026602484E-4</v>
      </c>
      <c r="K195" s="43">
        <v>7.47365463386297E-4</v>
      </c>
    </row>
    <row r="196" ht="13.5" customHeight="1">
      <c r="A196" s="42"/>
      <c r="B196" s="43">
        <v>-4.78775189847241E-4</v>
      </c>
      <c r="C196" s="43">
        <v>-4.5532408969286E-5</v>
      </c>
      <c r="D196" s="43">
        <v>-0.00149434623564814</v>
      </c>
      <c r="E196" s="43">
        <v>-6.04471232929906E-4</v>
      </c>
      <c r="F196" s="43">
        <v>-3.25736496214316E-4</v>
      </c>
      <c r="G196" s="43">
        <v>6.31860419813558E-4</v>
      </c>
      <c r="H196" s="43">
        <v>4.21710558482791E-4</v>
      </c>
      <c r="I196" s="43">
        <v>8.01652026602484E-4</v>
      </c>
      <c r="J196" s="43">
        <v>0.00201623216663556</v>
      </c>
      <c r="K196" s="43">
        <v>6.40846158383057E-4</v>
      </c>
    </row>
    <row r="197" ht="13.5" customHeight="1">
      <c r="A197" s="42"/>
      <c r="B197" s="43">
        <v>5.22955613043085E-4</v>
      </c>
      <c r="C197" s="43">
        <v>3.07658029156391E-4</v>
      </c>
      <c r="D197" s="43">
        <v>5.11006874882292E-4</v>
      </c>
      <c r="E197" s="43">
        <v>6.60645164690677E-4</v>
      </c>
      <c r="F197" s="43">
        <v>8.5799980632051E-4</v>
      </c>
      <c r="G197" s="43">
        <v>7.58707515243383E-4</v>
      </c>
      <c r="H197" s="43">
        <v>9.2367765071202E-4</v>
      </c>
      <c r="I197" s="43">
        <v>7.47365463386297E-4</v>
      </c>
      <c r="J197" s="43">
        <v>6.40846158383057E-4</v>
      </c>
      <c r="K197" s="43">
        <v>7.53257966565571E-4</v>
      </c>
    </row>
    <row r="198" ht="13.5" customHeight="1">
      <c r="A198" s="46"/>
      <c r="B198" s="47"/>
      <c r="C198" s="47"/>
      <c r="D198" s="47"/>
      <c r="E198" s="47"/>
      <c r="F198" s="47"/>
      <c r="G198" s="47"/>
      <c r="H198" s="47"/>
      <c r="I198" s="47"/>
      <c r="J198" s="47"/>
      <c r="K198" s="47"/>
    </row>
    <row r="199" ht="13.5" customHeight="1">
      <c r="A199" s="42" t="s">
        <v>275</v>
      </c>
      <c r="B199" s="43">
        <v>6.42886824664581E-4</v>
      </c>
      <c r="C199" s="43">
        <v>2.48291269288898E-4</v>
      </c>
      <c r="D199" s="43">
        <v>5.39428881807059E-4</v>
      </c>
      <c r="E199" s="43">
        <v>1.75189913853946E-4</v>
      </c>
      <c r="F199" s="43">
        <v>3.68919655218377E-4</v>
      </c>
      <c r="G199" s="43">
        <v>5.8740559050818E-5</v>
      </c>
      <c r="H199" s="43">
        <v>1.51632949221846E-4</v>
      </c>
      <c r="I199" s="43">
        <v>-9.20353184999622E-5</v>
      </c>
      <c r="J199" s="43">
        <v>-5.57641410577046E-4</v>
      </c>
      <c r="K199" s="43">
        <v>3.78853835743222E-5</v>
      </c>
    </row>
    <row r="200" ht="13.5" customHeight="1">
      <c r="A200" s="42"/>
      <c r="B200" s="43">
        <v>2.48291269288898E-4</v>
      </c>
      <c r="C200" s="43">
        <v>9.47320944493093E-4</v>
      </c>
      <c r="D200" s="43">
        <v>-3.26380280574445E-4</v>
      </c>
      <c r="E200" s="43">
        <v>5.40293360197531E-4</v>
      </c>
      <c r="F200" s="43">
        <v>4.71278415131576E-4</v>
      </c>
      <c r="G200" s="43">
        <v>8.56509575023025E-4</v>
      </c>
      <c r="H200" s="43">
        <v>5.28920777744317E-4</v>
      </c>
      <c r="I200" s="43">
        <v>7.76437893727733E-4</v>
      </c>
      <c r="J200" s="43">
        <v>-1.62815881274834E-4</v>
      </c>
      <c r="K200" s="43">
        <v>-1.02426601909171E-4</v>
      </c>
    </row>
    <row r="201" ht="13.5" customHeight="1">
      <c r="A201" s="42"/>
      <c r="B201" s="43">
        <v>5.39428881807059E-4</v>
      </c>
      <c r="C201" s="43">
        <v>-3.26380280574445E-4</v>
      </c>
      <c r="D201" s="43">
        <v>0.00194341991737671</v>
      </c>
      <c r="E201" s="43">
        <v>4.73089596323317E-4</v>
      </c>
      <c r="F201" s="43">
        <v>4.72821855831972E-4</v>
      </c>
      <c r="G201" s="43">
        <v>-6.73935210049243E-4</v>
      </c>
      <c r="H201" s="43">
        <v>-9.65035617515321E-5</v>
      </c>
      <c r="I201" s="43">
        <v>-7.54818002610205E-4</v>
      </c>
      <c r="J201" s="43">
        <v>-0.00147541543966925</v>
      </c>
      <c r="K201" s="43">
        <v>-1.24863961260106E-4</v>
      </c>
    </row>
    <row r="202" ht="13.5" customHeight="1">
      <c r="A202" s="42"/>
      <c r="B202" s="43">
        <v>1.75189913853946E-4</v>
      </c>
      <c r="C202" s="43">
        <v>5.40293360197531E-4</v>
      </c>
      <c r="D202" s="43">
        <v>4.73089596323317E-4</v>
      </c>
      <c r="E202" s="43">
        <v>0.00104608214385265</v>
      </c>
      <c r="F202" s="43">
        <v>6.6730162015876E-4</v>
      </c>
      <c r="G202" s="43">
        <v>5.66781670768599E-4</v>
      </c>
      <c r="H202" s="43">
        <v>4.58206548222484E-4</v>
      </c>
      <c r="I202" s="43">
        <v>5.38723150086458E-4</v>
      </c>
      <c r="J202" s="43">
        <v>-6.69334643529665E-4</v>
      </c>
      <c r="K202" s="43">
        <v>-7.27137661463889E-5</v>
      </c>
    </row>
    <row r="203" ht="13.5" customHeight="1">
      <c r="A203" s="42"/>
      <c r="B203" s="43">
        <v>3.68919655218377E-4</v>
      </c>
      <c r="C203" s="43">
        <v>4.71278415131576E-4</v>
      </c>
      <c r="D203" s="43">
        <v>4.72821855831972E-4</v>
      </c>
      <c r="E203" s="43">
        <v>6.6730162015876E-4</v>
      </c>
      <c r="F203" s="43">
        <v>0.00127495797236494</v>
      </c>
      <c r="G203" s="43">
        <v>7.87388617866968E-4</v>
      </c>
      <c r="H203" s="43">
        <v>0.00117444097739304</v>
      </c>
      <c r="I203" s="43">
        <v>9.35345830141695E-4</v>
      </c>
      <c r="J203" s="43">
        <v>-3.3418200743183E-4</v>
      </c>
      <c r="K203" s="43">
        <v>2.46597088061828E-4</v>
      </c>
    </row>
    <row r="204" ht="13.5" customHeight="1">
      <c r="A204" s="42"/>
      <c r="B204" s="43">
        <v>5.8740559050818E-5</v>
      </c>
      <c r="C204" s="43">
        <v>8.56509575023025E-4</v>
      </c>
      <c r="D204" s="43">
        <v>-6.73935210049243E-4</v>
      </c>
      <c r="E204" s="43">
        <v>5.66781670768599E-4</v>
      </c>
      <c r="F204" s="43">
        <v>7.87388617866968E-4</v>
      </c>
      <c r="G204" s="43">
        <v>0.00152216984155524</v>
      </c>
      <c r="H204" s="43">
        <v>0.00121000412492829</v>
      </c>
      <c r="I204" s="43">
        <v>0.00169864696036857</v>
      </c>
      <c r="J204" s="43">
        <v>6.29050129191909E-4</v>
      </c>
      <c r="K204" s="43">
        <v>2.59776733248186E-4</v>
      </c>
    </row>
    <row r="205" ht="13.5" customHeight="1">
      <c r="A205" s="42"/>
      <c r="B205" s="43">
        <v>1.51632949221846E-4</v>
      </c>
      <c r="C205" s="43">
        <v>5.28920777744317E-4</v>
      </c>
      <c r="D205" s="43">
        <v>-9.65035617515321E-5</v>
      </c>
      <c r="E205" s="43">
        <v>4.58206548222484E-4</v>
      </c>
      <c r="F205" s="43">
        <v>0.00117444097739304</v>
      </c>
      <c r="G205" s="43">
        <v>0.00121000412492829</v>
      </c>
      <c r="H205" s="43">
        <v>0.00147753164560404</v>
      </c>
      <c r="I205" s="43">
        <v>0.00151528599435198</v>
      </c>
      <c r="J205" s="43">
        <v>4.63613370489396E-4</v>
      </c>
      <c r="K205" s="43">
        <v>4.1516470023093E-4</v>
      </c>
    </row>
    <row r="206" ht="13.5" customHeight="1">
      <c r="A206" s="42"/>
      <c r="B206" s="43">
        <v>-9.20353184999622E-5</v>
      </c>
      <c r="C206" s="43">
        <v>7.76437893727733E-4</v>
      </c>
      <c r="D206" s="43">
        <v>-7.54818002610205E-4</v>
      </c>
      <c r="E206" s="43">
        <v>5.38723150086458E-4</v>
      </c>
      <c r="F206" s="43">
        <v>9.35345830141695E-4</v>
      </c>
      <c r="G206" s="43">
        <v>0.00169864696036857</v>
      </c>
      <c r="H206" s="43">
        <v>0.00151528599435198</v>
      </c>
      <c r="I206" s="43">
        <v>0.00210572195483477</v>
      </c>
      <c r="J206" s="43">
        <v>8.81460194691666E-4</v>
      </c>
      <c r="K206" s="43">
        <v>2.74606586710461E-4</v>
      </c>
    </row>
    <row r="207" ht="13.5" customHeight="1">
      <c r="A207" s="42"/>
      <c r="B207" s="43">
        <v>-5.57641410577046E-4</v>
      </c>
      <c r="C207" s="43">
        <v>-1.62815881274834E-4</v>
      </c>
      <c r="D207" s="43">
        <v>-0.00147541543966925</v>
      </c>
      <c r="E207" s="43">
        <v>-6.69334643529665E-4</v>
      </c>
      <c r="F207" s="43">
        <v>-3.3418200743183E-4</v>
      </c>
      <c r="G207" s="43">
        <v>6.29050129191909E-4</v>
      </c>
      <c r="H207" s="43">
        <v>4.63613370489396E-4</v>
      </c>
      <c r="I207" s="43">
        <v>8.81460194691666E-4</v>
      </c>
      <c r="J207" s="43">
        <v>0.00206978206388084</v>
      </c>
      <c r="K207" s="43">
        <v>6.26083987156447E-4</v>
      </c>
    </row>
    <row r="208" ht="13.5" customHeight="1">
      <c r="A208" s="42"/>
      <c r="B208" s="43">
        <v>3.78853835743222E-5</v>
      </c>
      <c r="C208" s="43">
        <v>-1.02426601909171E-4</v>
      </c>
      <c r="D208" s="43">
        <v>-1.24863961260106E-4</v>
      </c>
      <c r="E208" s="43">
        <v>-7.27137661463889E-5</v>
      </c>
      <c r="F208" s="43">
        <v>2.46597088061828E-4</v>
      </c>
      <c r="G208" s="43">
        <v>2.59776733248186E-4</v>
      </c>
      <c r="H208" s="43">
        <v>4.1516470023093E-4</v>
      </c>
      <c r="I208" s="43">
        <v>2.74606586710461E-4</v>
      </c>
      <c r="J208" s="43">
        <v>6.26083987156447E-4</v>
      </c>
      <c r="K208" s="43">
        <v>5.15058162694875E-4</v>
      </c>
    </row>
    <row r="209" ht="13.5" customHeight="1">
      <c r="A209" s="46"/>
      <c r="B209" s="47"/>
      <c r="C209" s="47"/>
      <c r="D209" s="47"/>
      <c r="E209" s="47"/>
      <c r="F209" s="47"/>
      <c r="G209" s="47"/>
      <c r="H209" s="47"/>
      <c r="I209" s="47"/>
      <c r="J209" s="47"/>
      <c r="K209" s="47"/>
    </row>
    <row r="210" ht="13.5" customHeight="1">
      <c r="A210" s="42" t="s">
        <v>276</v>
      </c>
      <c r="B210" s="43">
        <v>0.00225753288295726</v>
      </c>
      <c r="C210" s="43">
        <v>0.0025060890105455</v>
      </c>
      <c r="D210" s="43">
        <v>0.00311781601833423</v>
      </c>
      <c r="E210" s="43">
        <v>0.00309831191958056</v>
      </c>
      <c r="F210" s="43">
        <v>0.00197079614877054</v>
      </c>
      <c r="G210" s="43">
        <v>0.00175749476566013</v>
      </c>
      <c r="H210" s="43">
        <v>0.00209771126032491</v>
      </c>
      <c r="I210" s="43">
        <v>0.00210590569024308</v>
      </c>
      <c r="J210" s="43">
        <v>-5.18872664599876E-4</v>
      </c>
      <c r="K210" s="43">
        <v>7.27634047814435E-4</v>
      </c>
    </row>
    <row r="211" ht="13.5" customHeight="1">
      <c r="A211" s="42"/>
      <c r="B211" s="43">
        <v>0.0025060890105455</v>
      </c>
      <c r="C211" s="43">
        <v>0.0040983232028083</v>
      </c>
      <c r="D211" s="43">
        <v>0.00324364140828643</v>
      </c>
      <c r="E211" s="43">
        <v>0.00459650418360183</v>
      </c>
      <c r="F211" s="43">
        <v>0.00269399719270469</v>
      </c>
      <c r="G211" s="43">
        <v>0.00323664046051487</v>
      </c>
      <c r="H211" s="43">
        <v>0.00323677934738752</v>
      </c>
      <c r="I211" s="43">
        <v>0.00385943794360698</v>
      </c>
      <c r="J211" s="43">
        <v>-1.23429061170876E-4</v>
      </c>
      <c r="K211" s="43">
        <v>8.34612766350119E-4</v>
      </c>
    </row>
    <row r="212" ht="13.5" customHeight="1">
      <c r="A212" s="42"/>
      <c r="B212" s="43">
        <v>0.00311781601833423</v>
      </c>
      <c r="C212" s="43">
        <v>0.00324364140828643</v>
      </c>
      <c r="D212" s="43">
        <v>0.005856362650382</v>
      </c>
      <c r="E212" s="43">
        <v>0.00496042825027296</v>
      </c>
      <c r="F212" s="43">
        <v>0.00293135749762365</v>
      </c>
      <c r="G212" s="43">
        <v>0.00206603515232644</v>
      </c>
      <c r="H212" s="43">
        <v>0.00293382143966955</v>
      </c>
      <c r="I212" s="43">
        <v>0.00281026707623643</v>
      </c>
      <c r="J212" s="43">
        <v>-0.00149911547955212</v>
      </c>
      <c r="K212" s="43">
        <v>8.18044125839607E-4</v>
      </c>
    </row>
    <row r="213" ht="13.5" customHeight="1">
      <c r="A213" s="42"/>
      <c r="B213" s="43">
        <v>0.00309831191958056</v>
      </c>
      <c r="C213" s="43">
        <v>0.00459650418360183</v>
      </c>
      <c r="D213" s="43">
        <v>0.00496042825027296</v>
      </c>
      <c r="E213" s="43">
        <v>0.0061786255461733</v>
      </c>
      <c r="F213" s="43">
        <v>0.00347947320425672</v>
      </c>
      <c r="G213" s="43">
        <v>0.00366625603243287</v>
      </c>
      <c r="H213" s="43">
        <v>0.00391306771976969</v>
      </c>
      <c r="I213" s="43">
        <v>0.00456662051011208</v>
      </c>
      <c r="J213" s="43">
        <v>-6.74749214500086E-4</v>
      </c>
      <c r="K213" s="43">
        <v>0.00103599255224415</v>
      </c>
    </row>
    <row r="214" ht="13.5" customHeight="1">
      <c r="A214" s="42"/>
      <c r="B214" s="43">
        <v>0.00197079614877054</v>
      </c>
      <c r="C214" s="43">
        <v>0.00269399719270469</v>
      </c>
      <c r="D214" s="43">
        <v>0.00293135749762365</v>
      </c>
      <c r="E214" s="43">
        <v>0.00347947320425672</v>
      </c>
      <c r="F214" s="43">
        <v>0.00281577331479494</v>
      </c>
      <c r="G214" s="43">
        <v>0.00248597786641679</v>
      </c>
      <c r="H214" s="43">
        <v>0.00306750935855128</v>
      </c>
      <c r="I214" s="43">
        <v>0.0031427858337667</v>
      </c>
      <c r="J214" s="43">
        <v>-3.3737308546412E-4</v>
      </c>
      <c r="K214" s="43">
        <v>8.53755692506914E-4</v>
      </c>
    </row>
    <row r="215" ht="13.5" customHeight="1">
      <c r="A215" s="42"/>
      <c r="B215" s="43">
        <v>0.00175749476566013</v>
      </c>
      <c r="C215" s="43">
        <v>0.00323664046051487</v>
      </c>
      <c r="D215" s="43">
        <v>0.00206603515232644</v>
      </c>
      <c r="E215" s="43">
        <v>0.00366625603243287</v>
      </c>
      <c r="F215" s="43">
        <v>0.00248597786641679</v>
      </c>
      <c r="G215" s="43">
        <v>0.00330577473198616</v>
      </c>
      <c r="H215" s="43">
        <v>0.00326777074889979</v>
      </c>
      <c r="I215" s="43">
        <v>0.00400370916436505</v>
      </c>
      <c r="J215" s="43">
        <v>6.8126014502217E-4</v>
      </c>
      <c r="K215" s="43">
        <v>0.00100660624300928</v>
      </c>
    </row>
    <row r="216" ht="13.5" customHeight="1">
      <c r="A216" s="42"/>
      <c r="B216" s="43">
        <v>0.00209771126032491</v>
      </c>
      <c r="C216" s="43">
        <v>0.00323677934738752</v>
      </c>
      <c r="D216" s="43">
        <v>0.00293382143966955</v>
      </c>
      <c r="E216" s="43">
        <v>0.00391306771976969</v>
      </c>
      <c r="F216" s="43">
        <v>0.00306750935855128</v>
      </c>
      <c r="G216" s="43">
        <v>0.00326777074889979</v>
      </c>
      <c r="H216" s="43">
        <v>0.003793829796472</v>
      </c>
      <c r="I216" s="43">
        <v>0.00418528708736898</v>
      </c>
      <c r="J216" s="43">
        <v>4.77959835940674E-4</v>
      </c>
      <c r="K216" s="43">
        <v>0.0011865324884283</v>
      </c>
    </row>
    <row r="217" ht="13.5" customHeight="1">
      <c r="A217" s="42"/>
      <c r="B217" s="43">
        <v>0.00210590569024308</v>
      </c>
      <c r="C217" s="43">
        <v>0.00385943794360698</v>
      </c>
      <c r="D217" s="43">
        <v>0.00281026707623643</v>
      </c>
      <c r="E217" s="43">
        <v>0.00456662051011208</v>
      </c>
      <c r="F217" s="43">
        <v>0.0031427858337667</v>
      </c>
      <c r="G217" s="43">
        <v>0.00400370916436505</v>
      </c>
      <c r="H217" s="43">
        <v>0.00418528708736898</v>
      </c>
      <c r="I217" s="43">
        <v>0.00508274222103099</v>
      </c>
      <c r="J217" s="43">
        <v>9.5737219829201E-4</v>
      </c>
      <c r="K217" s="43">
        <v>0.00125637648953375</v>
      </c>
    </row>
    <row r="218" ht="13.5" customHeight="1">
      <c r="A218" s="42"/>
      <c r="B218" s="43">
        <v>-5.18872664599876E-4</v>
      </c>
      <c r="C218" s="43">
        <v>-1.23429061170876E-4</v>
      </c>
      <c r="D218" s="43">
        <v>-0.00149911547955212</v>
      </c>
      <c r="E218" s="43">
        <v>-6.74749214500086E-4</v>
      </c>
      <c r="F218" s="43">
        <v>-3.3737308546412E-4</v>
      </c>
      <c r="G218" s="43">
        <v>6.8126014502217E-4</v>
      </c>
      <c r="H218" s="43">
        <v>4.77959835940674E-4</v>
      </c>
      <c r="I218" s="43">
        <v>9.5737219829201E-4</v>
      </c>
      <c r="J218" s="43">
        <v>0.00203486051529071</v>
      </c>
      <c r="K218" s="43">
        <v>5.76252363707967E-4</v>
      </c>
    </row>
    <row r="219" ht="13.5" customHeight="1">
      <c r="A219" s="42"/>
      <c r="B219" s="43">
        <v>7.27634047814435E-4</v>
      </c>
      <c r="C219" s="43">
        <v>8.34612766350119E-4</v>
      </c>
      <c r="D219" s="43">
        <v>8.18044125839607E-4</v>
      </c>
      <c r="E219" s="43">
        <v>0.00103599255224415</v>
      </c>
      <c r="F219" s="43">
        <v>8.53755692506914E-4</v>
      </c>
      <c r="G219" s="43">
        <v>0.00100660624300928</v>
      </c>
      <c r="H219" s="43">
        <v>0.0011865324884283</v>
      </c>
      <c r="I219" s="43">
        <v>0.00125637648953375</v>
      </c>
      <c r="J219" s="43">
        <v>5.76252363707967E-4</v>
      </c>
      <c r="K219" s="43">
        <v>6.86757596579046E-4</v>
      </c>
    </row>
    <row r="220" ht="13.5" customHeight="1">
      <c r="B220" s="64"/>
      <c r="C220" s="64"/>
      <c r="D220" s="64"/>
      <c r="E220" s="64"/>
      <c r="F220" s="64"/>
      <c r="G220" s="64"/>
      <c r="H220" s="64"/>
      <c r="I220" s="64"/>
      <c r="J220" s="64"/>
      <c r="K220" s="64"/>
    </row>
    <row r="221" ht="13.5" customHeight="1">
      <c r="B221" s="64"/>
      <c r="C221" s="64"/>
      <c r="D221" s="64"/>
      <c r="E221" s="64"/>
      <c r="F221" s="64"/>
      <c r="G221" s="64"/>
      <c r="H221" s="64"/>
      <c r="I221" s="64"/>
      <c r="J221" s="64"/>
      <c r="K221" s="64"/>
    </row>
    <row r="222" ht="13.5" customHeight="1">
      <c r="B222" s="64"/>
      <c r="C222" s="64"/>
      <c r="D222" s="64"/>
      <c r="E222" s="64"/>
      <c r="F222" s="64"/>
      <c r="G222" s="64"/>
      <c r="H222" s="64"/>
      <c r="I222" s="64"/>
      <c r="J222" s="64"/>
      <c r="K222" s="64"/>
    </row>
    <row r="223" ht="13.5" customHeight="1">
      <c r="B223" s="64"/>
      <c r="C223" s="64"/>
      <c r="D223" s="64"/>
      <c r="E223" s="64"/>
      <c r="F223" s="64"/>
      <c r="G223" s="64"/>
      <c r="H223" s="64"/>
      <c r="I223" s="64"/>
      <c r="J223" s="64"/>
      <c r="K223" s="64"/>
    </row>
    <row r="224" ht="13.5" customHeight="1">
      <c r="B224" s="64"/>
      <c r="C224" s="64"/>
      <c r="D224" s="64"/>
      <c r="E224" s="64"/>
      <c r="F224" s="64"/>
      <c r="G224" s="64"/>
      <c r="H224" s="64"/>
      <c r="I224" s="64"/>
      <c r="J224" s="64"/>
      <c r="K224" s="64"/>
    </row>
    <row r="225" ht="13.5" customHeight="1">
      <c r="B225" s="64"/>
      <c r="C225" s="64"/>
      <c r="D225" s="64"/>
      <c r="E225" s="64"/>
      <c r="F225" s="64"/>
      <c r="G225" s="64"/>
      <c r="H225" s="64"/>
      <c r="I225" s="64"/>
      <c r="J225" s="64"/>
      <c r="K225" s="64"/>
    </row>
    <row r="226" ht="13.5" customHeight="1">
      <c r="B226" s="64"/>
      <c r="C226" s="64"/>
      <c r="D226" s="64"/>
      <c r="E226" s="64"/>
      <c r="F226" s="64"/>
      <c r="G226" s="64"/>
      <c r="H226" s="64"/>
      <c r="I226" s="64"/>
      <c r="J226" s="64"/>
      <c r="K226" s="64"/>
    </row>
    <row r="227" ht="13.5" customHeight="1">
      <c r="B227" s="64"/>
      <c r="C227" s="64"/>
      <c r="D227" s="64"/>
      <c r="E227" s="64"/>
      <c r="F227" s="64"/>
      <c r="G227" s="64"/>
      <c r="H227" s="64"/>
      <c r="I227" s="64"/>
      <c r="J227" s="64"/>
      <c r="K227" s="64"/>
    </row>
    <row r="228" ht="13.5" customHeight="1">
      <c r="B228" s="64"/>
      <c r="C228" s="64"/>
      <c r="D228" s="64"/>
      <c r="E228" s="64"/>
      <c r="F228" s="64"/>
      <c r="G228" s="64"/>
      <c r="H228" s="64"/>
      <c r="I228" s="64"/>
      <c r="J228" s="64"/>
      <c r="K228" s="64"/>
    </row>
    <row r="229" ht="13.5" customHeight="1">
      <c r="B229" s="64"/>
      <c r="C229" s="64"/>
      <c r="D229" s="64"/>
      <c r="E229" s="64"/>
      <c r="F229" s="64"/>
      <c r="G229" s="64"/>
      <c r="H229" s="64"/>
      <c r="I229" s="64"/>
      <c r="J229" s="64"/>
      <c r="K229" s="64"/>
    </row>
    <row r="230" ht="13.5" customHeight="1">
      <c r="B230" s="64"/>
      <c r="C230" s="64"/>
      <c r="D230" s="64"/>
      <c r="E230" s="64"/>
      <c r="F230" s="64"/>
      <c r="G230" s="64"/>
      <c r="H230" s="64"/>
      <c r="I230" s="64"/>
      <c r="J230" s="64"/>
      <c r="K230" s="64"/>
    </row>
    <row r="231" ht="13.5" customHeight="1">
      <c r="B231" s="64"/>
      <c r="C231" s="64"/>
      <c r="D231" s="64"/>
      <c r="E231" s="64"/>
      <c r="F231" s="64"/>
      <c r="G231" s="64"/>
      <c r="H231" s="64"/>
      <c r="I231" s="64"/>
      <c r="J231" s="64"/>
      <c r="K231" s="64"/>
    </row>
    <row r="232" ht="13.5" customHeight="1">
      <c r="B232" s="64"/>
      <c r="C232" s="64"/>
      <c r="D232" s="64"/>
      <c r="E232" s="64"/>
      <c r="F232" s="64"/>
      <c r="G232" s="64"/>
      <c r="H232" s="64"/>
      <c r="I232" s="64"/>
      <c r="J232" s="64"/>
      <c r="K232" s="64"/>
    </row>
    <row r="233" ht="13.5" customHeight="1">
      <c r="B233" s="64"/>
      <c r="C233" s="64"/>
      <c r="D233" s="64"/>
      <c r="E233" s="64"/>
      <c r="F233" s="64"/>
      <c r="G233" s="64"/>
      <c r="H233" s="64"/>
      <c r="I233" s="64"/>
      <c r="J233" s="64"/>
      <c r="K233" s="64"/>
    </row>
    <row r="234" ht="13.5" customHeight="1">
      <c r="B234" s="64"/>
      <c r="C234" s="64"/>
      <c r="D234" s="64"/>
      <c r="E234" s="64"/>
      <c r="F234" s="64"/>
      <c r="G234" s="64"/>
      <c r="H234" s="64"/>
      <c r="I234" s="64"/>
      <c r="J234" s="64"/>
      <c r="K234" s="64"/>
    </row>
    <row r="235" ht="13.5" customHeight="1">
      <c r="B235" s="64"/>
      <c r="C235" s="64"/>
      <c r="D235" s="64"/>
      <c r="E235" s="64"/>
      <c r="F235" s="64"/>
      <c r="G235" s="64"/>
      <c r="H235" s="64"/>
      <c r="I235" s="64"/>
      <c r="J235" s="64"/>
      <c r="K235" s="64"/>
    </row>
    <row r="236" ht="13.5" customHeight="1">
      <c r="B236" s="64"/>
      <c r="C236" s="64"/>
      <c r="D236" s="64"/>
      <c r="E236" s="64"/>
      <c r="F236" s="64"/>
      <c r="G236" s="64"/>
      <c r="H236" s="64"/>
      <c r="I236" s="64"/>
      <c r="J236" s="64"/>
      <c r="K236" s="64"/>
    </row>
    <row r="237" ht="13.5" customHeight="1">
      <c r="B237" s="64"/>
      <c r="C237" s="64"/>
      <c r="D237" s="64"/>
      <c r="E237" s="64"/>
      <c r="F237" s="64"/>
      <c r="G237" s="64"/>
      <c r="H237" s="64"/>
      <c r="I237" s="64"/>
      <c r="J237" s="64"/>
      <c r="K237" s="64"/>
    </row>
    <row r="238" ht="13.5" customHeight="1">
      <c r="B238" s="64"/>
      <c r="C238" s="64"/>
      <c r="D238" s="64"/>
      <c r="E238" s="64"/>
      <c r="F238" s="64"/>
      <c r="G238" s="64"/>
      <c r="H238" s="64"/>
      <c r="I238" s="64"/>
      <c r="J238" s="64"/>
      <c r="K238" s="64"/>
    </row>
    <row r="239" ht="13.5" customHeight="1">
      <c r="B239" s="64"/>
      <c r="C239" s="64"/>
      <c r="D239" s="64"/>
      <c r="E239" s="64"/>
      <c r="F239" s="64"/>
      <c r="G239" s="64"/>
      <c r="H239" s="64"/>
      <c r="I239" s="64"/>
      <c r="J239" s="64"/>
      <c r="K239" s="64"/>
    </row>
    <row r="240" ht="13.5" customHeight="1">
      <c r="B240" s="64"/>
      <c r="C240" s="64"/>
      <c r="D240" s="64"/>
      <c r="E240" s="64"/>
      <c r="F240" s="64"/>
      <c r="G240" s="64"/>
      <c r="H240" s="64"/>
      <c r="I240" s="64"/>
      <c r="J240" s="64"/>
      <c r="K240" s="64"/>
    </row>
    <row r="241" ht="13.5" customHeight="1">
      <c r="B241" s="64"/>
      <c r="C241" s="64"/>
      <c r="D241" s="64"/>
      <c r="E241" s="64"/>
      <c r="F241" s="64"/>
      <c r="G241" s="64"/>
      <c r="H241" s="64"/>
      <c r="I241" s="64"/>
      <c r="J241" s="64"/>
      <c r="K241" s="64"/>
    </row>
    <row r="242" ht="13.5" customHeight="1">
      <c r="B242" s="64"/>
      <c r="C242" s="64"/>
      <c r="D242" s="64"/>
      <c r="E242" s="64"/>
      <c r="F242" s="64"/>
      <c r="G242" s="64"/>
      <c r="H242" s="64"/>
      <c r="I242" s="64"/>
      <c r="J242" s="64"/>
      <c r="K242" s="64"/>
    </row>
    <row r="243" ht="13.5" customHeight="1">
      <c r="B243" s="64"/>
      <c r="C243" s="64"/>
      <c r="D243" s="64"/>
      <c r="E243" s="64"/>
      <c r="F243" s="64"/>
      <c r="G243" s="64"/>
      <c r="H243" s="64"/>
      <c r="I243" s="64"/>
      <c r="J243" s="64"/>
      <c r="K243" s="64"/>
    </row>
    <row r="244" ht="13.5" customHeight="1">
      <c r="B244" s="64"/>
      <c r="C244" s="64"/>
      <c r="D244" s="64"/>
      <c r="E244" s="64"/>
      <c r="F244" s="64"/>
      <c r="G244" s="64"/>
      <c r="H244" s="64"/>
      <c r="I244" s="64"/>
      <c r="J244" s="64"/>
      <c r="K244" s="64"/>
    </row>
    <row r="245" ht="13.5" customHeight="1">
      <c r="B245" s="64"/>
      <c r="C245" s="64"/>
      <c r="D245" s="64"/>
      <c r="E245" s="64"/>
      <c r="F245" s="64"/>
      <c r="G245" s="64"/>
      <c r="H245" s="64"/>
      <c r="I245" s="64"/>
      <c r="J245" s="64"/>
      <c r="K245" s="64"/>
    </row>
    <row r="246" ht="13.5" customHeight="1">
      <c r="B246" s="64"/>
      <c r="C246" s="64"/>
      <c r="D246" s="64"/>
      <c r="E246" s="64"/>
      <c r="F246" s="64"/>
      <c r="G246" s="64"/>
      <c r="H246" s="64"/>
      <c r="I246" s="64"/>
      <c r="J246" s="64"/>
      <c r="K246" s="64"/>
    </row>
    <row r="247" ht="13.5" customHeight="1">
      <c r="B247" s="64"/>
      <c r="C247" s="64"/>
      <c r="D247" s="64"/>
      <c r="E247" s="64"/>
      <c r="F247" s="64"/>
      <c r="G247" s="64"/>
      <c r="H247" s="64"/>
      <c r="I247" s="64"/>
      <c r="J247" s="64"/>
      <c r="K247" s="64"/>
    </row>
    <row r="248" ht="13.5" customHeight="1">
      <c r="B248" s="64"/>
      <c r="C248" s="64"/>
      <c r="D248" s="64"/>
      <c r="E248" s="64"/>
      <c r="F248" s="64"/>
      <c r="G248" s="64"/>
      <c r="H248" s="64"/>
      <c r="I248" s="64"/>
      <c r="J248" s="64"/>
      <c r="K248" s="64"/>
    </row>
    <row r="249" ht="13.5" customHeight="1">
      <c r="B249" s="64"/>
      <c r="C249" s="64"/>
      <c r="D249" s="64"/>
      <c r="E249" s="64"/>
      <c r="F249" s="64"/>
      <c r="G249" s="64"/>
      <c r="H249" s="64"/>
      <c r="I249" s="64"/>
      <c r="J249" s="64"/>
      <c r="K249" s="64"/>
    </row>
    <row r="250" ht="13.5" customHeight="1">
      <c r="B250" s="64"/>
      <c r="C250" s="64"/>
      <c r="D250" s="64"/>
      <c r="E250" s="64"/>
      <c r="F250" s="64"/>
      <c r="G250" s="64"/>
      <c r="H250" s="64"/>
      <c r="I250" s="64"/>
      <c r="J250" s="64"/>
      <c r="K250" s="64"/>
    </row>
    <row r="251" ht="13.5" customHeight="1">
      <c r="B251" s="64"/>
      <c r="C251" s="64"/>
      <c r="D251" s="64"/>
      <c r="E251" s="64"/>
      <c r="F251" s="64"/>
      <c r="G251" s="64"/>
      <c r="H251" s="64"/>
      <c r="I251" s="64"/>
      <c r="J251" s="64"/>
      <c r="K251" s="64"/>
    </row>
    <row r="252" ht="13.5" customHeight="1">
      <c r="B252" s="64"/>
      <c r="C252" s="64"/>
      <c r="D252" s="64"/>
      <c r="E252" s="64"/>
      <c r="F252" s="64"/>
      <c r="G252" s="64"/>
      <c r="H252" s="64"/>
      <c r="I252" s="64"/>
      <c r="J252" s="64"/>
      <c r="K252" s="64"/>
    </row>
    <row r="253" ht="13.5" customHeight="1">
      <c r="B253" s="64"/>
      <c r="C253" s="64"/>
      <c r="D253" s="64"/>
      <c r="E253" s="64"/>
      <c r="F253" s="64"/>
      <c r="G253" s="64"/>
      <c r="H253" s="64"/>
      <c r="I253" s="64"/>
      <c r="J253" s="64"/>
      <c r="K253" s="64"/>
    </row>
    <row r="254" ht="13.5" customHeight="1">
      <c r="B254" s="64"/>
      <c r="C254" s="64"/>
      <c r="D254" s="64"/>
      <c r="E254" s="64"/>
      <c r="F254" s="64"/>
      <c r="G254" s="64"/>
      <c r="H254" s="64"/>
      <c r="I254" s="64"/>
      <c r="J254" s="64"/>
      <c r="K254" s="64"/>
    </row>
    <row r="255" ht="13.5" customHeight="1">
      <c r="B255" s="64"/>
      <c r="C255" s="64"/>
      <c r="D255" s="64"/>
      <c r="E255" s="64"/>
      <c r="F255" s="64"/>
      <c r="G255" s="64"/>
      <c r="H255" s="64"/>
      <c r="I255" s="64"/>
      <c r="J255" s="64"/>
      <c r="K255" s="64"/>
    </row>
    <row r="256" ht="13.5" customHeight="1">
      <c r="B256" s="64"/>
      <c r="C256" s="64"/>
      <c r="D256" s="64"/>
      <c r="E256" s="64"/>
      <c r="F256" s="64"/>
      <c r="G256" s="64"/>
      <c r="H256" s="64"/>
      <c r="I256" s="64"/>
      <c r="J256" s="64"/>
      <c r="K256" s="64"/>
    </row>
    <row r="257" ht="13.5" customHeight="1">
      <c r="B257" s="64"/>
      <c r="C257" s="64"/>
      <c r="D257" s="64"/>
      <c r="E257" s="64"/>
      <c r="F257" s="64"/>
      <c r="G257" s="64"/>
      <c r="H257" s="64"/>
      <c r="I257" s="64"/>
      <c r="J257" s="64"/>
      <c r="K257" s="64"/>
    </row>
    <row r="258" ht="13.5" customHeight="1">
      <c r="B258" s="64"/>
      <c r="C258" s="64"/>
      <c r="D258" s="64"/>
      <c r="E258" s="64"/>
      <c r="F258" s="64"/>
      <c r="G258" s="64"/>
      <c r="H258" s="64"/>
      <c r="I258" s="64"/>
      <c r="J258" s="64"/>
      <c r="K258" s="64"/>
    </row>
    <row r="259" ht="13.5" customHeight="1">
      <c r="B259" s="64"/>
      <c r="C259" s="64"/>
      <c r="D259" s="64"/>
      <c r="E259" s="64"/>
      <c r="F259" s="64"/>
      <c r="G259" s="64"/>
      <c r="H259" s="64"/>
      <c r="I259" s="64"/>
      <c r="J259" s="64"/>
      <c r="K259" s="64"/>
    </row>
    <row r="260" ht="13.5" customHeight="1">
      <c r="B260" s="64"/>
      <c r="C260" s="64"/>
      <c r="D260" s="64"/>
      <c r="E260" s="64"/>
      <c r="F260" s="64"/>
      <c r="G260" s="64"/>
      <c r="H260" s="64"/>
      <c r="I260" s="64"/>
      <c r="J260" s="64"/>
      <c r="K260" s="64"/>
    </row>
    <row r="261" ht="13.5" customHeight="1">
      <c r="B261" s="64"/>
      <c r="C261" s="64"/>
      <c r="D261" s="64"/>
      <c r="E261" s="64"/>
      <c r="F261" s="64"/>
      <c r="G261" s="64"/>
      <c r="H261" s="64"/>
      <c r="I261" s="64"/>
      <c r="J261" s="64"/>
      <c r="K261" s="64"/>
    </row>
    <row r="262" ht="13.5" customHeight="1">
      <c r="B262" s="64"/>
      <c r="C262" s="64"/>
      <c r="D262" s="64"/>
      <c r="E262" s="64"/>
      <c r="F262" s="64"/>
      <c r="G262" s="64"/>
      <c r="H262" s="64"/>
      <c r="I262" s="64"/>
      <c r="J262" s="64"/>
      <c r="K262" s="64"/>
    </row>
    <row r="263" ht="13.5" customHeight="1">
      <c r="B263" s="64"/>
      <c r="C263" s="64"/>
      <c r="D263" s="64"/>
      <c r="E263" s="64"/>
      <c r="F263" s="64"/>
      <c r="G263" s="64"/>
      <c r="H263" s="64"/>
      <c r="I263" s="64"/>
      <c r="J263" s="64"/>
      <c r="K263" s="64"/>
    </row>
    <row r="264" ht="13.5" customHeight="1">
      <c r="B264" s="64"/>
      <c r="C264" s="64"/>
      <c r="D264" s="64"/>
      <c r="E264" s="64"/>
      <c r="F264" s="64"/>
      <c r="G264" s="64"/>
      <c r="H264" s="64"/>
      <c r="I264" s="64"/>
      <c r="J264" s="64"/>
      <c r="K264" s="64"/>
    </row>
    <row r="265" ht="13.5" customHeight="1">
      <c r="B265" s="64"/>
      <c r="C265" s="64"/>
      <c r="D265" s="64"/>
      <c r="E265" s="64"/>
      <c r="F265" s="64"/>
      <c r="G265" s="64"/>
      <c r="H265" s="64"/>
      <c r="I265" s="64"/>
      <c r="J265" s="64"/>
      <c r="K265" s="64"/>
    </row>
    <row r="266" ht="13.5" customHeight="1">
      <c r="B266" s="64"/>
      <c r="C266" s="64"/>
      <c r="D266" s="64"/>
      <c r="E266" s="64"/>
      <c r="F266" s="64"/>
      <c r="G266" s="64"/>
      <c r="H266" s="64"/>
      <c r="I266" s="64"/>
      <c r="J266" s="64"/>
      <c r="K266" s="64"/>
    </row>
    <row r="267" ht="13.5" customHeight="1">
      <c r="B267" s="64"/>
      <c r="C267" s="64"/>
      <c r="D267" s="64"/>
      <c r="E267" s="64"/>
      <c r="F267" s="64"/>
      <c r="G267" s="64"/>
      <c r="H267" s="64"/>
      <c r="I267" s="64"/>
      <c r="J267" s="64"/>
      <c r="K267" s="64"/>
    </row>
    <row r="268" ht="13.5" customHeight="1">
      <c r="B268" s="64"/>
      <c r="C268" s="64"/>
      <c r="D268" s="64"/>
      <c r="E268" s="64"/>
      <c r="F268" s="64"/>
      <c r="G268" s="64"/>
      <c r="H268" s="64"/>
      <c r="I268" s="64"/>
      <c r="J268" s="64"/>
      <c r="K268" s="64"/>
    </row>
    <row r="269" ht="13.5" customHeight="1">
      <c r="B269" s="64"/>
      <c r="C269" s="64"/>
      <c r="D269" s="64"/>
      <c r="E269" s="64"/>
      <c r="F269" s="64"/>
      <c r="G269" s="64"/>
      <c r="H269" s="64"/>
      <c r="I269" s="64"/>
      <c r="J269" s="64"/>
      <c r="K269" s="64"/>
    </row>
    <row r="270" ht="13.5" customHeight="1">
      <c r="B270" s="64"/>
      <c r="C270" s="64"/>
      <c r="D270" s="64"/>
      <c r="E270" s="64"/>
      <c r="F270" s="64"/>
      <c r="G270" s="64"/>
      <c r="H270" s="64"/>
      <c r="I270" s="64"/>
      <c r="J270" s="64"/>
      <c r="K270" s="64"/>
    </row>
    <row r="271" ht="13.5" customHeight="1">
      <c r="B271" s="64"/>
      <c r="C271" s="64"/>
      <c r="D271" s="64"/>
      <c r="E271" s="64"/>
      <c r="F271" s="64"/>
      <c r="G271" s="64"/>
      <c r="H271" s="64"/>
      <c r="I271" s="64"/>
      <c r="J271" s="64"/>
      <c r="K271" s="64"/>
    </row>
    <row r="272" ht="13.5" customHeight="1">
      <c r="B272" s="64"/>
      <c r="C272" s="64"/>
      <c r="D272" s="64"/>
      <c r="E272" s="64"/>
      <c r="F272" s="64"/>
      <c r="G272" s="64"/>
      <c r="H272" s="64"/>
      <c r="I272" s="64"/>
      <c r="J272" s="64"/>
      <c r="K272" s="64"/>
    </row>
    <row r="273" ht="13.5" customHeight="1">
      <c r="B273" s="64"/>
      <c r="C273" s="64"/>
      <c r="D273" s="64"/>
      <c r="E273" s="64"/>
      <c r="F273" s="64"/>
      <c r="G273" s="64"/>
      <c r="H273" s="64"/>
      <c r="I273" s="64"/>
      <c r="J273" s="64"/>
      <c r="K273" s="64"/>
    </row>
    <row r="274" ht="13.5" customHeight="1">
      <c r="B274" s="64"/>
      <c r="C274" s="64"/>
      <c r="D274" s="64"/>
      <c r="E274" s="64"/>
      <c r="F274" s="64"/>
      <c r="G274" s="64"/>
      <c r="H274" s="64"/>
      <c r="I274" s="64"/>
      <c r="J274" s="64"/>
      <c r="K274" s="64"/>
    </row>
    <row r="275" ht="13.5" customHeight="1">
      <c r="B275" s="64"/>
      <c r="C275" s="64"/>
      <c r="D275" s="64"/>
      <c r="E275" s="64"/>
      <c r="F275" s="64"/>
      <c r="G275" s="64"/>
      <c r="H275" s="64"/>
      <c r="I275" s="64"/>
      <c r="J275" s="64"/>
      <c r="K275" s="64"/>
    </row>
    <row r="276" ht="13.5" customHeight="1">
      <c r="B276" s="64"/>
      <c r="C276" s="64"/>
      <c r="D276" s="64"/>
      <c r="E276" s="64"/>
      <c r="F276" s="64"/>
      <c r="G276" s="64"/>
      <c r="H276" s="64"/>
      <c r="I276" s="64"/>
      <c r="J276" s="64"/>
      <c r="K276" s="64"/>
    </row>
    <row r="277" ht="13.5" customHeight="1">
      <c r="B277" s="64"/>
      <c r="C277" s="64"/>
      <c r="D277" s="64"/>
      <c r="E277" s="64"/>
      <c r="F277" s="64"/>
      <c r="G277" s="64"/>
      <c r="H277" s="64"/>
      <c r="I277" s="64"/>
      <c r="J277" s="64"/>
      <c r="K277" s="64"/>
    </row>
    <row r="278" ht="13.5" customHeight="1">
      <c r="B278" s="64"/>
      <c r="C278" s="64"/>
      <c r="D278" s="64"/>
      <c r="E278" s="64"/>
      <c r="F278" s="64"/>
      <c r="G278" s="64"/>
      <c r="H278" s="64"/>
      <c r="I278" s="64"/>
      <c r="J278" s="64"/>
      <c r="K278" s="64"/>
    </row>
    <row r="279" ht="13.5" customHeight="1">
      <c r="B279" s="64"/>
      <c r="C279" s="64"/>
      <c r="D279" s="64"/>
      <c r="E279" s="64"/>
      <c r="F279" s="64"/>
      <c r="G279" s="64"/>
      <c r="H279" s="64"/>
      <c r="I279" s="64"/>
      <c r="J279" s="64"/>
      <c r="K279" s="64"/>
    </row>
    <row r="280" ht="13.5" customHeight="1">
      <c r="B280" s="64"/>
      <c r="C280" s="64"/>
      <c r="D280" s="64"/>
      <c r="E280" s="64"/>
      <c r="F280" s="64"/>
      <c r="G280" s="64"/>
      <c r="H280" s="64"/>
      <c r="I280" s="64"/>
      <c r="J280" s="64"/>
      <c r="K280" s="64"/>
    </row>
    <row r="281" ht="13.5" customHeight="1">
      <c r="B281" s="64"/>
      <c r="C281" s="64"/>
      <c r="D281" s="64"/>
      <c r="E281" s="64"/>
      <c r="F281" s="64"/>
      <c r="G281" s="64"/>
      <c r="H281" s="64"/>
      <c r="I281" s="64"/>
      <c r="J281" s="64"/>
      <c r="K281" s="64"/>
    </row>
    <row r="282" ht="13.5" customHeight="1">
      <c r="B282" s="64"/>
      <c r="C282" s="64"/>
      <c r="D282" s="64"/>
      <c r="E282" s="64"/>
      <c r="F282" s="64"/>
      <c r="G282" s="64"/>
      <c r="H282" s="64"/>
      <c r="I282" s="64"/>
      <c r="J282" s="64"/>
      <c r="K282" s="64"/>
    </row>
    <row r="283" ht="13.5" customHeight="1">
      <c r="B283" s="64"/>
      <c r="C283" s="64"/>
      <c r="D283" s="64"/>
      <c r="E283" s="64"/>
      <c r="F283" s="64"/>
      <c r="G283" s="64"/>
      <c r="H283" s="64"/>
      <c r="I283" s="64"/>
      <c r="J283" s="64"/>
      <c r="K283" s="64"/>
    </row>
    <row r="284" ht="13.5" customHeight="1">
      <c r="B284" s="64"/>
      <c r="C284" s="64"/>
      <c r="D284" s="64"/>
      <c r="E284" s="64"/>
      <c r="F284" s="64"/>
      <c r="G284" s="64"/>
      <c r="H284" s="64"/>
      <c r="I284" s="64"/>
      <c r="J284" s="64"/>
      <c r="K284" s="64"/>
    </row>
    <row r="285" ht="13.5" customHeight="1">
      <c r="B285" s="64"/>
      <c r="C285" s="64"/>
      <c r="D285" s="64"/>
      <c r="E285" s="64"/>
      <c r="F285" s="64"/>
      <c r="G285" s="64"/>
      <c r="H285" s="64"/>
      <c r="I285" s="64"/>
      <c r="J285" s="64"/>
      <c r="K285" s="64"/>
    </row>
    <row r="286" ht="13.5" customHeight="1">
      <c r="B286" s="64"/>
      <c r="C286" s="64"/>
      <c r="D286" s="64"/>
      <c r="E286" s="64"/>
      <c r="F286" s="64"/>
      <c r="G286" s="64"/>
      <c r="H286" s="64"/>
      <c r="I286" s="64"/>
      <c r="J286" s="64"/>
      <c r="K286" s="64"/>
    </row>
    <row r="287" ht="13.5" customHeight="1">
      <c r="B287" s="64"/>
      <c r="C287" s="64"/>
      <c r="D287" s="64"/>
      <c r="E287" s="64"/>
      <c r="F287" s="64"/>
      <c r="G287" s="64"/>
      <c r="H287" s="64"/>
      <c r="I287" s="64"/>
      <c r="J287" s="64"/>
      <c r="K287" s="64"/>
    </row>
    <row r="288" ht="13.5" customHeight="1">
      <c r="B288" s="64"/>
      <c r="C288" s="64"/>
      <c r="D288" s="64"/>
      <c r="E288" s="64"/>
      <c r="F288" s="64"/>
      <c r="G288" s="64"/>
      <c r="H288" s="64"/>
      <c r="I288" s="64"/>
      <c r="J288" s="64"/>
      <c r="K288" s="64"/>
    </row>
    <row r="289" ht="13.5" customHeight="1">
      <c r="B289" s="64"/>
      <c r="C289" s="64"/>
      <c r="D289" s="64"/>
      <c r="E289" s="64"/>
      <c r="F289" s="64"/>
      <c r="G289" s="64"/>
      <c r="H289" s="64"/>
      <c r="I289" s="64"/>
      <c r="J289" s="64"/>
      <c r="K289" s="64"/>
    </row>
    <row r="290" ht="13.5" customHeight="1">
      <c r="B290" s="64"/>
      <c r="C290" s="64"/>
      <c r="D290" s="64"/>
      <c r="E290" s="64"/>
      <c r="F290" s="64"/>
      <c r="G290" s="64"/>
      <c r="H290" s="64"/>
      <c r="I290" s="64"/>
      <c r="J290" s="64"/>
      <c r="K290" s="64"/>
    </row>
    <row r="291" ht="13.5" customHeight="1">
      <c r="B291" s="64"/>
      <c r="C291" s="64"/>
      <c r="D291" s="64"/>
      <c r="E291" s="64"/>
      <c r="F291" s="64"/>
      <c r="G291" s="64"/>
      <c r="H291" s="64"/>
      <c r="I291" s="64"/>
      <c r="J291" s="64"/>
      <c r="K291" s="64"/>
    </row>
    <row r="292" ht="13.5" customHeight="1">
      <c r="B292" s="64"/>
      <c r="C292" s="64"/>
      <c r="D292" s="64"/>
      <c r="E292" s="64"/>
      <c r="F292" s="64"/>
      <c r="G292" s="64"/>
      <c r="H292" s="64"/>
      <c r="I292" s="64"/>
      <c r="J292" s="64"/>
      <c r="K292" s="64"/>
    </row>
    <row r="293" ht="13.5" customHeight="1">
      <c r="B293" s="64"/>
      <c r="C293" s="64"/>
      <c r="D293" s="64"/>
      <c r="E293" s="64"/>
      <c r="F293" s="64"/>
      <c r="G293" s="64"/>
      <c r="H293" s="64"/>
      <c r="I293" s="64"/>
      <c r="J293" s="64"/>
      <c r="K293" s="64"/>
    </row>
    <row r="294" ht="13.5" customHeight="1">
      <c r="B294" s="64"/>
      <c r="C294" s="64"/>
      <c r="D294" s="64"/>
      <c r="E294" s="64"/>
      <c r="F294" s="64"/>
      <c r="G294" s="64"/>
      <c r="H294" s="64"/>
      <c r="I294" s="64"/>
      <c r="J294" s="64"/>
      <c r="K294" s="64"/>
    </row>
    <row r="295" ht="13.5" customHeight="1">
      <c r="B295" s="64"/>
      <c r="C295" s="64"/>
      <c r="D295" s="64"/>
      <c r="E295" s="64"/>
      <c r="F295" s="64"/>
      <c r="G295" s="64"/>
      <c r="H295" s="64"/>
      <c r="I295" s="64"/>
      <c r="J295" s="64"/>
      <c r="K295" s="64"/>
    </row>
    <row r="296" ht="13.5" customHeight="1">
      <c r="B296" s="64"/>
      <c r="C296" s="64"/>
      <c r="D296" s="64"/>
      <c r="E296" s="64"/>
      <c r="F296" s="64"/>
      <c r="G296" s="64"/>
      <c r="H296" s="64"/>
      <c r="I296" s="64"/>
      <c r="J296" s="64"/>
      <c r="K296" s="64"/>
    </row>
    <row r="297" ht="13.5" customHeight="1">
      <c r="B297" s="64"/>
      <c r="C297" s="64"/>
      <c r="D297" s="64"/>
      <c r="E297" s="64"/>
      <c r="F297" s="64"/>
      <c r="G297" s="64"/>
      <c r="H297" s="64"/>
      <c r="I297" s="64"/>
      <c r="J297" s="64"/>
      <c r="K297" s="64"/>
    </row>
    <row r="298" ht="13.5" customHeight="1">
      <c r="B298" s="64"/>
      <c r="C298" s="64"/>
      <c r="D298" s="64"/>
      <c r="E298" s="64"/>
      <c r="F298" s="64"/>
      <c r="G298" s="64"/>
      <c r="H298" s="64"/>
      <c r="I298" s="64"/>
      <c r="J298" s="64"/>
      <c r="K298" s="64"/>
    </row>
    <row r="299" ht="13.5" customHeight="1">
      <c r="B299" s="64"/>
      <c r="C299" s="64"/>
      <c r="D299" s="64"/>
      <c r="E299" s="64"/>
      <c r="F299" s="64"/>
      <c r="G299" s="64"/>
      <c r="H299" s="64"/>
      <c r="I299" s="64"/>
      <c r="J299" s="64"/>
      <c r="K299" s="64"/>
    </row>
    <row r="300" ht="13.5" customHeight="1">
      <c r="B300" s="64"/>
      <c r="C300" s="64"/>
      <c r="D300" s="64"/>
      <c r="E300" s="64"/>
      <c r="F300" s="64"/>
      <c r="G300" s="64"/>
      <c r="H300" s="64"/>
      <c r="I300" s="64"/>
      <c r="J300" s="64"/>
      <c r="K300" s="64"/>
    </row>
    <row r="301" ht="13.5" customHeight="1">
      <c r="B301" s="64"/>
      <c r="C301" s="64"/>
      <c r="D301" s="64"/>
      <c r="E301" s="64"/>
      <c r="F301" s="64"/>
      <c r="G301" s="64"/>
      <c r="H301" s="64"/>
      <c r="I301" s="64"/>
      <c r="J301" s="64"/>
      <c r="K301" s="64"/>
    </row>
    <row r="302" ht="13.5" customHeight="1">
      <c r="B302" s="64"/>
      <c r="C302" s="64"/>
      <c r="D302" s="64"/>
      <c r="E302" s="64"/>
      <c r="F302" s="64"/>
      <c r="G302" s="64"/>
      <c r="H302" s="64"/>
      <c r="I302" s="64"/>
      <c r="J302" s="64"/>
      <c r="K302" s="64"/>
    </row>
    <row r="303" ht="13.5" customHeight="1">
      <c r="B303" s="64"/>
      <c r="C303" s="64"/>
      <c r="D303" s="64"/>
      <c r="E303" s="64"/>
      <c r="F303" s="64"/>
      <c r="G303" s="64"/>
      <c r="H303" s="64"/>
      <c r="I303" s="64"/>
      <c r="J303" s="64"/>
      <c r="K303" s="64"/>
    </row>
    <row r="304" ht="13.5" customHeight="1">
      <c r="B304" s="64"/>
      <c r="C304" s="64"/>
      <c r="D304" s="64"/>
      <c r="E304" s="64"/>
      <c r="F304" s="64"/>
      <c r="G304" s="64"/>
      <c r="H304" s="64"/>
      <c r="I304" s="64"/>
      <c r="J304" s="64"/>
      <c r="K304" s="64"/>
    </row>
    <row r="305" ht="13.5" customHeight="1">
      <c r="B305" s="64"/>
      <c r="C305" s="64"/>
      <c r="D305" s="64"/>
      <c r="E305" s="64"/>
      <c r="F305" s="64"/>
      <c r="G305" s="64"/>
      <c r="H305" s="64"/>
      <c r="I305" s="64"/>
      <c r="J305" s="64"/>
      <c r="K305" s="64"/>
    </row>
    <row r="306" ht="13.5" customHeight="1">
      <c r="B306" s="64"/>
      <c r="C306" s="64"/>
      <c r="D306" s="64"/>
      <c r="E306" s="64"/>
      <c r="F306" s="64"/>
      <c r="G306" s="64"/>
      <c r="H306" s="64"/>
      <c r="I306" s="64"/>
      <c r="J306" s="64"/>
      <c r="K306" s="64"/>
    </row>
    <row r="307" ht="13.5" customHeight="1">
      <c r="B307" s="64"/>
      <c r="C307" s="64"/>
      <c r="D307" s="64"/>
      <c r="E307" s="64"/>
      <c r="F307" s="64"/>
      <c r="G307" s="64"/>
      <c r="H307" s="64"/>
      <c r="I307" s="64"/>
      <c r="J307" s="64"/>
      <c r="K307" s="64"/>
    </row>
    <row r="308" ht="13.5" customHeight="1">
      <c r="B308" s="64"/>
      <c r="C308" s="64"/>
      <c r="D308" s="64"/>
      <c r="E308" s="64"/>
      <c r="F308" s="64"/>
      <c r="G308" s="64"/>
      <c r="H308" s="64"/>
      <c r="I308" s="64"/>
      <c r="J308" s="64"/>
      <c r="K308" s="64"/>
    </row>
    <row r="309" ht="13.5" customHeight="1">
      <c r="B309" s="64"/>
      <c r="C309" s="64"/>
      <c r="D309" s="64"/>
      <c r="E309" s="64"/>
      <c r="F309" s="64"/>
      <c r="G309" s="64"/>
      <c r="H309" s="64"/>
      <c r="I309" s="64"/>
      <c r="J309" s="64"/>
      <c r="K309" s="64"/>
    </row>
    <row r="310" ht="13.5" customHeight="1">
      <c r="B310" s="64"/>
      <c r="C310" s="64"/>
      <c r="D310" s="64"/>
      <c r="E310" s="64"/>
      <c r="F310" s="64"/>
      <c r="G310" s="64"/>
      <c r="H310" s="64"/>
      <c r="I310" s="64"/>
      <c r="J310" s="64"/>
      <c r="K310" s="64"/>
    </row>
    <row r="311" ht="13.5" customHeight="1">
      <c r="B311" s="64"/>
      <c r="C311" s="64"/>
      <c r="D311" s="64"/>
      <c r="E311" s="64"/>
      <c r="F311" s="64"/>
      <c r="G311" s="64"/>
      <c r="H311" s="64"/>
      <c r="I311" s="64"/>
      <c r="J311" s="64"/>
      <c r="K311" s="64"/>
    </row>
    <row r="312" ht="13.5" customHeight="1">
      <c r="B312" s="64"/>
      <c r="C312" s="64"/>
      <c r="D312" s="64"/>
      <c r="E312" s="64"/>
      <c r="F312" s="64"/>
      <c r="G312" s="64"/>
      <c r="H312" s="64"/>
      <c r="I312" s="64"/>
      <c r="J312" s="64"/>
      <c r="K312" s="64"/>
    </row>
    <row r="313" ht="13.5" customHeight="1">
      <c r="B313" s="64"/>
      <c r="C313" s="64"/>
      <c r="D313" s="64"/>
      <c r="E313" s="64"/>
      <c r="F313" s="64"/>
      <c r="G313" s="64"/>
      <c r="H313" s="64"/>
      <c r="I313" s="64"/>
      <c r="J313" s="64"/>
      <c r="K313" s="64"/>
    </row>
    <row r="314" ht="13.5" customHeight="1">
      <c r="B314" s="64"/>
      <c r="C314" s="64"/>
      <c r="D314" s="64"/>
      <c r="E314" s="64"/>
      <c r="F314" s="64"/>
      <c r="G314" s="64"/>
      <c r="H314" s="64"/>
      <c r="I314" s="64"/>
      <c r="J314" s="64"/>
      <c r="K314" s="64"/>
    </row>
    <row r="315" ht="13.5" customHeight="1">
      <c r="B315" s="64"/>
      <c r="C315" s="64"/>
      <c r="D315" s="64"/>
      <c r="E315" s="64"/>
      <c r="F315" s="64"/>
      <c r="G315" s="64"/>
      <c r="H315" s="64"/>
      <c r="I315" s="64"/>
      <c r="J315" s="64"/>
      <c r="K315" s="64"/>
    </row>
    <row r="316" ht="13.5" customHeight="1">
      <c r="B316" s="64"/>
      <c r="C316" s="64"/>
      <c r="D316" s="64"/>
      <c r="E316" s="64"/>
      <c r="F316" s="64"/>
      <c r="G316" s="64"/>
      <c r="H316" s="64"/>
      <c r="I316" s="64"/>
      <c r="J316" s="64"/>
      <c r="K316" s="64"/>
    </row>
    <row r="317" ht="13.5" customHeight="1">
      <c r="B317" s="64"/>
      <c r="C317" s="64"/>
      <c r="D317" s="64"/>
      <c r="E317" s="64"/>
      <c r="F317" s="64"/>
      <c r="G317" s="64"/>
      <c r="H317" s="64"/>
      <c r="I317" s="64"/>
      <c r="J317" s="64"/>
      <c r="K317" s="64"/>
    </row>
    <row r="318" ht="13.5" customHeight="1">
      <c r="B318" s="64"/>
      <c r="C318" s="64"/>
      <c r="D318" s="64"/>
      <c r="E318" s="64"/>
      <c r="F318" s="64"/>
      <c r="G318" s="64"/>
      <c r="H318" s="64"/>
      <c r="I318" s="64"/>
      <c r="J318" s="64"/>
      <c r="K318" s="64"/>
    </row>
    <row r="319" ht="13.5" customHeight="1">
      <c r="B319" s="64"/>
      <c r="C319" s="64"/>
      <c r="D319" s="64"/>
      <c r="E319" s="64"/>
      <c r="F319" s="64"/>
      <c r="G319" s="64"/>
      <c r="H319" s="64"/>
      <c r="I319" s="64"/>
      <c r="J319" s="64"/>
      <c r="K319" s="64"/>
    </row>
    <row r="320" ht="13.5" customHeight="1">
      <c r="B320" s="64"/>
      <c r="C320" s="64"/>
      <c r="D320" s="64"/>
      <c r="E320" s="64"/>
      <c r="F320" s="64"/>
      <c r="G320" s="64"/>
      <c r="H320" s="64"/>
      <c r="I320" s="64"/>
      <c r="J320" s="64"/>
      <c r="K320" s="64"/>
    </row>
    <row r="321" ht="13.5" customHeight="1">
      <c r="B321" s="64"/>
      <c r="C321" s="64"/>
      <c r="D321" s="64"/>
      <c r="E321" s="64"/>
      <c r="F321" s="64"/>
      <c r="G321" s="64"/>
      <c r="H321" s="64"/>
      <c r="I321" s="64"/>
      <c r="J321" s="64"/>
      <c r="K321" s="64"/>
    </row>
    <row r="322" ht="13.5" customHeight="1">
      <c r="B322" s="64"/>
      <c r="C322" s="64"/>
      <c r="D322" s="64"/>
      <c r="E322" s="64"/>
      <c r="F322" s="64"/>
      <c r="G322" s="64"/>
      <c r="H322" s="64"/>
      <c r="I322" s="64"/>
      <c r="J322" s="64"/>
      <c r="K322" s="64"/>
    </row>
    <row r="323" ht="13.5" customHeight="1">
      <c r="B323" s="64"/>
      <c r="C323" s="64"/>
      <c r="D323" s="64"/>
      <c r="E323" s="64"/>
      <c r="F323" s="64"/>
      <c r="G323" s="64"/>
      <c r="H323" s="64"/>
      <c r="I323" s="64"/>
      <c r="J323" s="64"/>
      <c r="K323" s="64"/>
    </row>
    <row r="324" ht="13.5" customHeight="1">
      <c r="B324" s="64"/>
      <c r="C324" s="64"/>
      <c r="D324" s="64"/>
      <c r="E324" s="64"/>
      <c r="F324" s="64"/>
      <c r="G324" s="64"/>
      <c r="H324" s="64"/>
      <c r="I324" s="64"/>
      <c r="J324" s="64"/>
      <c r="K324" s="64"/>
    </row>
    <row r="325" ht="13.5" customHeight="1">
      <c r="B325" s="64"/>
      <c r="C325" s="64"/>
      <c r="D325" s="64"/>
      <c r="E325" s="64"/>
      <c r="F325" s="64"/>
      <c r="G325" s="64"/>
      <c r="H325" s="64"/>
      <c r="I325" s="64"/>
      <c r="J325" s="64"/>
      <c r="K325" s="64"/>
    </row>
    <row r="326" ht="13.5" customHeight="1">
      <c r="B326" s="64"/>
      <c r="C326" s="64"/>
      <c r="D326" s="64"/>
      <c r="E326" s="64"/>
      <c r="F326" s="64"/>
      <c r="G326" s="64"/>
      <c r="H326" s="64"/>
      <c r="I326" s="64"/>
      <c r="J326" s="64"/>
      <c r="K326" s="64"/>
    </row>
    <row r="327" ht="13.5" customHeight="1">
      <c r="B327" s="64"/>
      <c r="C327" s="64"/>
      <c r="D327" s="64"/>
      <c r="E327" s="64"/>
      <c r="F327" s="64"/>
      <c r="G327" s="64"/>
      <c r="H327" s="64"/>
      <c r="I327" s="64"/>
      <c r="J327" s="64"/>
      <c r="K327" s="64"/>
    </row>
    <row r="328" ht="13.5" customHeight="1">
      <c r="B328" s="64"/>
      <c r="C328" s="64"/>
      <c r="D328" s="64"/>
      <c r="E328" s="64"/>
      <c r="F328" s="64"/>
      <c r="G328" s="64"/>
      <c r="H328" s="64"/>
      <c r="I328" s="64"/>
      <c r="J328" s="64"/>
      <c r="K328" s="64"/>
    </row>
    <row r="329" ht="13.5" customHeight="1">
      <c r="B329" s="64"/>
      <c r="C329" s="64"/>
      <c r="D329" s="64"/>
      <c r="E329" s="64"/>
      <c r="F329" s="64"/>
      <c r="G329" s="64"/>
      <c r="H329" s="64"/>
      <c r="I329" s="64"/>
      <c r="J329" s="64"/>
      <c r="K329" s="64"/>
    </row>
    <row r="330" ht="13.5" customHeight="1">
      <c r="B330" s="64"/>
      <c r="C330" s="64"/>
      <c r="D330" s="64"/>
      <c r="E330" s="64"/>
      <c r="F330" s="64"/>
      <c r="G330" s="64"/>
      <c r="H330" s="64"/>
      <c r="I330" s="64"/>
      <c r="J330" s="64"/>
      <c r="K330" s="64"/>
    </row>
    <row r="331" ht="13.5" customHeight="1">
      <c r="B331" s="64"/>
      <c r="C331" s="64"/>
      <c r="D331" s="64"/>
      <c r="E331" s="64"/>
      <c r="F331" s="64"/>
      <c r="G331" s="64"/>
      <c r="H331" s="64"/>
      <c r="I331" s="64"/>
      <c r="J331" s="64"/>
      <c r="K331" s="64"/>
    </row>
    <row r="332" ht="13.5" customHeight="1">
      <c r="B332" s="64"/>
      <c r="C332" s="64"/>
      <c r="D332" s="64"/>
      <c r="E332" s="64"/>
      <c r="F332" s="64"/>
      <c r="G332" s="64"/>
      <c r="H332" s="64"/>
      <c r="I332" s="64"/>
      <c r="J332" s="64"/>
      <c r="K332" s="64"/>
    </row>
    <row r="333" ht="13.5" customHeight="1">
      <c r="B333" s="64"/>
      <c r="C333" s="64"/>
      <c r="D333" s="64"/>
      <c r="E333" s="64"/>
      <c r="F333" s="64"/>
      <c r="G333" s="64"/>
      <c r="H333" s="64"/>
      <c r="I333" s="64"/>
      <c r="J333" s="64"/>
      <c r="K333" s="64"/>
    </row>
    <row r="334" ht="13.5" customHeight="1">
      <c r="B334" s="64"/>
      <c r="C334" s="64"/>
      <c r="D334" s="64"/>
      <c r="E334" s="64"/>
      <c r="F334" s="64"/>
      <c r="G334" s="64"/>
      <c r="H334" s="64"/>
      <c r="I334" s="64"/>
      <c r="J334" s="64"/>
      <c r="K334" s="64"/>
    </row>
    <row r="335" ht="13.5" customHeight="1">
      <c r="B335" s="64"/>
      <c r="C335" s="64"/>
      <c r="D335" s="64"/>
      <c r="E335" s="64"/>
      <c r="F335" s="64"/>
      <c r="G335" s="64"/>
      <c r="H335" s="64"/>
      <c r="I335" s="64"/>
      <c r="J335" s="64"/>
      <c r="K335" s="64"/>
    </row>
    <row r="336" ht="13.5" customHeight="1">
      <c r="B336" s="64"/>
      <c r="C336" s="64"/>
      <c r="D336" s="64"/>
      <c r="E336" s="64"/>
      <c r="F336" s="64"/>
      <c r="G336" s="64"/>
      <c r="H336" s="64"/>
      <c r="I336" s="64"/>
      <c r="J336" s="64"/>
      <c r="K336" s="64"/>
    </row>
    <row r="337" ht="13.5" customHeight="1">
      <c r="B337" s="64"/>
      <c r="C337" s="64"/>
      <c r="D337" s="64"/>
      <c r="E337" s="64"/>
      <c r="F337" s="64"/>
      <c r="G337" s="64"/>
      <c r="H337" s="64"/>
      <c r="I337" s="64"/>
      <c r="J337" s="64"/>
      <c r="K337" s="64"/>
    </row>
    <row r="338" ht="13.5" customHeight="1">
      <c r="B338" s="64"/>
      <c r="C338" s="64"/>
      <c r="D338" s="64"/>
      <c r="E338" s="64"/>
      <c r="F338" s="64"/>
      <c r="G338" s="64"/>
      <c r="H338" s="64"/>
      <c r="I338" s="64"/>
      <c r="J338" s="64"/>
      <c r="K338" s="64"/>
    </row>
    <row r="339" ht="13.5" customHeight="1">
      <c r="B339" s="64"/>
      <c r="C339" s="64"/>
      <c r="D339" s="64"/>
      <c r="E339" s="64"/>
      <c r="F339" s="64"/>
      <c r="G339" s="64"/>
      <c r="H339" s="64"/>
      <c r="I339" s="64"/>
      <c r="J339" s="64"/>
      <c r="K339" s="64"/>
    </row>
    <row r="340" ht="13.5" customHeight="1">
      <c r="B340" s="64"/>
      <c r="C340" s="64"/>
      <c r="D340" s="64"/>
      <c r="E340" s="64"/>
      <c r="F340" s="64"/>
      <c r="G340" s="64"/>
      <c r="H340" s="64"/>
      <c r="I340" s="64"/>
      <c r="J340" s="64"/>
      <c r="K340" s="64"/>
    </row>
    <row r="341" ht="13.5" customHeight="1">
      <c r="B341" s="64"/>
      <c r="C341" s="64"/>
      <c r="D341" s="64"/>
      <c r="E341" s="64"/>
      <c r="F341" s="64"/>
      <c r="G341" s="64"/>
      <c r="H341" s="64"/>
      <c r="I341" s="64"/>
      <c r="J341" s="64"/>
      <c r="K341" s="64"/>
    </row>
    <row r="342" ht="13.5" customHeight="1">
      <c r="B342" s="64"/>
      <c r="C342" s="64"/>
      <c r="D342" s="64"/>
      <c r="E342" s="64"/>
      <c r="F342" s="64"/>
      <c r="G342" s="64"/>
      <c r="H342" s="64"/>
      <c r="I342" s="64"/>
      <c r="J342" s="64"/>
      <c r="K342" s="64"/>
    </row>
    <row r="343" ht="13.5" customHeight="1">
      <c r="B343" s="64"/>
      <c r="C343" s="64"/>
      <c r="D343" s="64"/>
      <c r="E343" s="64"/>
      <c r="F343" s="64"/>
      <c r="G343" s="64"/>
      <c r="H343" s="64"/>
      <c r="I343" s="64"/>
      <c r="J343" s="64"/>
      <c r="K343" s="64"/>
    </row>
    <row r="344" ht="13.5" customHeight="1">
      <c r="B344" s="64"/>
      <c r="C344" s="64"/>
      <c r="D344" s="64"/>
      <c r="E344" s="64"/>
      <c r="F344" s="64"/>
      <c r="G344" s="64"/>
      <c r="H344" s="64"/>
      <c r="I344" s="64"/>
      <c r="J344" s="64"/>
      <c r="K344" s="64"/>
    </row>
    <row r="345" ht="13.5" customHeight="1">
      <c r="B345" s="64"/>
      <c r="C345" s="64"/>
      <c r="D345" s="64"/>
      <c r="E345" s="64"/>
      <c r="F345" s="64"/>
      <c r="G345" s="64"/>
      <c r="H345" s="64"/>
      <c r="I345" s="64"/>
      <c r="J345" s="64"/>
      <c r="K345" s="64"/>
    </row>
    <row r="346" ht="13.5" customHeight="1">
      <c r="B346" s="64"/>
      <c r="C346" s="64"/>
      <c r="D346" s="64"/>
      <c r="E346" s="64"/>
      <c r="F346" s="64"/>
      <c r="G346" s="64"/>
      <c r="H346" s="64"/>
      <c r="I346" s="64"/>
      <c r="J346" s="64"/>
      <c r="K346" s="64"/>
    </row>
    <row r="347" ht="13.5" customHeight="1">
      <c r="B347" s="64"/>
      <c r="C347" s="64"/>
      <c r="D347" s="64"/>
      <c r="E347" s="64"/>
      <c r="F347" s="64"/>
      <c r="G347" s="64"/>
      <c r="H347" s="64"/>
      <c r="I347" s="64"/>
      <c r="J347" s="64"/>
      <c r="K347" s="64"/>
    </row>
    <row r="348" ht="13.5" customHeight="1">
      <c r="B348" s="64"/>
      <c r="C348" s="64"/>
      <c r="D348" s="64"/>
      <c r="E348" s="64"/>
      <c r="F348" s="64"/>
      <c r="G348" s="64"/>
      <c r="H348" s="64"/>
      <c r="I348" s="64"/>
      <c r="J348" s="64"/>
      <c r="K348" s="64"/>
    </row>
    <row r="349" ht="13.5" customHeight="1">
      <c r="B349" s="64"/>
      <c r="C349" s="64"/>
      <c r="D349" s="64"/>
      <c r="E349" s="64"/>
      <c r="F349" s="64"/>
      <c r="G349" s="64"/>
      <c r="H349" s="64"/>
      <c r="I349" s="64"/>
      <c r="J349" s="64"/>
      <c r="K349" s="64"/>
    </row>
    <row r="350" ht="13.5" customHeight="1">
      <c r="B350" s="64"/>
      <c r="C350" s="64"/>
      <c r="D350" s="64"/>
      <c r="E350" s="64"/>
      <c r="F350" s="64"/>
      <c r="G350" s="64"/>
      <c r="H350" s="64"/>
      <c r="I350" s="64"/>
      <c r="J350" s="64"/>
      <c r="K350" s="64"/>
    </row>
    <row r="351" ht="13.5" customHeight="1">
      <c r="B351" s="64"/>
      <c r="C351" s="64"/>
      <c r="D351" s="64"/>
      <c r="E351" s="64"/>
      <c r="F351" s="64"/>
      <c r="G351" s="64"/>
      <c r="H351" s="64"/>
      <c r="I351" s="64"/>
      <c r="J351" s="64"/>
      <c r="K351" s="64"/>
    </row>
    <row r="352" ht="13.5" customHeight="1">
      <c r="B352" s="64"/>
      <c r="C352" s="64"/>
      <c r="D352" s="64"/>
      <c r="E352" s="64"/>
      <c r="F352" s="64"/>
      <c r="G352" s="64"/>
      <c r="H352" s="64"/>
      <c r="I352" s="64"/>
      <c r="J352" s="64"/>
      <c r="K352" s="64"/>
    </row>
    <row r="353" ht="13.5" customHeight="1">
      <c r="B353" s="64"/>
      <c r="C353" s="64"/>
      <c r="D353" s="64"/>
      <c r="E353" s="64"/>
      <c r="F353" s="64"/>
      <c r="G353" s="64"/>
      <c r="H353" s="64"/>
      <c r="I353" s="64"/>
      <c r="J353" s="64"/>
      <c r="K353" s="64"/>
    </row>
    <row r="354" ht="13.5" customHeight="1">
      <c r="B354" s="64"/>
      <c r="C354" s="64"/>
      <c r="D354" s="64"/>
      <c r="E354" s="64"/>
      <c r="F354" s="64"/>
      <c r="G354" s="64"/>
      <c r="H354" s="64"/>
      <c r="I354" s="64"/>
      <c r="J354" s="64"/>
      <c r="K354" s="64"/>
    </row>
    <row r="355" ht="13.5" customHeight="1">
      <c r="B355" s="64"/>
      <c r="C355" s="64"/>
      <c r="D355" s="64"/>
      <c r="E355" s="64"/>
      <c r="F355" s="64"/>
      <c r="G355" s="64"/>
      <c r="H355" s="64"/>
      <c r="I355" s="64"/>
      <c r="J355" s="64"/>
      <c r="K355" s="64"/>
    </row>
    <row r="356" ht="13.5" customHeight="1">
      <c r="B356" s="64"/>
      <c r="C356" s="64"/>
      <c r="D356" s="64"/>
      <c r="E356" s="64"/>
      <c r="F356" s="64"/>
      <c r="G356" s="64"/>
      <c r="H356" s="64"/>
      <c r="I356" s="64"/>
      <c r="J356" s="64"/>
      <c r="K356" s="64"/>
    </row>
    <row r="357" ht="13.5" customHeight="1">
      <c r="B357" s="64"/>
      <c r="C357" s="64"/>
      <c r="D357" s="64"/>
      <c r="E357" s="64"/>
      <c r="F357" s="64"/>
      <c r="G357" s="64"/>
      <c r="H357" s="64"/>
      <c r="I357" s="64"/>
      <c r="J357" s="64"/>
      <c r="K357" s="64"/>
    </row>
    <row r="358" ht="13.5" customHeight="1">
      <c r="B358" s="64"/>
      <c r="C358" s="64"/>
      <c r="D358" s="64"/>
      <c r="E358" s="64"/>
      <c r="F358" s="64"/>
      <c r="G358" s="64"/>
      <c r="H358" s="64"/>
      <c r="I358" s="64"/>
      <c r="J358" s="64"/>
      <c r="K358" s="64"/>
    </row>
    <row r="359" ht="13.5" customHeight="1">
      <c r="B359" s="64"/>
      <c r="C359" s="64"/>
      <c r="D359" s="64"/>
      <c r="E359" s="64"/>
      <c r="F359" s="64"/>
      <c r="G359" s="64"/>
      <c r="H359" s="64"/>
      <c r="I359" s="64"/>
      <c r="J359" s="64"/>
      <c r="K359" s="64"/>
    </row>
    <row r="360" ht="13.5" customHeight="1">
      <c r="B360" s="64"/>
      <c r="C360" s="64"/>
      <c r="D360" s="64"/>
      <c r="E360" s="64"/>
      <c r="F360" s="64"/>
      <c r="G360" s="64"/>
      <c r="H360" s="64"/>
      <c r="I360" s="64"/>
      <c r="J360" s="64"/>
      <c r="K360" s="64"/>
    </row>
    <row r="361" ht="13.5" customHeight="1">
      <c r="B361" s="64"/>
      <c r="C361" s="64"/>
      <c r="D361" s="64"/>
      <c r="E361" s="64"/>
      <c r="F361" s="64"/>
      <c r="G361" s="64"/>
      <c r="H361" s="64"/>
      <c r="I361" s="64"/>
      <c r="J361" s="64"/>
      <c r="K361" s="64"/>
    </row>
    <row r="362" ht="13.5" customHeight="1">
      <c r="B362" s="64"/>
      <c r="C362" s="64"/>
      <c r="D362" s="64"/>
      <c r="E362" s="64"/>
      <c r="F362" s="64"/>
      <c r="G362" s="64"/>
      <c r="H362" s="64"/>
      <c r="I362" s="64"/>
      <c r="J362" s="64"/>
      <c r="K362" s="64"/>
    </row>
    <row r="363" ht="13.5" customHeight="1">
      <c r="B363" s="64"/>
      <c r="C363" s="64"/>
      <c r="D363" s="64"/>
      <c r="E363" s="64"/>
      <c r="F363" s="64"/>
      <c r="G363" s="64"/>
      <c r="H363" s="64"/>
      <c r="I363" s="64"/>
      <c r="J363" s="64"/>
      <c r="K363" s="64"/>
    </row>
    <row r="364" ht="13.5" customHeight="1">
      <c r="B364" s="64"/>
      <c r="C364" s="64"/>
      <c r="D364" s="64"/>
      <c r="E364" s="64"/>
      <c r="F364" s="64"/>
      <c r="G364" s="64"/>
      <c r="H364" s="64"/>
      <c r="I364" s="64"/>
      <c r="J364" s="64"/>
      <c r="K364" s="64"/>
    </row>
    <row r="365" ht="13.5" customHeight="1">
      <c r="B365" s="64"/>
      <c r="C365" s="64"/>
      <c r="D365" s="64"/>
      <c r="E365" s="64"/>
      <c r="F365" s="64"/>
      <c r="G365" s="64"/>
      <c r="H365" s="64"/>
      <c r="I365" s="64"/>
      <c r="J365" s="64"/>
      <c r="K365" s="64"/>
    </row>
    <row r="366" ht="13.5" customHeight="1">
      <c r="B366" s="64"/>
      <c r="C366" s="64"/>
      <c r="D366" s="64"/>
      <c r="E366" s="64"/>
      <c r="F366" s="64"/>
      <c r="G366" s="64"/>
      <c r="H366" s="64"/>
      <c r="I366" s="64"/>
      <c r="J366" s="64"/>
      <c r="K366" s="64"/>
    </row>
    <row r="367" ht="13.5" customHeight="1">
      <c r="B367" s="64"/>
      <c r="C367" s="64"/>
      <c r="D367" s="64"/>
      <c r="E367" s="64"/>
      <c r="F367" s="64"/>
      <c r="G367" s="64"/>
      <c r="H367" s="64"/>
      <c r="I367" s="64"/>
      <c r="J367" s="64"/>
      <c r="K367" s="64"/>
    </row>
    <row r="368" ht="13.5" customHeight="1">
      <c r="B368" s="64"/>
      <c r="C368" s="64"/>
      <c r="D368" s="64"/>
      <c r="E368" s="64"/>
      <c r="F368" s="64"/>
      <c r="G368" s="64"/>
      <c r="H368" s="64"/>
      <c r="I368" s="64"/>
      <c r="J368" s="64"/>
      <c r="K368" s="64"/>
    </row>
    <row r="369" ht="13.5" customHeight="1">
      <c r="B369" s="64"/>
      <c r="C369" s="64"/>
      <c r="D369" s="64"/>
      <c r="E369" s="64"/>
      <c r="F369" s="64"/>
      <c r="G369" s="64"/>
      <c r="H369" s="64"/>
      <c r="I369" s="64"/>
      <c r="J369" s="64"/>
      <c r="K369" s="64"/>
    </row>
    <row r="370" ht="13.5" customHeight="1">
      <c r="B370" s="64"/>
      <c r="C370" s="64"/>
      <c r="D370" s="64"/>
      <c r="E370" s="64"/>
      <c r="F370" s="64"/>
      <c r="G370" s="64"/>
      <c r="H370" s="64"/>
      <c r="I370" s="64"/>
      <c r="J370" s="64"/>
      <c r="K370" s="64"/>
    </row>
    <row r="371" ht="13.5" customHeight="1">
      <c r="B371" s="64"/>
      <c r="C371" s="64"/>
      <c r="D371" s="64"/>
      <c r="E371" s="64"/>
      <c r="F371" s="64"/>
      <c r="G371" s="64"/>
      <c r="H371" s="64"/>
      <c r="I371" s="64"/>
      <c r="J371" s="64"/>
      <c r="K371" s="64"/>
    </row>
    <row r="372" ht="13.5" customHeight="1">
      <c r="B372" s="64"/>
      <c r="C372" s="64"/>
      <c r="D372" s="64"/>
      <c r="E372" s="64"/>
      <c r="F372" s="64"/>
      <c r="G372" s="64"/>
      <c r="H372" s="64"/>
      <c r="I372" s="64"/>
      <c r="J372" s="64"/>
      <c r="K372" s="64"/>
    </row>
    <row r="373" ht="13.5" customHeight="1">
      <c r="B373" s="64"/>
      <c r="C373" s="64"/>
      <c r="D373" s="64"/>
      <c r="E373" s="64"/>
      <c r="F373" s="64"/>
      <c r="G373" s="64"/>
      <c r="H373" s="64"/>
      <c r="I373" s="64"/>
      <c r="J373" s="64"/>
      <c r="K373" s="64"/>
    </row>
    <row r="374" ht="13.5" customHeight="1">
      <c r="B374" s="64"/>
      <c r="C374" s="64"/>
      <c r="D374" s="64"/>
      <c r="E374" s="64"/>
      <c r="F374" s="64"/>
      <c r="G374" s="64"/>
      <c r="H374" s="64"/>
      <c r="I374" s="64"/>
      <c r="J374" s="64"/>
      <c r="K374" s="64"/>
    </row>
    <row r="375" ht="13.5" customHeight="1">
      <c r="B375" s="64"/>
      <c r="C375" s="64"/>
      <c r="D375" s="64"/>
      <c r="E375" s="64"/>
      <c r="F375" s="64"/>
      <c r="G375" s="64"/>
      <c r="H375" s="64"/>
      <c r="I375" s="64"/>
      <c r="J375" s="64"/>
      <c r="K375" s="64"/>
    </row>
    <row r="376" ht="13.5" customHeight="1">
      <c r="B376" s="64"/>
      <c r="C376" s="64"/>
      <c r="D376" s="64"/>
      <c r="E376" s="64"/>
      <c r="F376" s="64"/>
      <c r="G376" s="64"/>
      <c r="H376" s="64"/>
      <c r="I376" s="64"/>
      <c r="J376" s="64"/>
      <c r="K376" s="64"/>
    </row>
    <row r="377" ht="13.5" customHeight="1">
      <c r="B377" s="64"/>
      <c r="C377" s="64"/>
      <c r="D377" s="64"/>
      <c r="E377" s="64"/>
      <c r="F377" s="64"/>
      <c r="G377" s="64"/>
      <c r="H377" s="64"/>
      <c r="I377" s="64"/>
      <c r="J377" s="64"/>
      <c r="K377" s="64"/>
    </row>
    <row r="378" ht="13.5" customHeight="1">
      <c r="B378" s="64"/>
      <c r="C378" s="64"/>
      <c r="D378" s="64"/>
      <c r="E378" s="64"/>
      <c r="F378" s="64"/>
      <c r="G378" s="64"/>
      <c r="H378" s="64"/>
      <c r="I378" s="64"/>
      <c r="J378" s="64"/>
      <c r="K378" s="64"/>
    </row>
    <row r="379" ht="13.5" customHeight="1">
      <c r="B379" s="64"/>
      <c r="C379" s="64"/>
      <c r="D379" s="64"/>
      <c r="E379" s="64"/>
      <c r="F379" s="64"/>
      <c r="G379" s="64"/>
      <c r="H379" s="64"/>
      <c r="I379" s="64"/>
      <c r="J379" s="64"/>
      <c r="K379" s="64"/>
    </row>
    <row r="380" ht="13.5" customHeight="1">
      <c r="B380" s="64"/>
      <c r="C380" s="64"/>
      <c r="D380" s="64"/>
      <c r="E380" s="64"/>
      <c r="F380" s="64"/>
      <c r="G380" s="64"/>
      <c r="H380" s="64"/>
      <c r="I380" s="64"/>
      <c r="J380" s="64"/>
      <c r="K380" s="64"/>
    </row>
    <row r="381" ht="13.5" customHeight="1">
      <c r="B381" s="64"/>
      <c r="C381" s="64"/>
      <c r="D381" s="64"/>
      <c r="E381" s="64"/>
      <c r="F381" s="64"/>
      <c r="G381" s="64"/>
      <c r="H381" s="64"/>
      <c r="I381" s="64"/>
      <c r="J381" s="64"/>
      <c r="K381" s="64"/>
    </row>
    <row r="382" ht="13.5" customHeight="1">
      <c r="B382" s="64"/>
      <c r="C382" s="64"/>
      <c r="D382" s="64"/>
      <c r="E382" s="64"/>
      <c r="F382" s="64"/>
      <c r="G382" s="64"/>
      <c r="H382" s="64"/>
      <c r="I382" s="64"/>
      <c r="J382" s="64"/>
      <c r="K382" s="64"/>
    </row>
    <row r="383" ht="13.5" customHeight="1">
      <c r="B383" s="64"/>
      <c r="C383" s="64"/>
      <c r="D383" s="64"/>
      <c r="E383" s="64"/>
      <c r="F383" s="64"/>
      <c r="G383" s="64"/>
      <c r="H383" s="64"/>
      <c r="I383" s="64"/>
      <c r="J383" s="64"/>
      <c r="K383" s="64"/>
    </row>
    <row r="384" ht="13.5" customHeight="1">
      <c r="B384" s="64"/>
      <c r="C384" s="64"/>
      <c r="D384" s="64"/>
      <c r="E384" s="64"/>
      <c r="F384" s="64"/>
      <c r="G384" s="64"/>
      <c r="H384" s="64"/>
      <c r="I384" s="64"/>
      <c r="J384" s="64"/>
      <c r="K384" s="64"/>
    </row>
    <row r="385" ht="13.5" customHeight="1">
      <c r="B385" s="64"/>
      <c r="C385" s="64"/>
      <c r="D385" s="64"/>
      <c r="E385" s="64"/>
      <c r="F385" s="64"/>
      <c r="G385" s="64"/>
      <c r="H385" s="64"/>
      <c r="I385" s="64"/>
      <c r="J385" s="64"/>
      <c r="K385" s="64"/>
    </row>
    <row r="386" ht="13.5" customHeight="1">
      <c r="B386" s="64"/>
      <c r="C386" s="64"/>
      <c r="D386" s="64"/>
      <c r="E386" s="64"/>
      <c r="F386" s="64"/>
      <c r="G386" s="64"/>
      <c r="H386" s="64"/>
      <c r="I386" s="64"/>
      <c r="J386" s="64"/>
      <c r="K386" s="64"/>
    </row>
    <row r="387" ht="13.5" customHeight="1">
      <c r="B387" s="64"/>
      <c r="C387" s="64"/>
      <c r="D387" s="64"/>
      <c r="E387" s="64"/>
      <c r="F387" s="64"/>
      <c r="G387" s="64"/>
      <c r="H387" s="64"/>
      <c r="I387" s="64"/>
      <c r="J387" s="64"/>
      <c r="K387" s="64"/>
    </row>
    <row r="388" ht="13.5" customHeight="1">
      <c r="B388" s="64"/>
      <c r="C388" s="64"/>
      <c r="D388" s="64"/>
      <c r="E388" s="64"/>
      <c r="F388" s="64"/>
      <c r="G388" s="64"/>
      <c r="H388" s="64"/>
      <c r="I388" s="64"/>
      <c r="J388" s="64"/>
      <c r="K388" s="64"/>
    </row>
    <row r="389" ht="13.5" customHeight="1">
      <c r="B389" s="64"/>
      <c r="C389" s="64"/>
      <c r="D389" s="64"/>
      <c r="E389" s="64"/>
      <c r="F389" s="64"/>
      <c r="G389" s="64"/>
      <c r="H389" s="64"/>
      <c r="I389" s="64"/>
      <c r="J389" s="64"/>
      <c r="K389" s="64"/>
    </row>
    <row r="390" ht="13.5" customHeight="1">
      <c r="B390" s="64"/>
      <c r="C390" s="64"/>
      <c r="D390" s="64"/>
      <c r="E390" s="64"/>
      <c r="F390" s="64"/>
      <c r="G390" s="64"/>
      <c r="H390" s="64"/>
      <c r="I390" s="64"/>
      <c r="J390" s="64"/>
      <c r="K390" s="64"/>
    </row>
    <row r="391" ht="13.5" customHeight="1">
      <c r="B391" s="64"/>
      <c r="C391" s="64"/>
      <c r="D391" s="64"/>
      <c r="E391" s="64"/>
      <c r="F391" s="64"/>
      <c r="G391" s="64"/>
      <c r="H391" s="64"/>
      <c r="I391" s="64"/>
      <c r="J391" s="64"/>
      <c r="K391" s="64"/>
    </row>
    <row r="392" ht="13.5" customHeight="1">
      <c r="B392" s="64"/>
      <c r="C392" s="64"/>
      <c r="D392" s="64"/>
      <c r="E392" s="64"/>
      <c r="F392" s="64"/>
      <c r="G392" s="64"/>
      <c r="H392" s="64"/>
      <c r="I392" s="64"/>
      <c r="J392" s="64"/>
      <c r="K392" s="64"/>
    </row>
    <row r="393" ht="13.5" customHeight="1">
      <c r="B393" s="64"/>
      <c r="C393" s="64"/>
      <c r="D393" s="64"/>
      <c r="E393" s="64"/>
      <c r="F393" s="64"/>
      <c r="G393" s="64"/>
      <c r="H393" s="64"/>
      <c r="I393" s="64"/>
      <c r="J393" s="64"/>
      <c r="K393" s="64"/>
    </row>
    <row r="394" ht="13.5" customHeight="1">
      <c r="B394" s="64"/>
      <c r="C394" s="64"/>
      <c r="D394" s="64"/>
      <c r="E394" s="64"/>
      <c r="F394" s="64"/>
      <c r="G394" s="64"/>
      <c r="H394" s="64"/>
      <c r="I394" s="64"/>
      <c r="J394" s="64"/>
      <c r="K394" s="64"/>
    </row>
    <row r="395" ht="13.5" customHeight="1">
      <c r="B395" s="64"/>
      <c r="C395" s="64"/>
      <c r="D395" s="64"/>
      <c r="E395" s="64"/>
      <c r="F395" s="64"/>
      <c r="G395" s="64"/>
      <c r="H395" s="64"/>
      <c r="I395" s="64"/>
      <c r="J395" s="64"/>
      <c r="K395" s="64"/>
    </row>
    <row r="396" ht="13.5" customHeight="1">
      <c r="B396" s="64"/>
      <c r="C396" s="64"/>
      <c r="D396" s="64"/>
      <c r="E396" s="64"/>
      <c r="F396" s="64"/>
      <c r="G396" s="64"/>
      <c r="H396" s="64"/>
      <c r="I396" s="64"/>
      <c r="J396" s="64"/>
      <c r="K396" s="64"/>
    </row>
    <row r="397" ht="13.5" customHeight="1">
      <c r="B397" s="64"/>
      <c r="C397" s="64"/>
      <c r="D397" s="64"/>
      <c r="E397" s="64"/>
      <c r="F397" s="64"/>
      <c r="G397" s="64"/>
      <c r="H397" s="64"/>
      <c r="I397" s="64"/>
      <c r="J397" s="64"/>
      <c r="K397" s="64"/>
    </row>
    <row r="398" ht="13.5" customHeight="1">
      <c r="B398" s="64"/>
      <c r="C398" s="64"/>
      <c r="D398" s="64"/>
      <c r="E398" s="64"/>
      <c r="F398" s="64"/>
      <c r="G398" s="64"/>
      <c r="H398" s="64"/>
      <c r="I398" s="64"/>
      <c r="J398" s="64"/>
      <c r="K398" s="64"/>
    </row>
    <row r="399" ht="13.5" customHeight="1">
      <c r="B399" s="64"/>
      <c r="C399" s="64"/>
      <c r="D399" s="64"/>
      <c r="E399" s="64"/>
      <c r="F399" s="64"/>
      <c r="G399" s="64"/>
      <c r="H399" s="64"/>
      <c r="I399" s="64"/>
      <c r="J399" s="64"/>
      <c r="K399" s="64"/>
    </row>
    <row r="400" ht="13.5" customHeight="1">
      <c r="B400" s="64"/>
      <c r="C400" s="64"/>
      <c r="D400" s="64"/>
      <c r="E400" s="64"/>
      <c r="F400" s="64"/>
      <c r="G400" s="64"/>
      <c r="H400" s="64"/>
      <c r="I400" s="64"/>
      <c r="J400" s="64"/>
      <c r="K400" s="64"/>
    </row>
    <row r="401" ht="13.5" customHeight="1">
      <c r="B401" s="64"/>
      <c r="C401" s="64"/>
      <c r="D401" s="64"/>
      <c r="E401" s="64"/>
      <c r="F401" s="64"/>
      <c r="G401" s="64"/>
      <c r="H401" s="64"/>
      <c r="I401" s="64"/>
      <c r="J401" s="64"/>
      <c r="K401" s="64"/>
    </row>
    <row r="402" ht="13.5" customHeight="1">
      <c r="B402" s="64"/>
      <c r="C402" s="64"/>
      <c r="D402" s="64"/>
      <c r="E402" s="64"/>
      <c r="F402" s="64"/>
      <c r="G402" s="64"/>
      <c r="H402" s="64"/>
      <c r="I402" s="64"/>
      <c r="J402" s="64"/>
      <c r="K402" s="64"/>
    </row>
    <row r="403" ht="13.5" customHeight="1">
      <c r="B403" s="64"/>
      <c r="C403" s="64"/>
      <c r="D403" s="64"/>
      <c r="E403" s="64"/>
      <c r="F403" s="64"/>
      <c r="G403" s="64"/>
      <c r="H403" s="64"/>
      <c r="I403" s="64"/>
      <c r="J403" s="64"/>
      <c r="K403" s="64"/>
    </row>
    <row r="404" ht="13.5" customHeight="1">
      <c r="B404" s="64"/>
      <c r="C404" s="64"/>
      <c r="D404" s="64"/>
      <c r="E404" s="64"/>
      <c r="F404" s="64"/>
      <c r="G404" s="64"/>
      <c r="H404" s="64"/>
      <c r="I404" s="64"/>
      <c r="J404" s="64"/>
      <c r="K404" s="64"/>
    </row>
    <row r="405" ht="13.5" customHeight="1">
      <c r="B405" s="64"/>
      <c r="C405" s="64"/>
      <c r="D405" s="64"/>
      <c r="E405" s="64"/>
      <c r="F405" s="64"/>
      <c r="G405" s="64"/>
      <c r="H405" s="64"/>
      <c r="I405" s="64"/>
      <c r="J405" s="64"/>
      <c r="K405" s="64"/>
    </row>
    <row r="406" ht="13.5" customHeight="1">
      <c r="B406" s="64"/>
      <c r="C406" s="64"/>
      <c r="D406" s="64"/>
      <c r="E406" s="64"/>
      <c r="F406" s="64"/>
      <c r="G406" s="64"/>
      <c r="H406" s="64"/>
      <c r="I406" s="64"/>
      <c r="J406" s="64"/>
      <c r="K406" s="64"/>
    </row>
    <row r="407" ht="13.5" customHeight="1">
      <c r="B407" s="64"/>
      <c r="C407" s="64"/>
      <c r="D407" s="64"/>
      <c r="E407" s="64"/>
      <c r="F407" s="64"/>
      <c r="G407" s="64"/>
      <c r="H407" s="64"/>
      <c r="I407" s="64"/>
      <c r="J407" s="64"/>
      <c r="K407" s="64"/>
    </row>
    <row r="408" ht="13.5" customHeight="1">
      <c r="B408" s="64"/>
      <c r="C408" s="64"/>
      <c r="D408" s="64"/>
      <c r="E408" s="64"/>
      <c r="F408" s="64"/>
      <c r="G408" s="64"/>
      <c r="H408" s="64"/>
      <c r="I408" s="64"/>
      <c r="J408" s="64"/>
      <c r="K408" s="64"/>
    </row>
    <row r="409" ht="13.5" customHeight="1">
      <c r="B409" s="64"/>
      <c r="C409" s="64"/>
      <c r="D409" s="64"/>
      <c r="E409" s="64"/>
      <c r="F409" s="64"/>
      <c r="G409" s="64"/>
      <c r="H409" s="64"/>
      <c r="I409" s="64"/>
      <c r="J409" s="64"/>
      <c r="K409" s="64"/>
    </row>
    <row r="410" ht="13.5" customHeight="1">
      <c r="B410" s="64"/>
      <c r="C410" s="64"/>
      <c r="D410" s="64"/>
      <c r="E410" s="64"/>
      <c r="F410" s="64"/>
      <c r="G410" s="64"/>
      <c r="H410" s="64"/>
      <c r="I410" s="64"/>
      <c r="J410" s="64"/>
      <c r="K410" s="64"/>
    </row>
    <row r="411" ht="13.5" customHeight="1">
      <c r="B411" s="64"/>
      <c r="C411" s="64"/>
      <c r="D411" s="64"/>
      <c r="E411" s="64"/>
      <c r="F411" s="64"/>
      <c r="G411" s="64"/>
      <c r="H411" s="64"/>
      <c r="I411" s="64"/>
      <c r="J411" s="64"/>
      <c r="K411" s="64"/>
    </row>
    <row r="412" ht="13.5" customHeight="1">
      <c r="B412" s="64"/>
      <c r="C412" s="64"/>
      <c r="D412" s="64"/>
      <c r="E412" s="64"/>
      <c r="F412" s="64"/>
      <c r="G412" s="64"/>
      <c r="H412" s="64"/>
      <c r="I412" s="64"/>
      <c r="J412" s="64"/>
      <c r="K412" s="64"/>
    </row>
    <row r="413" ht="13.5" customHeight="1">
      <c r="B413" s="64"/>
      <c r="C413" s="64"/>
      <c r="D413" s="64"/>
      <c r="E413" s="64"/>
      <c r="F413" s="64"/>
      <c r="G413" s="64"/>
      <c r="H413" s="64"/>
      <c r="I413" s="64"/>
      <c r="J413" s="64"/>
      <c r="K413" s="64"/>
    </row>
    <row r="414" ht="13.5" customHeight="1">
      <c r="B414" s="64"/>
      <c r="C414" s="64"/>
      <c r="D414" s="64"/>
      <c r="E414" s="64"/>
      <c r="F414" s="64"/>
      <c r="G414" s="64"/>
      <c r="H414" s="64"/>
      <c r="I414" s="64"/>
      <c r="J414" s="64"/>
      <c r="K414" s="64"/>
    </row>
    <row r="415" ht="13.5" customHeight="1">
      <c r="B415" s="64"/>
      <c r="C415" s="64"/>
      <c r="D415" s="64"/>
      <c r="E415" s="64"/>
      <c r="F415" s="64"/>
      <c r="G415" s="64"/>
      <c r="H415" s="64"/>
      <c r="I415" s="64"/>
      <c r="J415" s="64"/>
      <c r="K415" s="64"/>
    </row>
    <row r="416" ht="13.5" customHeight="1">
      <c r="B416" s="64"/>
      <c r="C416" s="64"/>
      <c r="D416" s="64"/>
      <c r="E416" s="64"/>
      <c r="F416" s="64"/>
      <c r="G416" s="64"/>
      <c r="H416" s="64"/>
      <c r="I416" s="64"/>
      <c r="J416" s="64"/>
      <c r="K416" s="64"/>
    </row>
    <row r="417" ht="13.5" customHeight="1">
      <c r="B417" s="64"/>
      <c r="C417" s="64"/>
      <c r="D417" s="64"/>
      <c r="E417" s="64"/>
      <c r="F417" s="64"/>
      <c r="G417" s="64"/>
      <c r="H417" s="64"/>
      <c r="I417" s="64"/>
      <c r="J417" s="64"/>
      <c r="K417" s="64"/>
    </row>
    <row r="418" ht="13.5" customHeight="1">
      <c r="B418" s="64"/>
      <c r="C418" s="64"/>
      <c r="D418" s="64"/>
      <c r="E418" s="64"/>
      <c r="F418" s="64"/>
      <c r="G418" s="64"/>
      <c r="H418" s="64"/>
      <c r="I418" s="64"/>
      <c r="J418" s="64"/>
      <c r="K418" s="64"/>
    </row>
    <row r="419" ht="13.5" customHeight="1">
      <c r="B419" s="64"/>
      <c r="C419" s="64"/>
      <c r="D419" s="64"/>
      <c r="E419" s="64"/>
      <c r="F419" s="64"/>
      <c r="G419" s="64"/>
      <c r="H419" s="64"/>
      <c r="I419" s="64"/>
      <c r="J419" s="64"/>
      <c r="K419" s="64"/>
    </row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11" width="7.63"/>
  </cols>
  <sheetData>
    <row r="1" ht="102.0" customHeight="1">
      <c r="A1" s="18" t="s">
        <v>30</v>
      </c>
      <c r="B1" s="19" t="s">
        <v>32</v>
      </c>
      <c r="C1" s="19" t="s">
        <v>33</v>
      </c>
      <c r="D1" s="19" t="s">
        <v>34</v>
      </c>
      <c r="E1" s="19" t="s">
        <v>35</v>
      </c>
      <c r="F1" s="19" t="s">
        <v>36</v>
      </c>
      <c r="G1" s="19" t="s">
        <v>37</v>
      </c>
      <c r="H1" s="19" t="s">
        <v>38</v>
      </c>
      <c r="I1" s="19" t="s">
        <v>39</v>
      </c>
      <c r="J1" s="19" t="s">
        <v>40</v>
      </c>
      <c r="K1" s="19" t="s">
        <v>41</v>
      </c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ht="13.5" customHeight="1">
      <c r="A2" s="15" t="s">
        <v>119</v>
      </c>
      <c r="B2" s="45">
        <v>0.0774136797598906</v>
      </c>
      <c r="C2" s="45">
        <v>0.0741346922581924</v>
      </c>
      <c r="D2" s="45">
        <v>0.0935475883377429</v>
      </c>
      <c r="E2" s="45">
        <v>0.0993604553972172</v>
      </c>
      <c r="F2" s="45">
        <v>0.0805038338512731</v>
      </c>
      <c r="G2" s="45">
        <v>0.0797868497614666</v>
      </c>
      <c r="H2" s="45">
        <v>0.0961926342112987</v>
      </c>
      <c r="I2" s="45">
        <v>0.0866996165340443</v>
      </c>
      <c r="J2" s="45">
        <v>0.0260336387225276</v>
      </c>
      <c r="K2" s="45">
        <v>0.0389007356888776</v>
      </c>
    </row>
    <row r="3" ht="13.5" customHeight="1">
      <c r="A3" s="15" t="s">
        <v>121</v>
      </c>
      <c r="B3" s="45">
        <v>0.0763480202719333</v>
      </c>
      <c r="C3" s="45">
        <v>0.0736492116213924</v>
      </c>
      <c r="D3" s="45">
        <v>0.0918052009004682</v>
      </c>
      <c r="E3" s="45">
        <v>0.0987190754960612</v>
      </c>
      <c r="F3" s="45">
        <v>0.0808566815127872</v>
      </c>
      <c r="G3" s="45">
        <v>0.0799896473484332</v>
      </c>
      <c r="H3" s="45">
        <v>0.0957399401412458</v>
      </c>
      <c r="I3" s="45">
        <v>0.086581378004189</v>
      </c>
      <c r="J3" s="45">
        <v>0.0252294382765476</v>
      </c>
      <c r="K3" s="45">
        <v>0.0388878892229678</v>
      </c>
    </row>
    <row r="4" ht="13.5" customHeight="1">
      <c r="A4" s="15" t="s">
        <v>123</v>
      </c>
      <c r="B4" s="45">
        <v>0.0481711929441508</v>
      </c>
      <c r="C4" s="45">
        <v>0.0534247104220088</v>
      </c>
      <c r="D4" s="45">
        <v>0.0651059278016177</v>
      </c>
      <c r="E4" s="45">
        <v>0.0684834430489898</v>
      </c>
      <c r="F4" s="45">
        <v>0.0574402258743057</v>
      </c>
      <c r="G4" s="45">
        <v>0.0544298751673644</v>
      </c>
      <c r="H4" s="45">
        <v>0.077290649101491</v>
      </c>
      <c r="I4" s="45">
        <v>0.0692339613068848</v>
      </c>
      <c r="J4" s="45">
        <v>0.0299058395556673</v>
      </c>
      <c r="K4" s="45">
        <v>0.0298391369103798</v>
      </c>
    </row>
    <row r="5" ht="13.5" customHeight="1">
      <c r="A5" s="15" t="s">
        <v>125</v>
      </c>
      <c r="B5" s="45">
        <v>0.0425569903526511</v>
      </c>
      <c r="C5" s="45">
        <v>0.0510005997850549</v>
      </c>
      <c r="D5" s="45">
        <v>0.0580307307145914</v>
      </c>
      <c r="E5" s="45">
        <v>0.0638688898182778</v>
      </c>
      <c r="F5" s="45">
        <v>0.0621506884844635</v>
      </c>
      <c r="G5" s="45">
        <v>0.0563335815596135</v>
      </c>
      <c r="H5" s="45">
        <v>0.0798129938643713</v>
      </c>
      <c r="I5" s="45">
        <v>0.0709263396461005</v>
      </c>
      <c r="J5" s="45">
        <v>0.0310913097706433</v>
      </c>
      <c r="K5" s="45">
        <v>0.0320178743664034</v>
      </c>
    </row>
    <row r="6" ht="13.5" customHeight="1">
      <c r="A6" s="15" t="s">
        <v>127</v>
      </c>
      <c r="B6" s="45">
        <v>0.0407836504229896</v>
      </c>
      <c r="C6" s="45">
        <v>0.041472673177794</v>
      </c>
      <c r="D6" s="45">
        <v>0.054129296909945</v>
      </c>
      <c r="E6" s="45">
        <v>0.0590576074993847</v>
      </c>
      <c r="F6" s="45">
        <v>0.0585865940949602</v>
      </c>
      <c r="G6" s="45">
        <v>0.0509556175587052</v>
      </c>
      <c r="H6" s="45">
        <v>0.0716379007794494</v>
      </c>
      <c r="I6" s="45">
        <v>0.0654335340447803</v>
      </c>
      <c r="J6" s="45">
        <v>0.0331286428100208</v>
      </c>
      <c r="K6" s="45">
        <v>0.0281148901926977</v>
      </c>
    </row>
    <row r="7" ht="13.5" customHeight="1">
      <c r="A7" s="15" t="s">
        <v>129</v>
      </c>
      <c r="B7" s="45">
        <v>0.0383063725622964</v>
      </c>
      <c r="C7" s="45">
        <v>0.0360750267065258</v>
      </c>
      <c r="D7" s="45">
        <v>0.0524773989795342</v>
      </c>
      <c r="E7" s="45">
        <v>0.0542160585682033</v>
      </c>
      <c r="F7" s="45">
        <v>0.0520309986884047</v>
      </c>
      <c r="G7" s="45">
        <v>0.0427447872009206</v>
      </c>
      <c r="H7" s="45">
        <v>0.0607897509310233</v>
      </c>
      <c r="I7" s="45">
        <v>0.0578271614749336</v>
      </c>
      <c r="J7" s="45">
        <v>0.0331249203722923</v>
      </c>
      <c r="K7" s="45">
        <v>0.0278781478649608</v>
      </c>
    </row>
    <row r="8" ht="13.5" customHeight="1">
      <c r="A8" s="15" t="s">
        <v>131</v>
      </c>
      <c r="B8" s="45">
        <v>0.0507750287270171</v>
      </c>
      <c r="C8" s="45">
        <v>0.0441305343099601</v>
      </c>
      <c r="D8" s="45">
        <v>0.06557162708817</v>
      </c>
      <c r="E8" s="45">
        <v>0.0733774048277913</v>
      </c>
      <c r="F8" s="45">
        <v>0.0635919472457845</v>
      </c>
      <c r="G8" s="45">
        <v>0.0520384927204315</v>
      </c>
      <c r="H8" s="45">
        <v>0.0679829713835795</v>
      </c>
      <c r="I8" s="45">
        <v>0.0614023090858221</v>
      </c>
      <c r="J8" s="45">
        <v>0.0298483096193558</v>
      </c>
      <c r="K8" s="45">
        <v>0.0279737746714903</v>
      </c>
    </row>
    <row r="9" ht="13.5" customHeight="1">
      <c r="A9" s="15" t="s">
        <v>133</v>
      </c>
      <c r="B9" s="45">
        <v>0.0511116899323971</v>
      </c>
      <c r="C9" s="45">
        <v>0.0429794005153191</v>
      </c>
      <c r="D9" s="45">
        <v>0.0655441595954222</v>
      </c>
      <c r="E9" s="45">
        <v>0.0728851055351595</v>
      </c>
      <c r="F9" s="45">
        <v>0.0612340811356793</v>
      </c>
      <c r="G9" s="45">
        <v>0.0524571881607964</v>
      </c>
      <c r="H9" s="45">
        <v>0.0665064319642916</v>
      </c>
      <c r="I9" s="45">
        <v>0.0635518628947065</v>
      </c>
      <c r="J9" s="45">
        <v>0.0298587292786487</v>
      </c>
      <c r="K9" s="45">
        <v>0.0258708117218299</v>
      </c>
    </row>
    <row r="10" ht="13.5" customHeight="1">
      <c r="A10" s="15" t="s">
        <v>135</v>
      </c>
      <c r="B10" s="45">
        <v>0.0432575384038073</v>
      </c>
      <c r="C10" s="45">
        <v>0.0404198199532034</v>
      </c>
      <c r="D10" s="45">
        <v>0.0593545853388069</v>
      </c>
      <c r="E10" s="45">
        <v>0.0700711469138681</v>
      </c>
      <c r="F10" s="45">
        <v>0.0613608652356358</v>
      </c>
      <c r="G10" s="45">
        <v>0.0509789604432471</v>
      </c>
      <c r="H10" s="45">
        <v>0.063735773194614</v>
      </c>
      <c r="I10" s="45">
        <v>0.0626559815239219</v>
      </c>
      <c r="J10" s="45">
        <v>0.0381652021563955</v>
      </c>
      <c r="K10" s="45">
        <v>0.027770483352635</v>
      </c>
    </row>
    <row r="11" ht="13.5" customHeight="1">
      <c r="A11" s="15" t="s">
        <v>137</v>
      </c>
      <c r="B11" s="45">
        <v>0.0436483592955063</v>
      </c>
      <c r="C11" s="45">
        <v>0.0409898029732898</v>
      </c>
      <c r="D11" s="45">
        <v>0.0597989470483953</v>
      </c>
      <c r="E11" s="45">
        <v>0.0699923627742551</v>
      </c>
      <c r="F11" s="45">
        <v>0.0615949775033298</v>
      </c>
      <c r="G11" s="45">
        <v>0.0503284663194188</v>
      </c>
      <c r="H11" s="45">
        <v>0.0631855653572498</v>
      </c>
      <c r="I11" s="45">
        <v>0.060716465451057</v>
      </c>
      <c r="J11" s="45">
        <v>0.0380091763286975</v>
      </c>
      <c r="K11" s="45">
        <v>0.0288568932181722</v>
      </c>
    </row>
    <row r="12" ht="13.5" customHeight="1">
      <c r="A12" s="15" t="s">
        <v>139</v>
      </c>
      <c r="B12" s="45">
        <v>0.0435380248180851</v>
      </c>
      <c r="C12" s="45">
        <v>0.0385562247078418</v>
      </c>
      <c r="D12" s="45">
        <v>0.0609319795343391</v>
      </c>
      <c r="E12" s="45">
        <v>0.066028559523647</v>
      </c>
      <c r="F12" s="45">
        <v>0.0545280032183518</v>
      </c>
      <c r="G12" s="45">
        <v>0.0443205722893852</v>
      </c>
      <c r="H12" s="45">
        <v>0.0533454057776061</v>
      </c>
      <c r="I12" s="45">
        <v>0.0501932461040538</v>
      </c>
      <c r="J12" s="45">
        <v>0.0362691440363687</v>
      </c>
      <c r="K12" s="45">
        <v>0.0305101428159145</v>
      </c>
    </row>
    <row r="13" ht="13.5" customHeight="1">
      <c r="A13" s="15" t="s">
        <v>141</v>
      </c>
      <c r="B13" s="45">
        <v>0.0394956018816247</v>
      </c>
      <c r="C13" s="45">
        <v>0.0313426694790792</v>
      </c>
      <c r="D13" s="45">
        <v>0.0669336746660832</v>
      </c>
      <c r="E13" s="45">
        <v>0.0635219949883707</v>
      </c>
      <c r="F13" s="45">
        <v>0.0533127288986606</v>
      </c>
      <c r="G13" s="45">
        <v>0.044986107021988</v>
      </c>
      <c r="H13" s="45">
        <v>0.0512606210086603</v>
      </c>
      <c r="I13" s="45">
        <v>0.0520216978590882</v>
      </c>
      <c r="J13" s="45">
        <v>0.0465357651977569</v>
      </c>
      <c r="K13" s="45">
        <v>0.0297123528158509</v>
      </c>
    </row>
    <row r="14" ht="13.5" customHeight="1">
      <c r="A14" s="15" t="s">
        <v>143</v>
      </c>
      <c r="B14" s="45">
        <v>0.0395464161738553</v>
      </c>
      <c r="C14" s="45">
        <v>0.0362736587693472</v>
      </c>
      <c r="D14" s="45">
        <v>0.0672498655818234</v>
      </c>
      <c r="E14" s="45">
        <v>0.0643260417325521</v>
      </c>
      <c r="F14" s="45">
        <v>0.0558121249440302</v>
      </c>
      <c r="G14" s="45">
        <v>0.0504444183733332</v>
      </c>
      <c r="H14" s="45">
        <v>0.0534727263181738</v>
      </c>
      <c r="I14" s="45">
        <v>0.056178445272847</v>
      </c>
      <c r="J14" s="45">
        <v>0.0463595175025991</v>
      </c>
      <c r="K14" s="45">
        <v>0.0298350540007191</v>
      </c>
    </row>
    <row r="15" ht="13.5" customHeight="1">
      <c r="A15" s="15" t="s">
        <v>145</v>
      </c>
      <c r="B15" s="45">
        <v>0.0385834890205623</v>
      </c>
      <c r="C15" s="45">
        <v>0.0360457962972983</v>
      </c>
      <c r="D15" s="45">
        <v>0.0673519222385252</v>
      </c>
      <c r="E15" s="45">
        <v>0.0647026092423828</v>
      </c>
      <c r="F15" s="45">
        <v>0.0551734297807073</v>
      </c>
      <c r="G15" s="45">
        <v>0.0528116376519293</v>
      </c>
      <c r="H15" s="45">
        <v>0.0554346618827236</v>
      </c>
      <c r="I15" s="45">
        <v>0.0593860307388522</v>
      </c>
      <c r="J15" s="45">
        <v>0.0468997824781622</v>
      </c>
      <c r="K15" s="45">
        <v>0.0299464824760075</v>
      </c>
    </row>
    <row r="16" ht="13.5" customHeight="1">
      <c r="A16" s="15" t="s">
        <v>147</v>
      </c>
      <c r="B16" s="45">
        <v>0.0381926370582947</v>
      </c>
      <c r="C16" s="45">
        <v>0.0368299902619512</v>
      </c>
      <c r="D16" s="45">
        <v>0.0597404767578605</v>
      </c>
      <c r="E16" s="45">
        <v>0.0605228281869039</v>
      </c>
      <c r="F16" s="45">
        <v>0.0542599483579484</v>
      </c>
      <c r="G16" s="45">
        <v>0.0508304344438637</v>
      </c>
      <c r="H16" s="45">
        <v>0.0495234374913354</v>
      </c>
      <c r="I16" s="45">
        <v>0.0543377550842336</v>
      </c>
      <c r="J16" s="45">
        <v>0.0450788966136904</v>
      </c>
      <c r="K16" s="45">
        <v>0.0273946540992012</v>
      </c>
    </row>
    <row r="17" ht="13.5" customHeight="1">
      <c r="A17" s="15" t="s">
        <v>149</v>
      </c>
      <c r="B17" s="45">
        <v>0.0384179140089884</v>
      </c>
      <c r="C17" s="45">
        <v>0.0389274001145257</v>
      </c>
      <c r="D17" s="45">
        <v>0.0566323805473231</v>
      </c>
      <c r="E17" s="45">
        <v>0.0570725215310622</v>
      </c>
      <c r="F17" s="45">
        <v>0.0512934926396413</v>
      </c>
      <c r="G17" s="45">
        <v>0.050308403061541</v>
      </c>
      <c r="H17" s="45">
        <v>0.0463470694251072</v>
      </c>
      <c r="I17" s="45">
        <v>0.0525497193485873</v>
      </c>
      <c r="J17" s="45">
        <v>0.0441906119805555</v>
      </c>
      <c r="K17" s="45">
        <v>0.0247661975149055</v>
      </c>
    </row>
    <row r="18" ht="13.5" customHeight="1">
      <c r="A18" s="15" t="s">
        <v>151</v>
      </c>
      <c r="B18" s="45">
        <v>0.0401474992133105</v>
      </c>
      <c r="C18" s="45">
        <v>0.0392521569891086</v>
      </c>
      <c r="D18" s="45">
        <v>0.0583741888652279</v>
      </c>
      <c r="E18" s="45">
        <v>0.055794391743407</v>
      </c>
      <c r="F18" s="45">
        <v>0.0524557346515406</v>
      </c>
      <c r="G18" s="45">
        <v>0.0504758322658299</v>
      </c>
      <c r="H18" s="45">
        <v>0.0480154773680357</v>
      </c>
      <c r="I18" s="45">
        <v>0.0529986028362714</v>
      </c>
      <c r="J18" s="45">
        <v>0.041978898117472</v>
      </c>
      <c r="K18" s="45">
        <v>0.0252914943098418</v>
      </c>
    </row>
    <row r="19" ht="13.5" customHeight="1">
      <c r="A19" s="15" t="s">
        <v>153</v>
      </c>
      <c r="B19" s="45">
        <v>0.0398365613253926</v>
      </c>
      <c r="C19" s="45">
        <v>0.0387086767662682</v>
      </c>
      <c r="D19" s="45">
        <v>0.0598195668205838</v>
      </c>
      <c r="E19" s="45">
        <v>0.0574194615413919</v>
      </c>
      <c r="F19" s="45">
        <v>0.0531823778803144</v>
      </c>
      <c r="G19" s="45">
        <v>0.0505244159282501</v>
      </c>
      <c r="H19" s="45">
        <v>0.0496401917603303</v>
      </c>
      <c r="I19" s="45">
        <v>0.0531549137922297</v>
      </c>
      <c r="J19" s="45">
        <v>0.0449024739478301</v>
      </c>
      <c r="K19" s="45">
        <v>0.0274455454776467</v>
      </c>
    </row>
    <row r="20" ht="13.5" customHeight="1">
      <c r="A20" s="15" t="s">
        <v>155</v>
      </c>
      <c r="B20" s="45">
        <v>0.0253552129682356</v>
      </c>
      <c r="C20" s="45">
        <v>0.0307785793124552</v>
      </c>
      <c r="D20" s="45">
        <v>0.0440842366087552</v>
      </c>
      <c r="E20" s="45">
        <v>0.0323431931610448</v>
      </c>
      <c r="F20" s="45">
        <v>0.035706553633261</v>
      </c>
      <c r="G20" s="45">
        <v>0.0390149950859312</v>
      </c>
      <c r="H20" s="45">
        <v>0.0384386738273322</v>
      </c>
      <c r="I20" s="45">
        <v>0.0458881461254949</v>
      </c>
      <c r="J20" s="45">
        <v>0.0454948575542428</v>
      </c>
      <c r="K20" s="45">
        <v>0.02269489287692</v>
      </c>
    </row>
    <row r="21" ht="13.5" customHeight="1">
      <c r="A21" s="15" t="s">
        <v>157</v>
      </c>
      <c r="B21" s="45">
        <v>0.0475135021121077</v>
      </c>
      <c r="C21" s="45">
        <v>0.0640181474490499</v>
      </c>
      <c r="D21" s="45">
        <v>0.0765268753470439</v>
      </c>
      <c r="E21" s="45">
        <v>0.0786042336402646</v>
      </c>
      <c r="F21" s="45">
        <v>0.0530638607226701</v>
      </c>
      <c r="G21" s="45">
        <v>0.0574958670861321</v>
      </c>
      <c r="H21" s="45">
        <v>0.0615940727381458</v>
      </c>
      <c r="I21" s="45">
        <v>0.0712933532738571</v>
      </c>
      <c r="J21" s="45">
        <v>0.0451094282305895</v>
      </c>
      <c r="K21" s="45">
        <v>0.0262060603025149</v>
      </c>
    </row>
    <row r="22" ht="13.5" customHeight="1">
      <c r="A22" s="21"/>
    </row>
    <row r="23" ht="13.5" customHeight="1">
      <c r="A23" s="21"/>
    </row>
    <row r="24" ht="13.5" customHeight="1">
      <c r="A24" s="21"/>
    </row>
    <row r="25" ht="13.5" customHeight="1">
      <c r="A25" s="21"/>
    </row>
    <row r="26" ht="13.5" customHeight="1">
      <c r="A26" s="21"/>
    </row>
    <row r="27" ht="13.5" customHeight="1">
      <c r="A27" s="21"/>
    </row>
    <row r="28" ht="13.5" customHeight="1">
      <c r="A28" s="21"/>
    </row>
    <row r="29" ht="13.5" customHeight="1">
      <c r="A29" s="21"/>
    </row>
    <row r="30" ht="13.5" customHeight="1">
      <c r="A30" s="21"/>
    </row>
    <row r="31" ht="13.5" customHeight="1">
      <c r="A31" s="21"/>
    </row>
    <row r="32" ht="13.5" customHeight="1">
      <c r="A32" s="21"/>
    </row>
    <row r="33" ht="13.5" customHeight="1">
      <c r="A33" s="21"/>
    </row>
    <row r="34" ht="13.5" customHeight="1">
      <c r="A34" s="21"/>
    </row>
    <row r="35" ht="13.5" customHeight="1">
      <c r="A35" s="21"/>
    </row>
    <row r="36" ht="13.5" customHeight="1">
      <c r="A36" s="21"/>
    </row>
    <row r="37" ht="13.5" customHeight="1">
      <c r="A37" s="21"/>
    </row>
    <row r="38" ht="13.5" customHeight="1">
      <c r="A38" s="21"/>
    </row>
    <row r="39" ht="13.5" customHeight="1">
      <c r="A39" s="21"/>
    </row>
    <row r="40" ht="13.5" customHeight="1">
      <c r="A40" s="21"/>
    </row>
    <row r="41" ht="13.5" customHeight="1">
      <c r="A41" s="21"/>
    </row>
    <row r="42" ht="13.5" customHeight="1">
      <c r="A42" s="21"/>
    </row>
    <row r="43" ht="13.5" customHeight="1">
      <c r="A43" s="21"/>
    </row>
    <row r="44" ht="13.5" customHeight="1">
      <c r="A44" s="21"/>
    </row>
    <row r="45" ht="13.5" customHeight="1">
      <c r="A45" s="21"/>
    </row>
    <row r="46" ht="13.5" customHeight="1">
      <c r="A46" s="21"/>
    </row>
    <row r="47" ht="13.5" customHeight="1">
      <c r="A47" s="21"/>
    </row>
    <row r="48" ht="13.5" customHeight="1">
      <c r="A48" s="21"/>
    </row>
    <row r="49" ht="13.5" customHeight="1">
      <c r="A49" s="21"/>
    </row>
    <row r="50" ht="13.5" customHeight="1">
      <c r="A50" s="21"/>
    </row>
    <row r="51" ht="13.5" customHeight="1">
      <c r="A51" s="21"/>
    </row>
    <row r="52" ht="13.5" customHeight="1">
      <c r="A52" s="21"/>
    </row>
    <row r="53" ht="13.5" customHeight="1">
      <c r="A53" s="21"/>
    </row>
    <row r="54" ht="13.5" customHeight="1">
      <c r="A54" s="21"/>
    </row>
    <row r="55" ht="13.5" customHeight="1">
      <c r="A55" s="21"/>
    </row>
    <row r="56" ht="13.5" customHeight="1">
      <c r="A56" s="21"/>
    </row>
    <row r="57" ht="13.5" customHeight="1">
      <c r="A57" s="21"/>
    </row>
    <row r="58" ht="13.5" customHeight="1">
      <c r="A58" s="21"/>
    </row>
    <row r="59" ht="13.5" customHeight="1">
      <c r="A59" s="21"/>
    </row>
    <row r="60" ht="13.5" customHeight="1">
      <c r="A60" s="21"/>
    </row>
    <row r="61" ht="13.5" customHeight="1">
      <c r="A61" s="21"/>
    </row>
    <row r="62" ht="13.5" customHeight="1">
      <c r="A62" s="21"/>
    </row>
    <row r="63" ht="13.5" customHeight="1">
      <c r="A63" s="21"/>
    </row>
    <row r="64" ht="13.5" customHeight="1">
      <c r="A64" s="21"/>
    </row>
    <row r="65" ht="13.5" customHeight="1">
      <c r="A65" s="21"/>
    </row>
    <row r="66" ht="13.5" customHeight="1">
      <c r="A66" s="21"/>
    </row>
    <row r="67" ht="13.5" customHeight="1">
      <c r="A67" s="21"/>
    </row>
    <row r="68" ht="13.5" customHeight="1">
      <c r="A68" s="21"/>
    </row>
    <row r="69" ht="13.5" customHeight="1">
      <c r="A69" s="21"/>
    </row>
    <row r="70" ht="13.5" customHeight="1">
      <c r="A70" s="21"/>
    </row>
    <row r="71" ht="13.5" customHeight="1">
      <c r="A71" s="21"/>
    </row>
    <row r="72" ht="13.5" customHeight="1">
      <c r="A72" s="21"/>
    </row>
    <row r="73" ht="13.5" customHeight="1">
      <c r="A73" s="21"/>
    </row>
    <row r="74" ht="13.5" customHeight="1">
      <c r="A74" s="21"/>
    </row>
    <row r="75" ht="13.5" customHeight="1">
      <c r="A75" s="21"/>
    </row>
    <row r="76" ht="13.5" customHeight="1">
      <c r="A76" s="21"/>
    </row>
    <row r="77" ht="13.5" customHeight="1">
      <c r="A77" s="21"/>
    </row>
    <row r="78" ht="13.5" customHeight="1">
      <c r="A78" s="21"/>
    </row>
    <row r="79" ht="13.5" customHeight="1">
      <c r="A79" s="21"/>
    </row>
    <row r="80" ht="13.5" customHeight="1">
      <c r="A80" s="21"/>
    </row>
    <row r="81" ht="13.5" customHeight="1">
      <c r="A81" s="21"/>
    </row>
    <row r="82" ht="13.5" customHeight="1">
      <c r="A82" s="21"/>
    </row>
    <row r="83" ht="13.5" customHeight="1">
      <c r="A83" s="21"/>
    </row>
    <row r="84" ht="13.5" customHeight="1">
      <c r="A84" s="21"/>
    </row>
    <row r="85" ht="13.5" customHeight="1">
      <c r="A85" s="21"/>
    </row>
    <row r="86" ht="13.5" customHeight="1">
      <c r="A86" s="21"/>
    </row>
    <row r="87" ht="13.5" customHeight="1">
      <c r="A87" s="21"/>
    </row>
    <row r="88" ht="13.5" customHeight="1">
      <c r="A88" s="21"/>
    </row>
    <row r="89" ht="13.5" customHeight="1">
      <c r="A89" s="21"/>
    </row>
    <row r="90" ht="13.5" customHeight="1">
      <c r="A90" s="21"/>
    </row>
    <row r="91" ht="13.5" customHeight="1">
      <c r="A91" s="21"/>
    </row>
    <row r="92" ht="13.5" customHeight="1">
      <c r="A92" s="21"/>
    </row>
    <row r="93" ht="13.5" customHeight="1">
      <c r="A93" s="21"/>
    </row>
    <row r="94" ht="13.5" customHeight="1">
      <c r="A94" s="21"/>
    </row>
    <row r="95" ht="13.5" customHeight="1">
      <c r="A95" s="21"/>
    </row>
    <row r="96" ht="13.5" customHeight="1">
      <c r="A96" s="21"/>
    </row>
    <row r="97" ht="13.5" customHeight="1">
      <c r="A97" s="21"/>
    </row>
    <row r="98" ht="13.5" customHeight="1">
      <c r="A98" s="21"/>
    </row>
    <row r="99" ht="13.5" customHeight="1">
      <c r="A99" s="21"/>
    </row>
    <row r="100" ht="13.5" customHeight="1">
      <c r="A100" s="21"/>
    </row>
    <row r="101" ht="13.5" customHeight="1">
      <c r="A101" s="21"/>
    </row>
    <row r="102" ht="13.5" customHeight="1">
      <c r="A102" s="21"/>
    </row>
    <row r="103" ht="13.5" customHeight="1">
      <c r="A103" s="21"/>
    </row>
    <row r="104" ht="13.5" customHeight="1">
      <c r="A104" s="21"/>
    </row>
    <row r="105" ht="13.5" customHeight="1">
      <c r="A105" s="21"/>
    </row>
    <row r="106" ht="13.5" customHeight="1">
      <c r="A106" s="21"/>
    </row>
    <row r="107" ht="13.5" customHeight="1">
      <c r="A107" s="21"/>
    </row>
    <row r="108" ht="13.5" customHeight="1">
      <c r="A108" s="21"/>
    </row>
    <row r="109" ht="13.5" customHeight="1">
      <c r="A109" s="21"/>
    </row>
    <row r="110" ht="13.5" customHeight="1">
      <c r="A110" s="21"/>
    </row>
    <row r="111" ht="13.5" customHeight="1">
      <c r="A111" s="21"/>
    </row>
    <row r="112" ht="13.5" customHeight="1">
      <c r="A112" s="21"/>
    </row>
    <row r="113" ht="13.5" customHeight="1">
      <c r="A113" s="21"/>
    </row>
    <row r="114" ht="13.5" customHeight="1">
      <c r="A114" s="21"/>
    </row>
    <row r="115" ht="13.5" customHeight="1">
      <c r="A115" s="21"/>
    </row>
    <row r="116" ht="13.5" customHeight="1">
      <c r="A116" s="21"/>
    </row>
    <row r="117" ht="13.5" customHeight="1">
      <c r="A117" s="21"/>
    </row>
    <row r="118" ht="13.5" customHeight="1">
      <c r="A118" s="21"/>
    </row>
    <row r="119" ht="13.5" customHeight="1">
      <c r="A119" s="21"/>
    </row>
    <row r="120" ht="13.5" customHeight="1">
      <c r="A120" s="21"/>
    </row>
    <row r="121" ht="13.5" customHeight="1">
      <c r="A121" s="21"/>
    </row>
    <row r="122" ht="13.5" customHeight="1">
      <c r="A122" s="21"/>
    </row>
    <row r="123" ht="13.5" customHeight="1">
      <c r="A123" s="21"/>
    </row>
    <row r="124" ht="13.5" customHeight="1">
      <c r="A124" s="21"/>
    </row>
    <row r="125" ht="13.5" customHeight="1">
      <c r="A125" s="21"/>
    </row>
    <row r="126" ht="13.5" customHeight="1">
      <c r="A126" s="21"/>
    </row>
    <row r="127" ht="13.5" customHeight="1">
      <c r="A127" s="21"/>
    </row>
    <row r="128" ht="13.5" customHeight="1">
      <c r="A128" s="21"/>
    </row>
    <row r="129" ht="13.5" customHeight="1">
      <c r="A129" s="21"/>
    </row>
    <row r="130" ht="13.5" customHeight="1">
      <c r="A130" s="21"/>
    </row>
    <row r="131" ht="13.5" customHeight="1">
      <c r="A131" s="21"/>
    </row>
    <row r="132" ht="13.5" customHeight="1">
      <c r="A132" s="21"/>
    </row>
    <row r="133" ht="13.5" customHeight="1">
      <c r="A133" s="21"/>
    </row>
    <row r="134" ht="13.5" customHeight="1">
      <c r="A134" s="21"/>
    </row>
    <row r="135" ht="13.5" customHeight="1">
      <c r="A135" s="21"/>
    </row>
    <row r="136" ht="13.5" customHeight="1">
      <c r="A136" s="21"/>
    </row>
    <row r="137" ht="13.5" customHeight="1">
      <c r="A137" s="21"/>
    </row>
    <row r="138" ht="13.5" customHeight="1">
      <c r="A138" s="21"/>
    </row>
    <row r="139" ht="13.5" customHeight="1">
      <c r="A139" s="21"/>
    </row>
    <row r="140" ht="13.5" customHeight="1">
      <c r="A140" s="21"/>
    </row>
    <row r="141" ht="13.5" customHeight="1">
      <c r="A141" s="21"/>
    </row>
    <row r="142" ht="13.5" customHeight="1">
      <c r="A142" s="21"/>
    </row>
    <row r="143" ht="13.5" customHeight="1">
      <c r="A143" s="21"/>
    </row>
    <row r="144" ht="13.5" customHeight="1">
      <c r="A144" s="21"/>
    </row>
    <row r="145" ht="13.5" customHeight="1">
      <c r="A145" s="21"/>
    </row>
    <row r="146" ht="13.5" customHeight="1">
      <c r="A146" s="21"/>
    </row>
    <row r="147" ht="13.5" customHeight="1">
      <c r="A147" s="21"/>
    </row>
    <row r="148" ht="13.5" customHeight="1">
      <c r="A148" s="21"/>
    </row>
    <row r="149" ht="13.5" customHeight="1">
      <c r="A149" s="21"/>
    </row>
    <row r="150" ht="13.5" customHeight="1">
      <c r="A150" s="21"/>
    </row>
    <row r="151" ht="13.5" customHeight="1">
      <c r="A151" s="21"/>
    </row>
    <row r="152" ht="13.5" customHeight="1">
      <c r="A152" s="21"/>
    </row>
    <row r="153" ht="13.5" customHeight="1">
      <c r="A153" s="21"/>
    </row>
    <row r="154" ht="13.5" customHeight="1">
      <c r="A154" s="21"/>
    </row>
    <row r="155" ht="13.5" customHeight="1">
      <c r="A155" s="21"/>
    </row>
    <row r="156" ht="13.5" customHeight="1">
      <c r="A156" s="21"/>
    </row>
    <row r="157" ht="13.5" customHeight="1">
      <c r="A157" s="21"/>
    </row>
    <row r="158" ht="13.5" customHeight="1">
      <c r="A158" s="21"/>
    </row>
    <row r="159" ht="13.5" customHeight="1">
      <c r="A159" s="21"/>
    </row>
    <row r="160" ht="13.5" customHeight="1">
      <c r="A160" s="21"/>
    </row>
    <row r="161" ht="13.5" customHeight="1">
      <c r="A161" s="21"/>
    </row>
    <row r="162" ht="13.5" customHeight="1">
      <c r="A162" s="21"/>
    </row>
    <row r="163" ht="13.5" customHeight="1">
      <c r="A163" s="21"/>
    </row>
    <row r="164" ht="13.5" customHeight="1">
      <c r="A164" s="21"/>
    </row>
    <row r="165" ht="13.5" customHeight="1">
      <c r="A165" s="21"/>
    </row>
    <row r="166" ht="13.5" customHeight="1">
      <c r="A166" s="21"/>
    </row>
    <row r="167" ht="13.5" customHeight="1">
      <c r="A167" s="21"/>
    </row>
    <row r="168" ht="13.5" customHeight="1">
      <c r="A168" s="21"/>
    </row>
    <row r="169" ht="13.5" customHeight="1">
      <c r="A169" s="21"/>
    </row>
    <row r="170" ht="13.5" customHeight="1">
      <c r="A170" s="21"/>
    </row>
    <row r="171" ht="13.5" customHeight="1">
      <c r="A171" s="21"/>
    </row>
    <row r="172" ht="13.5" customHeight="1">
      <c r="A172" s="21"/>
    </row>
    <row r="173" ht="13.5" customHeight="1">
      <c r="A173" s="21"/>
    </row>
    <row r="174" ht="13.5" customHeight="1">
      <c r="A174" s="21"/>
    </row>
    <row r="175" ht="13.5" customHeight="1">
      <c r="A175" s="21"/>
    </row>
    <row r="176" ht="13.5" customHeight="1">
      <c r="A176" s="21"/>
    </row>
    <row r="177" ht="13.5" customHeight="1">
      <c r="A177" s="21"/>
    </row>
    <row r="178" ht="13.5" customHeight="1">
      <c r="A178" s="21"/>
    </row>
    <row r="179" ht="13.5" customHeight="1">
      <c r="A179" s="21"/>
    </row>
    <row r="180" ht="13.5" customHeight="1">
      <c r="A180" s="21"/>
    </row>
    <row r="181" ht="13.5" customHeight="1">
      <c r="A181" s="21"/>
    </row>
    <row r="182" ht="13.5" customHeight="1">
      <c r="A182" s="21"/>
    </row>
    <row r="183" ht="13.5" customHeight="1">
      <c r="A183" s="21"/>
    </row>
    <row r="184" ht="13.5" customHeight="1">
      <c r="A184" s="21"/>
    </row>
    <row r="185" ht="13.5" customHeight="1">
      <c r="A185" s="21"/>
    </row>
    <row r="186" ht="13.5" customHeight="1">
      <c r="A186" s="21"/>
    </row>
    <row r="187" ht="13.5" customHeight="1">
      <c r="A187" s="21"/>
    </row>
    <row r="188" ht="13.5" customHeight="1">
      <c r="A188" s="21"/>
    </row>
    <row r="189" ht="13.5" customHeight="1">
      <c r="A189" s="21"/>
    </row>
    <row r="190" ht="13.5" customHeight="1">
      <c r="A190" s="21"/>
    </row>
    <row r="191" ht="13.5" customHeight="1">
      <c r="A191" s="21"/>
    </row>
    <row r="192" ht="13.5" customHeight="1">
      <c r="A192" s="21"/>
    </row>
    <row r="193" ht="13.5" customHeight="1">
      <c r="A193" s="21"/>
    </row>
    <row r="194" ht="13.5" customHeight="1">
      <c r="A194" s="21"/>
    </row>
    <row r="195" ht="13.5" customHeight="1">
      <c r="A195" s="21"/>
    </row>
    <row r="196" ht="13.5" customHeight="1">
      <c r="A196" s="21"/>
    </row>
    <row r="197" ht="13.5" customHeight="1">
      <c r="A197" s="21"/>
    </row>
    <row r="198" ht="13.5" customHeight="1">
      <c r="A198" s="21"/>
    </row>
    <row r="199" ht="13.5" customHeight="1">
      <c r="A199" s="21"/>
    </row>
    <row r="200" ht="13.5" customHeight="1">
      <c r="A200" s="21"/>
    </row>
    <row r="201" ht="13.5" customHeight="1">
      <c r="A201" s="21"/>
    </row>
    <row r="202" ht="13.5" customHeight="1">
      <c r="A202" s="21"/>
    </row>
    <row r="203" ht="13.5" customHeight="1">
      <c r="A203" s="21"/>
    </row>
    <row r="204" ht="13.5" customHeight="1">
      <c r="A204" s="21"/>
    </row>
    <row r="205" ht="13.5" customHeight="1">
      <c r="A205" s="21"/>
    </row>
    <row r="206" ht="13.5" customHeight="1">
      <c r="A206" s="21"/>
    </row>
    <row r="207" ht="13.5" customHeight="1">
      <c r="A207" s="21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8.13"/>
    <col customWidth="1" min="3" max="11" width="7.63"/>
  </cols>
  <sheetData>
    <row r="1" ht="103.5" customHeight="1">
      <c r="A1" s="48" t="s">
        <v>277</v>
      </c>
      <c r="B1" s="49" t="s">
        <v>32</v>
      </c>
      <c r="C1" s="49" t="s">
        <v>33</v>
      </c>
      <c r="D1" s="49" t="s">
        <v>34</v>
      </c>
      <c r="E1" s="49" t="s">
        <v>35</v>
      </c>
      <c r="F1" s="49" t="s">
        <v>36</v>
      </c>
      <c r="G1" s="49" t="s">
        <v>37</v>
      </c>
      <c r="H1" s="49" t="s">
        <v>38</v>
      </c>
      <c r="I1" s="49" t="s">
        <v>39</v>
      </c>
      <c r="J1" s="49" t="s">
        <v>40</v>
      </c>
      <c r="K1" s="49" t="s">
        <v>41</v>
      </c>
    </row>
    <row r="2" ht="13.5" customHeight="1">
      <c r="A2" s="19" t="s">
        <v>32</v>
      </c>
      <c r="B2" s="50">
        <v>1.0</v>
      </c>
      <c r="C2" s="50">
        <v>0.823903498914377</v>
      </c>
      <c r="D2" s="50">
        <v>0.857471038434369</v>
      </c>
      <c r="E2" s="50">
        <v>0.829587419560288</v>
      </c>
      <c r="F2" s="50">
        <v>0.781674272428096</v>
      </c>
      <c r="G2" s="50">
        <v>0.643339726199162</v>
      </c>
      <c r="H2" s="50">
        <v>0.716786381563273</v>
      </c>
      <c r="I2" s="50">
        <v>0.621688499395081</v>
      </c>
      <c r="J2" s="50">
        <v>-0.242089763873397</v>
      </c>
      <c r="K2" s="50">
        <v>0.584378506412768</v>
      </c>
    </row>
    <row r="3" ht="13.5" customHeight="1">
      <c r="A3" s="19" t="s">
        <v>33</v>
      </c>
      <c r="B3" s="50">
        <v>0.823903498914377</v>
      </c>
      <c r="C3" s="50">
        <v>1.0</v>
      </c>
      <c r="D3" s="50">
        <v>0.662088054678753</v>
      </c>
      <c r="E3" s="50">
        <v>0.91343704236938</v>
      </c>
      <c r="F3" s="50">
        <v>0.793040180496077</v>
      </c>
      <c r="G3" s="50">
        <v>0.879335746926147</v>
      </c>
      <c r="H3" s="50">
        <v>0.820863736946155</v>
      </c>
      <c r="I3" s="50">
        <v>0.845613519266345</v>
      </c>
      <c r="J3" s="50">
        <v>-0.0427412285044987</v>
      </c>
      <c r="K3" s="50">
        <v>0.497485222708749</v>
      </c>
    </row>
    <row r="4" ht="13.5" customHeight="1">
      <c r="A4" s="19" t="s">
        <v>34</v>
      </c>
      <c r="B4" s="50">
        <v>0.857471038434369</v>
      </c>
      <c r="C4" s="50">
        <v>0.662088054678753</v>
      </c>
      <c r="D4" s="50">
        <v>1.0</v>
      </c>
      <c r="E4" s="50">
        <v>0.82463023329832</v>
      </c>
      <c r="F4" s="50">
        <v>0.721864959784231</v>
      </c>
      <c r="G4" s="50">
        <v>0.469555679065513</v>
      </c>
      <c r="H4" s="50">
        <v>0.622416038814209</v>
      </c>
      <c r="I4" s="50">
        <v>0.515091724044199</v>
      </c>
      <c r="J4" s="50">
        <v>-0.434263956812305</v>
      </c>
      <c r="K4" s="50">
        <v>0.407906863887783</v>
      </c>
    </row>
    <row r="5" ht="13.5" customHeight="1">
      <c r="A5" s="19" t="s">
        <v>35</v>
      </c>
      <c r="B5" s="50">
        <v>0.829587419560288</v>
      </c>
      <c r="C5" s="50">
        <v>0.913437042369379</v>
      </c>
      <c r="D5" s="50">
        <v>0.82463023329832</v>
      </c>
      <c r="E5" s="50">
        <v>1.0</v>
      </c>
      <c r="F5" s="50">
        <v>0.834197173597078</v>
      </c>
      <c r="G5" s="50">
        <v>0.81122294291164</v>
      </c>
      <c r="H5" s="50">
        <v>0.808225417914102</v>
      </c>
      <c r="I5" s="50">
        <v>0.814891790964233</v>
      </c>
      <c r="J5" s="50">
        <v>-0.190295766826253</v>
      </c>
      <c r="K5" s="50">
        <v>0.502931641087903</v>
      </c>
    </row>
    <row r="6" ht="13.5" customHeight="1">
      <c r="A6" s="19" t="s">
        <v>36</v>
      </c>
      <c r="B6" s="50">
        <v>0.781674272428096</v>
      </c>
      <c r="C6" s="50">
        <v>0.793040180496077</v>
      </c>
      <c r="D6" s="50">
        <v>0.721864959784232</v>
      </c>
      <c r="E6" s="50">
        <v>0.834197173597078</v>
      </c>
      <c r="F6" s="50">
        <v>1.0</v>
      </c>
      <c r="G6" s="50">
        <v>0.814820197021022</v>
      </c>
      <c r="H6" s="50">
        <v>0.93852993747014</v>
      </c>
      <c r="I6" s="50">
        <v>0.8307434012915</v>
      </c>
      <c r="J6" s="50">
        <v>-0.140943245005119</v>
      </c>
      <c r="K6" s="50">
        <v>0.61395003996731</v>
      </c>
    </row>
    <row r="7" ht="13.5" customHeight="1">
      <c r="A7" s="19" t="s">
        <v>37</v>
      </c>
      <c r="B7" s="50">
        <v>0.643339726199162</v>
      </c>
      <c r="C7" s="50">
        <v>0.879335746926147</v>
      </c>
      <c r="D7" s="50">
        <v>0.469555679065513</v>
      </c>
      <c r="E7" s="50">
        <v>0.81122294291164</v>
      </c>
      <c r="F7" s="50">
        <v>0.814820197021022</v>
      </c>
      <c r="G7" s="50">
        <v>1.0</v>
      </c>
      <c r="H7" s="50">
        <v>0.922732954872297</v>
      </c>
      <c r="I7" s="50">
        <v>0.976735228726388</v>
      </c>
      <c r="J7" s="50">
        <v>0.26266912803325</v>
      </c>
      <c r="K7" s="50">
        <v>0.668068901147649</v>
      </c>
    </row>
    <row r="8" ht="13.5" customHeight="1">
      <c r="A8" s="19" t="s">
        <v>38</v>
      </c>
      <c r="B8" s="50">
        <v>0.716786381563273</v>
      </c>
      <c r="C8" s="50">
        <v>0.820863736946155</v>
      </c>
      <c r="D8" s="50">
        <v>0.622416038814209</v>
      </c>
      <c r="E8" s="50">
        <v>0.808225417914102</v>
      </c>
      <c r="F8" s="50">
        <v>0.93852993747014</v>
      </c>
      <c r="G8" s="50">
        <v>0.922732954872297</v>
      </c>
      <c r="H8" s="50">
        <v>1.0</v>
      </c>
      <c r="I8" s="50">
        <v>0.953097410912993</v>
      </c>
      <c r="J8" s="50">
        <v>0.17202246216195</v>
      </c>
      <c r="K8" s="50">
        <v>0.735087396403813</v>
      </c>
    </row>
    <row r="9" ht="13.5" customHeight="1">
      <c r="A9" s="19" t="s">
        <v>39</v>
      </c>
      <c r="B9" s="50">
        <v>0.621688499395081</v>
      </c>
      <c r="C9" s="50">
        <v>0.845613519266345</v>
      </c>
      <c r="D9" s="50">
        <v>0.515091724044199</v>
      </c>
      <c r="E9" s="50">
        <v>0.814891790964233</v>
      </c>
      <c r="F9" s="50">
        <v>0.8307434012915</v>
      </c>
      <c r="G9" s="50">
        <v>0.976735228726388</v>
      </c>
      <c r="H9" s="50">
        <v>0.953097410912993</v>
      </c>
      <c r="I9" s="50">
        <v>1.0</v>
      </c>
      <c r="J9" s="50">
        <v>0.297690137747098</v>
      </c>
      <c r="K9" s="50">
        <v>0.672463973826024</v>
      </c>
    </row>
    <row r="10" ht="13.5" customHeight="1">
      <c r="A10" s="19" t="s">
        <v>40</v>
      </c>
      <c r="B10" s="50">
        <v>-0.242089763873397</v>
      </c>
      <c r="C10" s="50">
        <v>-0.0427412285044987</v>
      </c>
      <c r="D10" s="50">
        <v>-0.434263956812306</v>
      </c>
      <c r="E10" s="50">
        <v>-0.190295766826253</v>
      </c>
      <c r="F10" s="50">
        <v>-0.140943245005119</v>
      </c>
      <c r="G10" s="50">
        <v>0.26266912803325</v>
      </c>
      <c r="H10" s="50">
        <v>0.17202246216195</v>
      </c>
      <c r="I10" s="50">
        <v>0.297690137747098</v>
      </c>
      <c r="J10" s="50">
        <v>1.0</v>
      </c>
      <c r="K10" s="50">
        <v>0.487465249856726</v>
      </c>
    </row>
    <row r="11" ht="13.5" customHeight="1">
      <c r="A11" s="19" t="s">
        <v>41</v>
      </c>
      <c r="B11" s="50">
        <v>0.584378506412768</v>
      </c>
      <c r="C11" s="50">
        <v>0.497485222708749</v>
      </c>
      <c r="D11" s="50">
        <v>0.407906863887783</v>
      </c>
      <c r="E11" s="50">
        <v>0.502931641087903</v>
      </c>
      <c r="F11" s="50">
        <v>0.61395003996731</v>
      </c>
      <c r="G11" s="50">
        <v>0.668068901147649</v>
      </c>
      <c r="H11" s="50">
        <v>0.735087396403813</v>
      </c>
      <c r="I11" s="50">
        <v>0.672463973826024</v>
      </c>
      <c r="J11" s="50">
        <v>0.487465249856726</v>
      </c>
      <c r="K11" s="50">
        <v>1.0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7.13"/>
    <col customWidth="1" min="3" max="3" width="18.0"/>
    <col customWidth="1" min="4" max="4" width="17.13"/>
    <col customWidth="1" min="5" max="5" width="19.63"/>
    <col customWidth="1" min="6" max="6" width="27.63"/>
    <col customWidth="1" min="7" max="7" width="28.63"/>
    <col customWidth="1" min="8" max="9" width="15.63"/>
    <col customWidth="1" min="10" max="10" width="16.5"/>
    <col customWidth="1" min="11" max="11" width="15.63"/>
    <col customWidth="1" min="14" max="14" width="13.38"/>
    <col customWidth="1" min="26" max="26" width="15.63"/>
    <col customWidth="1" min="27" max="27" width="21.38"/>
    <col customWidth="1" min="28" max="28" width="19.38"/>
    <col customWidth="1" min="29" max="29" width="20.38"/>
    <col customWidth="1" min="30" max="30" width="19.38"/>
    <col customWidth="1" min="31" max="31" width="20.38"/>
    <col customWidth="1" min="32" max="32" width="31.88"/>
    <col customWidth="1" min="33" max="33" width="32.88"/>
    <col customWidth="1" min="34" max="34" width="38.0"/>
    <col customWidth="1" min="35" max="35" width="39.0"/>
    <col customWidth="1" min="36" max="36" width="43.13"/>
    <col customWidth="1" min="37" max="37" width="38.0"/>
    <col customWidth="1" min="38" max="38" width="21.75"/>
    <col customWidth="1" min="39" max="39" width="16.5"/>
    <col customWidth="1" min="53" max="53" width="18.63"/>
    <col customWidth="1" min="54" max="64" width="17.5"/>
  </cols>
  <sheetData>
    <row r="1">
      <c r="A1" s="24" t="s">
        <v>30</v>
      </c>
      <c r="B1" s="27" t="s">
        <v>32</v>
      </c>
      <c r="C1" s="27" t="s">
        <v>33</v>
      </c>
      <c r="D1" s="27" t="s">
        <v>34</v>
      </c>
      <c r="E1" s="27" t="s">
        <v>35</v>
      </c>
      <c r="F1" s="27" t="s">
        <v>36</v>
      </c>
      <c r="G1" s="27" t="s">
        <v>37</v>
      </c>
      <c r="H1" s="27" t="s">
        <v>38</v>
      </c>
      <c r="I1" s="27" t="s">
        <v>39</v>
      </c>
      <c r="J1" s="27" t="s">
        <v>40</v>
      </c>
      <c r="K1" s="27" t="s">
        <v>79</v>
      </c>
      <c r="L1" s="26"/>
      <c r="M1" s="26"/>
      <c r="N1" s="86" t="s">
        <v>295</v>
      </c>
      <c r="O1" s="87" t="s">
        <v>32</v>
      </c>
      <c r="P1" s="87" t="s">
        <v>33</v>
      </c>
      <c r="Q1" s="87" t="s">
        <v>34</v>
      </c>
      <c r="R1" s="87" t="s">
        <v>35</v>
      </c>
      <c r="S1" s="87" t="s">
        <v>36</v>
      </c>
      <c r="T1" s="87" t="s">
        <v>37</v>
      </c>
      <c r="U1" s="87" t="s">
        <v>38</v>
      </c>
      <c r="V1" s="87" t="s">
        <v>39</v>
      </c>
      <c r="W1" s="87" t="s">
        <v>40</v>
      </c>
      <c r="X1" s="87" t="s">
        <v>79</v>
      </c>
      <c r="Y1" s="26"/>
      <c r="Z1" s="24" t="s">
        <v>297</v>
      </c>
      <c r="AA1" s="66" t="s">
        <v>32</v>
      </c>
      <c r="AB1" s="66" t="s">
        <v>33</v>
      </c>
      <c r="AC1" s="66" t="s">
        <v>34</v>
      </c>
      <c r="AD1" s="66" t="s">
        <v>35</v>
      </c>
      <c r="AE1" s="66" t="s">
        <v>36</v>
      </c>
      <c r="AF1" s="66" t="s">
        <v>37</v>
      </c>
      <c r="AG1" s="66" t="s">
        <v>38</v>
      </c>
      <c r="AH1" s="66" t="s">
        <v>39</v>
      </c>
      <c r="AI1" s="66" t="s">
        <v>40</v>
      </c>
      <c r="AJ1" s="66" t="s">
        <v>79</v>
      </c>
      <c r="AL1" s="88" t="s">
        <v>298</v>
      </c>
      <c r="AM1" s="66" t="s">
        <v>32</v>
      </c>
      <c r="AN1" s="66" t="s">
        <v>33</v>
      </c>
      <c r="AO1" s="66" t="s">
        <v>34</v>
      </c>
      <c r="AP1" s="66" t="s">
        <v>35</v>
      </c>
      <c r="AQ1" s="66" t="s">
        <v>36</v>
      </c>
      <c r="AR1" s="66" t="s">
        <v>37</v>
      </c>
      <c r="AS1" s="66" t="s">
        <v>38</v>
      </c>
      <c r="AT1" s="66" t="s">
        <v>39</v>
      </c>
      <c r="AU1" s="66" t="s">
        <v>40</v>
      </c>
      <c r="AV1" s="66" t="s">
        <v>79</v>
      </c>
      <c r="AW1" s="66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66"/>
      <c r="BJ1" s="66"/>
      <c r="BK1" s="66"/>
      <c r="BL1" s="66"/>
    </row>
    <row r="2">
      <c r="A2" s="28">
        <v>2.0070629E7</v>
      </c>
      <c r="B2" s="29">
        <v>7.71436503946467E12</v>
      </c>
      <c r="C2" s="29">
        <v>7.70335207397533E12</v>
      </c>
      <c r="D2" s="29">
        <v>7.2101163168093E11</v>
      </c>
      <c r="E2" s="29">
        <v>7.2789882753407E11</v>
      </c>
      <c r="F2" s="29">
        <v>7.472955370505E12</v>
      </c>
      <c r="G2" s="29">
        <v>7.498570805064E12</v>
      </c>
      <c r="H2" s="29">
        <v>8.74919783124E11</v>
      </c>
      <c r="I2" s="29">
        <v>9.06780603019E11</v>
      </c>
      <c r="J2" s="29">
        <v>1.4331429E13</v>
      </c>
      <c r="K2" s="29">
        <v>1.023367E12</v>
      </c>
      <c r="L2" s="89"/>
      <c r="N2" s="90">
        <v>2.0070629E7</v>
      </c>
      <c r="O2" s="71">
        <f t="shared" ref="O2:X2" si="1">B2/(SUM($B2:$K2))</f>
        <v>0.157517512</v>
      </c>
      <c r="P2" s="71">
        <f t="shared" si="1"/>
        <v>0.1572926413</v>
      </c>
      <c r="Q2" s="71">
        <f t="shared" si="1"/>
        <v>0.01472213951</v>
      </c>
      <c r="R2" s="71">
        <f t="shared" si="1"/>
        <v>0.01486276728</v>
      </c>
      <c r="S2" s="71">
        <f t="shared" si="1"/>
        <v>0.1525882339</v>
      </c>
      <c r="T2" s="71">
        <f t="shared" si="1"/>
        <v>0.1531112685</v>
      </c>
      <c r="U2" s="71">
        <f t="shared" si="1"/>
        <v>0.017864748</v>
      </c>
      <c r="V2" s="71">
        <f t="shared" si="1"/>
        <v>0.01851530538</v>
      </c>
      <c r="W2" s="71">
        <f t="shared" si="1"/>
        <v>0.292629533</v>
      </c>
      <c r="X2" s="71">
        <f t="shared" si="1"/>
        <v>0.02089585116</v>
      </c>
      <c r="Y2" s="89"/>
      <c r="Z2" s="15" t="s">
        <v>119</v>
      </c>
      <c r="AA2" s="22">
        <v>0.03393936175275035</v>
      </c>
      <c r="AB2" s="22">
        <v>0.03765913608486883</v>
      </c>
      <c r="AC2" s="22">
        <v>0.03933978435852891</v>
      </c>
      <c r="AD2" s="22">
        <v>0.04698703889377694</v>
      </c>
      <c r="AE2" s="22">
        <v>0.02095185747028595</v>
      </c>
      <c r="AF2" s="22">
        <v>0.023722753237957837</v>
      </c>
      <c r="AG2" s="22">
        <v>0.028519698554270504</v>
      </c>
      <c r="AH2" s="22">
        <v>0.02861873007417959</v>
      </c>
      <c r="AI2" s="22">
        <v>0.009331110147922352</v>
      </c>
      <c r="AJ2" s="22">
        <v>0.028529679334220782</v>
      </c>
      <c r="AL2" s="59" t="s">
        <v>119</v>
      </c>
      <c r="AM2" s="38">
        <f t="shared" ref="AM2:AV2" si="2">AA2-AVERAGE($AA2:$AJ2)</f>
        <v>0.004179446762</v>
      </c>
      <c r="AN2" s="38">
        <f t="shared" si="2"/>
        <v>0.007899221094</v>
      </c>
      <c r="AO2" s="38">
        <f t="shared" si="2"/>
        <v>0.009579869368</v>
      </c>
      <c r="AP2" s="38">
        <f t="shared" si="2"/>
        <v>0.0172271239</v>
      </c>
      <c r="AQ2" s="38">
        <f t="shared" si="2"/>
        <v>-0.008808057521</v>
      </c>
      <c r="AR2" s="38">
        <f t="shared" si="2"/>
        <v>-0.006037161753</v>
      </c>
      <c r="AS2" s="38">
        <f t="shared" si="2"/>
        <v>-0.001240216437</v>
      </c>
      <c r="AT2" s="38">
        <f t="shared" si="2"/>
        <v>-0.001141184917</v>
      </c>
      <c r="AU2" s="38">
        <f t="shared" si="2"/>
        <v>-0.02042880484</v>
      </c>
      <c r="AV2" s="38">
        <f t="shared" si="2"/>
        <v>-0.001230235657</v>
      </c>
      <c r="AW2" s="38"/>
      <c r="AX2" s="93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94"/>
      <c r="BJ2" s="94"/>
      <c r="BK2" s="94"/>
      <c r="BL2" s="94"/>
    </row>
    <row r="3">
      <c r="A3" s="28">
        <v>2.0070731E7</v>
      </c>
      <c r="B3" s="29">
        <v>7.34170569421406E12</v>
      </c>
      <c r="C3" s="29">
        <v>7.56311910570594E12</v>
      </c>
      <c r="D3" s="29">
        <v>6.5327230849717E11</v>
      </c>
      <c r="E3" s="29">
        <v>6.8686723646411E11</v>
      </c>
      <c r="F3" s="29">
        <v>7.310473285142E12</v>
      </c>
      <c r="G3" s="29">
        <v>7.428885939863E12</v>
      </c>
      <c r="H3" s="29">
        <v>8.61893267022E11</v>
      </c>
      <c r="I3" s="29">
        <v>9.01702527017E11</v>
      </c>
      <c r="J3" s="29">
        <v>1.4651922E13</v>
      </c>
      <c r="K3" s="29">
        <v>9.78914E11</v>
      </c>
      <c r="L3" s="89"/>
      <c r="N3" s="90">
        <v>2.0070731E7</v>
      </c>
      <c r="O3" s="71">
        <f t="shared" ref="O3:X3" si="3">B3/(SUM($B3:$K3))</f>
        <v>0.1517547452</v>
      </c>
      <c r="P3" s="71">
        <f t="shared" si="3"/>
        <v>0.1563314114</v>
      </c>
      <c r="Q3" s="71">
        <f t="shared" si="3"/>
        <v>0.01350328886</v>
      </c>
      <c r="R3" s="71">
        <f t="shared" si="3"/>
        <v>0.01419770375</v>
      </c>
      <c r="S3" s="71">
        <f t="shared" si="3"/>
        <v>0.1511091641</v>
      </c>
      <c r="T3" s="71">
        <f t="shared" si="3"/>
        <v>0.1535567809</v>
      </c>
      <c r="U3" s="71">
        <f t="shared" si="3"/>
        <v>0.01781553206</v>
      </c>
      <c r="V3" s="71">
        <f t="shared" si="3"/>
        <v>0.01863839862</v>
      </c>
      <c r="W3" s="71">
        <f t="shared" si="3"/>
        <v>0.3028585975</v>
      </c>
      <c r="X3" s="71">
        <f t="shared" si="3"/>
        <v>0.02023437752</v>
      </c>
      <c r="Y3" s="89"/>
      <c r="Z3" s="15" t="s">
        <v>121</v>
      </c>
      <c r="AA3" s="22">
        <v>0.038262029657697025</v>
      </c>
      <c r="AB3" s="22">
        <v>0.04190142841097561</v>
      </c>
      <c r="AC3" s="22">
        <v>0.04267178020896325</v>
      </c>
      <c r="AD3" s="22">
        <v>0.04918511244979013</v>
      </c>
      <c r="AE3" s="22">
        <v>0.02342785752153185</v>
      </c>
      <c r="AF3" s="22">
        <v>0.02532840755782841</v>
      </c>
      <c r="AG3" s="22">
        <v>0.030147841250689693</v>
      </c>
      <c r="AH3" s="22">
        <v>0.029764441655207287</v>
      </c>
      <c r="AI3" s="22">
        <v>0.007953194450301345</v>
      </c>
      <c r="AJ3" s="22">
        <v>0.028644606257583548</v>
      </c>
      <c r="AL3" s="59" t="s">
        <v>121</v>
      </c>
      <c r="AM3" s="38">
        <f t="shared" ref="AM3:AV3" si="4">AA3-AVERAGE($AA3:$AJ3)</f>
        <v>0.006533359716</v>
      </c>
      <c r="AN3" s="38">
        <f t="shared" si="4"/>
        <v>0.01017275847</v>
      </c>
      <c r="AO3" s="38">
        <f t="shared" si="4"/>
        <v>0.01094311027</v>
      </c>
      <c r="AP3" s="38">
        <f t="shared" si="4"/>
        <v>0.01745644251</v>
      </c>
      <c r="AQ3" s="38">
        <f t="shared" si="4"/>
        <v>-0.008300812421</v>
      </c>
      <c r="AR3" s="38">
        <f t="shared" si="4"/>
        <v>-0.006400262384</v>
      </c>
      <c r="AS3" s="38">
        <f t="shared" si="4"/>
        <v>-0.001580828691</v>
      </c>
      <c r="AT3" s="38">
        <f t="shared" si="4"/>
        <v>-0.001964228287</v>
      </c>
      <c r="AU3" s="38">
        <f t="shared" si="4"/>
        <v>-0.02377547549</v>
      </c>
      <c r="AV3" s="38">
        <f t="shared" si="4"/>
        <v>-0.003084063684</v>
      </c>
      <c r="AW3" s="38"/>
      <c r="AX3" s="93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94"/>
      <c r="BJ3" s="94"/>
      <c r="BK3" s="94"/>
      <c r="BL3" s="94"/>
    </row>
    <row r="4">
      <c r="A4" s="28">
        <v>2.0070831E7</v>
      </c>
      <c r="B4" s="29">
        <v>7.39027043395927E12</v>
      </c>
      <c r="C4" s="29">
        <v>7.65482338424073E12</v>
      </c>
      <c r="D4" s="29">
        <v>6.561956334072799E11</v>
      </c>
      <c r="E4" s="29">
        <v>6.9595029204272E11</v>
      </c>
      <c r="F4" s="29">
        <v>7.167711733826E12</v>
      </c>
      <c r="G4" s="29">
        <v>7.365282323225E12</v>
      </c>
      <c r="H4" s="29">
        <v>8.510694490795E11</v>
      </c>
      <c r="I4" s="29">
        <v>8.9757729565E11</v>
      </c>
      <c r="J4" s="29">
        <v>1.494327E13</v>
      </c>
      <c r="K4" s="29">
        <v>9.85702E11</v>
      </c>
      <c r="L4" s="89"/>
      <c r="N4" s="90">
        <v>2.0070831E7</v>
      </c>
      <c r="O4" s="71">
        <f t="shared" ref="O4:X4" si="5">B4/(SUM($B4:$K4))</f>
        <v>0.152038612</v>
      </c>
      <c r="P4" s="71">
        <f t="shared" si="5"/>
        <v>0.157481209</v>
      </c>
      <c r="Q4" s="71">
        <f t="shared" si="5"/>
        <v>0.01349978654</v>
      </c>
      <c r="R4" s="71">
        <f t="shared" si="5"/>
        <v>0.01431765148</v>
      </c>
      <c r="S4" s="71">
        <f t="shared" si="5"/>
        <v>0.1474599547</v>
      </c>
      <c r="T4" s="71">
        <f t="shared" si="5"/>
        <v>0.1515245364</v>
      </c>
      <c r="U4" s="71">
        <f t="shared" si="5"/>
        <v>0.01750888806</v>
      </c>
      <c r="V4" s="71">
        <f t="shared" si="5"/>
        <v>0.01846568504</v>
      </c>
      <c r="W4" s="71">
        <f t="shared" si="5"/>
        <v>0.3074250192</v>
      </c>
      <c r="X4" s="71">
        <f t="shared" si="5"/>
        <v>0.02027865763</v>
      </c>
      <c r="Y4" s="89"/>
      <c r="Z4" s="15" t="s">
        <v>123</v>
      </c>
      <c r="AA4" s="22">
        <v>0.037849107010131604</v>
      </c>
      <c r="AB4" s="22">
        <v>0.04003426487894943</v>
      </c>
      <c r="AC4" s="22">
        <v>0.04118009663138267</v>
      </c>
      <c r="AD4" s="22">
        <v>0.04646610770529876</v>
      </c>
      <c r="AE4" s="22">
        <v>0.022723517409290957</v>
      </c>
      <c r="AF4" s="22">
        <v>0.023961902863112377</v>
      </c>
      <c r="AG4" s="22">
        <v>0.030767148486501056</v>
      </c>
      <c r="AH4" s="22">
        <v>0.029635754129063965</v>
      </c>
      <c r="AI4" s="22">
        <v>0.009053750559353453</v>
      </c>
      <c r="AJ4" s="22">
        <v>0.028641280493328546</v>
      </c>
      <c r="AL4" s="59" t="s">
        <v>123</v>
      </c>
      <c r="AM4" s="38">
        <f t="shared" ref="AM4:AV4" si="6">AA4-AVERAGE($AA4:$AJ4)</f>
        <v>0.006817813993</v>
      </c>
      <c r="AN4" s="38">
        <f t="shared" si="6"/>
        <v>0.009002971862</v>
      </c>
      <c r="AO4" s="38">
        <f t="shared" si="6"/>
        <v>0.01014880361</v>
      </c>
      <c r="AP4" s="38">
        <f t="shared" si="6"/>
        <v>0.01543481469</v>
      </c>
      <c r="AQ4" s="38">
        <f t="shared" si="6"/>
        <v>-0.008307775607</v>
      </c>
      <c r="AR4" s="38">
        <f t="shared" si="6"/>
        <v>-0.007069390154</v>
      </c>
      <c r="AS4" s="38">
        <f t="shared" si="6"/>
        <v>-0.0002641445301</v>
      </c>
      <c r="AT4" s="38">
        <f t="shared" si="6"/>
        <v>-0.001395538888</v>
      </c>
      <c r="AU4" s="38">
        <f t="shared" si="6"/>
        <v>-0.02197754246</v>
      </c>
      <c r="AV4" s="38">
        <f t="shared" si="6"/>
        <v>-0.002390012523</v>
      </c>
      <c r="AW4" s="38"/>
      <c r="AX4" s="93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94"/>
      <c r="BJ4" s="94"/>
      <c r="BK4" s="94"/>
      <c r="BL4" s="94"/>
    </row>
    <row r="5">
      <c r="A5" s="28">
        <v>2.0070928E7</v>
      </c>
      <c r="B5" s="29">
        <v>7.591460067498359E12</v>
      </c>
      <c r="C5" s="29">
        <v>7.93762549555164E12</v>
      </c>
      <c r="D5" s="29">
        <v>6.520715091891699E11</v>
      </c>
      <c r="E5" s="29">
        <v>7.1165794307083E11</v>
      </c>
      <c r="F5" s="29">
        <v>7.531647931964E12</v>
      </c>
      <c r="G5" s="29">
        <v>7.844233260512E12</v>
      </c>
      <c r="H5" s="29">
        <v>8.40245631137E11</v>
      </c>
      <c r="I5" s="29">
        <v>8.93452064283E11</v>
      </c>
      <c r="J5" s="29">
        <v>1.5388267E13</v>
      </c>
      <c r="K5" s="29">
        <v>1.013508E12</v>
      </c>
      <c r="L5" s="89"/>
      <c r="N5" s="90">
        <v>2.0070928E7</v>
      </c>
      <c r="O5" s="71">
        <f t="shared" ref="O5:X5" si="7">B5/(SUM($B5:$K5))</f>
        <v>0.1506117496</v>
      </c>
      <c r="P5" s="71">
        <f t="shared" si="7"/>
        <v>0.1574795432</v>
      </c>
      <c r="Q5" s="71">
        <f t="shared" si="7"/>
        <v>0.01293685668</v>
      </c>
      <c r="R5" s="71">
        <f t="shared" si="7"/>
        <v>0.01411902941</v>
      </c>
      <c r="S5" s="71">
        <f t="shared" si="7"/>
        <v>0.1494250991</v>
      </c>
      <c r="T5" s="71">
        <f t="shared" si="7"/>
        <v>0.155626676</v>
      </c>
      <c r="U5" s="71">
        <f t="shared" si="7"/>
        <v>0.01667016141</v>
      </c>
      <c r="V5" s="71">
        <f t="shared" si="7"/>
        <v>0.01772575729</v>
      </c>
      <c r="W5" s="71">
        <f t="shared" si="7"/>
        <v>0.3052975048</v>
      </c>
      <c r="X5" s="71">
        <f t="shared" si="7"/>
        <v>0.02010762249</v>
      </c>
      <c r="Y5" s="89"/>
      <c r="Z5" s="15" t="s">
        <v>125</v>
      </c>
      <c r="AA5" s="22">
        <v>0.038589018262305166</v>
      </c>
      <c r="AB5" s="22">
        <v>0.040594601751430016</v>
      </c>
      <c r="AC5" s="22">
        <v>0.040075676263457656</v>
      </c>
      <c r="AD5" s="22">
        <v>0.04461350307488632</v>
      </c>
      <c r="AE5" s="22">
        <v>0.024334243134674548</v>
      </c>
      <c r="AF5" s="22">
        <v>0.02471149388745544</v>
      </c>
      <c r="AG5" s="22">
        <v>0.03074320282384526</v>
      </c>
      <c r="AH5" s="22">
        <v>0.02937040516992283</v>
      </c>
      <c r="AI5" s="22">
        <v>0.009986312411109411</v>
      </c>
      <c r="AJ5" s="22">
        <v>0.028526219881407154</v>
      </c>
      <c r="AL5" s="59" t="s">
        <v>125</v>
      </c>
      <c r="AM5" s="38">
        <f t="shared" ref="AM5:AV5" si="8">AA5-AVERAGE($AA5:$AJ5)</f>
        <v>0.007434550596</v>
      </c>
      <c r="AN5" s="38">
        <f t="shared" si="8"/>
        <v>0.009440134085</v>
      </c>
      <c r="AO5" s="38">
        <f t="shared" si="8"/>
        <v>0.008921208597</v>
      </c>
      <c r="AP5" s="38">
        <f t="shared" si="8"/>
        <v>0.01345903541</v>
      </c>
      <c r="AQ5" s="38">
        <f t="shared" si="8"/>
        <v>-0.006820224531</v>
      </c>
      <c r="AR5" s="38">
        <f t="shared" si="8"/>
        <v>-0.006442973779</v>
      </c>
      <c r="AS5" s="38">
        <f t="shared" si="8"/>
        <v>-0.0004112648422</v>
      </c>
      <c r="AT5" s="38">
        <f t="shared" si="8"/>
        <v>-0.001784062496</v>
      </c>
      <c r="AU5" s="38">
        <f t="shared" si="8"/>
        <v>-0.02116815525</v>
      </c>
      <c r="AV5" s="38">
        <f t="shared" si="8"/>
        <v>-0.002628247785</v>
      </c>
      <c r="AW5" s="38"/>
      <c r="AX5" s="93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94"/>
      <c r="BJ5" s="94"/>
      <c r="BK5" s="94"/>
      <c r="BL5" s="94"/>
    </row>
    <row r="6">
      <c r="A6" s="28">
        <v>2.0071031E7</v>
      </c>
      <c r="B6" s="29">
        <v>7.54860640358497E12</v>
      </c>
      <c r="C6" s="29">
        <v>8.128171787755029E12</v>
      </c>
      <c r="D6" s="29">
        <v>6.5696037397872E11</v>
      </c>
      <c r="E6" s="29">
        <v>7.4318650229128E11</v>
      </c>
      <c r="F6" s="29">
        <v>7.658161593886E12</v>
      </c>
      <c r="G6" s="29">
        <v>8.194154793597E12</v>
      </c>
      <c r="H6" s="29">
        <v>8.70201425082E11</v>
      </c>
      <c r="I6" s="29">
        <v>9.53716195681E11</v>
      </c>
      <c r="J6" s="29">
        <v>1.5755976E13</v>
      </c>
      <c r="K6" s="29">
        <v>1.031014E12</v>
      </c>
      <c r="L6" s="89"/>
      <c r="N6" s="90">
        <v>2.0071031E7</v>
      </c>
      <c r="O6" s="71">
        <f t="shared" ref="O6:X6" si="9">B6/(SUM($B6:$K6))</f>
        <v>0.1464607018</v>
      </c>
      <c r="P6" s="71">
        <f t="shared" si="9"/>
        <v>0.1577056321</v>
      </c>
      <c r="Q6" s="71">
        <f t="shared" si="9"/>
        <v>0.01274657497</v>
      </c>
      <c r="R6" s="71">
        <f t="shared" si="9"/>
        <v>0.01441956447</v>
      </c>
      <c r="S6" s="71">
        <f t="shared" si="9"/>
        <v>0.1485863299</v>
      </c>
      <c r="T6" s="71">
        <f t="shared" si="9"/>
        <v>0.1589858574</v>
      </c>
      <c r="U6" s="71">
        <f t="shared" si="9"/>
        <v>0.01688395243</v>
      </c>
      <c r="V6" s="71">
        <f t="shared" si="9"/>
        <v>0.01850433522</v>
      </c>
      <c r="W6" s="71">
        <f t="shared" si="9"/>
        <v>0.3057029575</v>
      </c>
      <c r="X6" s="71">
        <f t="shared" si="9"/>
        <v>0.02000409425</v>
      </c>
      <c r="Y6" s="89"/>
      <c r="Z6" s="15" t="s">
        <v>127</v>
      </c>
      <c r="AA6" s="22">
        <v>0.03590280571609567</v>
      </c>
      <c r="AB6" s="22">
        <v>0.03881799748143051</v>
      </c>
      <c r="AC6" s="22">
        <v>0.032799954255971354</v>
      </c>
      <c r="AD6" s="22">
        <v>0.03845236110561421</v>
      </c>
      <c r="AE6" s="22">
        <v>0.019068600094931706</v>
      </c>
      <c r="AF6" s="22">
        <v>0.020151820112918536</v>
      </c>
      <c r="AG6" s="22">
        <v>0.02369271387761812</v>
      </c>
      <c r="AH6" s="22">
        <v>0.02301153850702949</v>
      </c>
      <c r="AI6" s="22">
        <v>0.006547246595365627</v>
      </c>
      <c r="AJ6" s="22">
        <v>0.024975325161834042</v>
      </c>
      <c r="AL6" s="59" t="s">
        <v>127</v>
      </c>
      <c r="AM6" s="38">
        <f t="shared" ref="AM6:AV6" si="10">AA6-AVERAGE($AA6:$AJ6)</f>
        <v>0.009560769425</v>
      </c>
      <c r="AN6" s="38">
        <f t="shared" si="10"/>
        <v>0.01247596119</v>
      </c>
      <c r="AO6" s="38">
        <f t="shared" si="10"/>
        <v>0.006457917965</v>
      </c>
      <c r="AP6" s="38">
        <f t="shared" si="10"/>
        <v>0.01211032481</v>
      </c>
      <c r="AQ6" s="38">
        <f t="shared" si="10"/>
        <v>-0.007273436196</v>
      </c>
      <c r="AR6" s="38">
        <f t="shared" si="10"/>
        <v>-0.006190216178</v>
      </c>
      <c r="AS6" s="38">
        <f t="shared" si="10"/>
        <v>-0.002649322413</v>
      </c>
      <c r="AT6" s="38">
        <f t="shared" si="10"/>
        <v>-0.003330497784</v>
      </c>
      <c r="AU6" s="38">
        <f t="shared" si="10"/>
        <v>-0.0197947897</v>
      </c>
      <c r="AV6" s="38">
        <f t="shared" si="10"/>
        <v>-0.001366711129</v>
      </c>
      <c r="AW6" s="38"/>
      <c r="AX6" s="93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94"/>
      <c r="BJ6" s="94"/>
      <c r="BK6" s="94"/>
      <c r="BL6" s="94"/>
    </row>
    <row r="7">
      <c r="A7" s="28">
        <v>2.007113E7</v>
      </c>
      <c r="B7" s="29">
        <v>7.12527142220495E12</v>
      </c>
      <c r="C7" s="29">
        <v>7.770778284725051E12</v>
      </c>
      <c r="D7" s="29">
        <v>6.0289127424059E11</v>
      </c>
      <c r="E7" s="29">
        <v>6.8178769202941E11</v>
      </c>
      <c r="F7" s="29">
        <v>7.253553001874E12</v>
      </c>
      <c r="G7" s="29">
        <v>7.942003918243E12</v>
      </c>
      <c r="H7" s="29">
        <v>8.43610069592E11</v>
      </c>
      <c r="I7" s="29">
        <v>9.090540868805E11</v>
      </c>
      <c r="J7" s="29">
        <v>1.6220434E13</v>
      </c>
      <c r="K7" s="29">
        <v>1.000925E12</v>
      </c>
      <c r="L7" s="89"/>
      <c r="N7" s="90">
        <v>2.007113E7</v>
      </c>
      <c r="O7" s="71">
        <f t="shared" ref="O7:X7" si="11">B7/(SUM($B7:$K7))</f>
        <v>0.1415139569</v>
      </c>
      <c r="P7" s="71">
        <f t="shared" si="11"/>
        <v>0.1543342728</v>
      </c>
      <c r="Q7" s="71">
        <f t="shared" si="11"/>
        <v>0.01197393401</v>
      </c>
      <c r="R7" s="71">
        <f t="shared" si="11"/>
        <v>0.01354088404</v>
      </c>
      <c r="S7" s="71">
        <f t="shared" si="11"/>
        <v>0.1440617383</v>
      </c>
      <c r="T7" s="71">
        <f t="shared" si="11"/>
        <v>0.1577349596</v>
      </c>
      <c r="U7" s="71">
        <f t="shared" si="11"/>
        <v>0.01675481423</v>
      </c>
      <c r="V7" s="71">
        <f t="shared" si="11"/>
        <v>0.01805458813</v>
      </c>
      <c r="W7" s="71">
        <f t="shared" si="11"/>
        <v>0.3221516293</v>
      </c>
      <c r="X7" s="71">
        <f t="shared" si="11"/>
        <v>0.01987922269</v>
      </c>
      <c r="Y7" s="89"/>
      <c r="Z7" s="15" t="s">
        <v>129</v>
      </c>
      <c r="AA7" s="22">
        <v>0.03681178200773211</v>
      </c>
      <c r="AB7" s="22">
        <v>0.039385984944557674</v>
      </c>
      <c r="AC7" s="22">
        <v>0.035993106734831144</v>
      </c>
      <c r="AD7" s="22">
        <v>0.041675108352089485</v>
      </c>
      <c r="AE7" s="22">
        <v>0.01547414315257863</v>
      </c>
      <c r="AF7" s="22">
        <v>0.017902379060598297</v>
      </c>
      <c r="AG7" s="22">
        <v>0.020364508308279784</v>
      </c>
      <c r="AH7" s="22">
        <v>0.02031043537863728</v>
      </c>
      <c r="AI7" s="22">
        <v>0.004438443008996158</v>
      </c>
      <c r="AJ7" s="22">
        <v>0.022201079167662514</v>
      </c>
      <c r="AL7" s="59" t="s">
        <v>129</v>
      </c>
      <c r="AM7" s="38">
        <f t="shared" ref="AM7:AV7" si="12">AA7-AVERAGE($AA7:$AJ7)</f>
        <v>0.011356085</v>
      </c>
      <c r="AN7" s="38">
        <f t="shared" si="12"/>
        <v>0.01393028793</v>
      </c>
      <c r="AO7" s="38">
        <f t="shared" si="12"/>
        <v>0.01053740972</v>
      </c>
      <c r="AP7" s="38">
        <f t="shared" si="12"/>
        <v>0.01621941134</v>
      </c>
      <c r="AQ7" s="38">
        <f t="shared" si="12"/>
        <v>-0.009981553859</v>
      </c>
      <c r="AR7" s="38">
        <f t="shared" si="12"/>
        <v>-0.007553317951</v>
      </c>
      <c r="AS7" s="38">
        <f t="shared" si="12"/>
        <v>-0.005091188703</v>
      </c>
      <c r="AT7" s="38">
        <f t="shared" si="12"/>
        <v>-0.005145261633</v>
      </c>
      <c r="AU7" s="38">
        <f t="shared" si="12"/>
        <v>-0.021017254</v>
      </c>
      <c r="AV7" s="38">
        <f t="shared" si="12"/>
        <v>-0.003254617844</v>
      </c>
      <c r="AW7" s="38"/>
      <c r="AX7" s="93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94"/>
      <c r="BJ7" s="94"/>
      <c r="BK7" s="94"/>
      <c r="BL7" s="94"/>
    </row>
    <row r="8">
      <c r="A8" s="28">
        <v>2.0071231E7</v>
      </c>
      <c r="B8" s="29">
        <v>7.014887705082819E12</v>
      </c>
      <c r="C8" s="29">
        <v>7.73667832265718E12</v>
      </c>
      <c r="D8" s="29">
        <v>5.9394414304589E11</v>
      </c>
      <c r="E8" s="29">
        <v>6.8681209825411E11</v>
      </c>
      <c r="F8" s="29">
        <v>7.473353275638E12</v>
      </c>
      <c r="G8" s="29">
        <v>7.602893689461E12</v>
      </c>
      <c r="H8" s="29">
        <v>8.17018714102E11</v>
      </c>
      <c r="I8" s="29">
        <v>8.6439197808E11</v>
      </c>
      <c r="J8" s="29">
        <v>1.6066195E13</v>
      </c>
      <c r="K8" s="29">
        <v>9.96399E11</v>
      </c>
      <c r="L8" s="89"/>
      <c r="N8" s="90">
        <v>2.0071231E7</v>
      </c>
      <c r="O8" s="71">
        <f t="shared" ref="O8:X8" si="13">B8/(SUM($B8:$K8))</f>
        <v>0.1407126484</v>
      </c>
      <c r="P8" s="71">
        <f t="shared" si="13"/>
        <v>0.1551911509</v>
      </c>
      <c r="Q8" s="71">
        <f t="shared" si="13"/>
        <v>0.01191401158</v>
      </c>
      <c r="R8" s="71">
        <f t="shared" si="13"/>
        <v>0.01377686334</v>
      </c>
      <c r="S8" s="71">
        <f t="shared" si="13"/>
        <v>0.1499090756</v>
      </c>
      <c r="T8" s="71">
        <f t="shared" si="13"/>
        <v>0.1525075456</v>
      </c>
      <c r="U8" s="71">
        <f t="shared" si="13"/>
        <v>0.01638869671</v>
      </c>
      <c r="V8" s="71">
        <f t="shared" si="13"/>
        <v>0.01733896387</v>
      </c>
      <c r="W8" s="71">
        <f t="shared" si="13"/>
        <v>0.3222741322</v>
      </c>
      <c r="X8" s="71">
        <f t="shared" si="13"/>
        <v>0.01998691184</v>
      </c>
      <c r="Y8" s="89"/>
      <c r="Z8" s="15" t="s">
        <v>131</v>
      </c>
      <c r="AA8" s="22">
        <v>0.03451652500059405</v>
      </c>
      <c r="AB8" s="22">
        <v>0.03922871439811724</v>
      </c>
      <c r="AC8" s="22">
        <v>0.034977954576631</v>
      </c>
      <c r="AD8" s="22">
        <v>0.04271294278915218</v>
      </c>
      <c r="AE8" s="22">
        <v>0.01584136447732293</v>
      </c>
      <c r="AF8" s="22">
        <v>0.01928208626266006</v>
      </c>
      <c r="AG8" s="22">
        <v>0.020919362280858056</v>
      </c>
      <c r="AH8" s="22">
        <v>0.021080146644362818</v>
      </c>
      <c r="AI8" s="22">
        <v>0.0015847108564190195</v>
      </c>
      <c r="AJ8" s="22">
        <v>0.021081060689281488</v>
      </c>
      <c r="AL8" s="59" t="s">
        <v>131</v>
      </c>
      <c r="AM8" s="38">
        <f t="shared" ref="AM8:AV8" si="14">AA8-AVERAGE($AA8:$AJ8)</f>
        <v>0.009394038203</v>
      </c>
      <c r="AN8" s="38">
        <f t="shared" si="14"/>
        <v>0.0141062276</v>
      </c>
      <c r="AO8" s="38">
        <f t="shared" si="14"/>
        <v>0.009855467779</v>
      </c>
      <c r="AP8" s="38">
        <f t="shared" si="14"/>
        <v>0.01759045599</v>
      </c>
      <c r="AQ8" s="38">
        <f t="shared" si="14"/>
        <v>-0.00928112232</v>
      </c>
      <c r="AR8" s="38">
        <f t="shared" si="14"/>
        <v>-0.005840400535</v>
      </c>
      <c r="AS8" s="38">
        <f t="shared" si="14"/>
        <v>-0.004203124517</v>
      </c>
      <c r="AT8" s="38">
        <f t="shared" si="14"/>
        <v>-0.004042340153</v>
      </c>
      <c r="AU8" s="38">
        <f t="shared" si="14"/>
        <v>-0.02353777594</v>
      </c>
      <c r="AV8" s="38">
        <f t="shared" si="14"/>
        <v>-0.004041426108</v>
      </c>
      <c r="AW8" s="38"/>
      <c r="AX8" s="93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94"/>
      <c r="BJ8" s="94"/>
      <c r="BK8" s="94"/>
      <c r="BL8" s="94"/>
    </row>
    <row r="9">
      <c r="A9" s="28">
        <v>2.0080131E7</v>
      </c>
      <c r="B9" s="29">
        <v>6.711080387119779E12</v>
      </c>
      <c r="C9" s="29">
        <v>7.11712759475022E12</v>
      </c>
      <c r="D9" s="29">
        <v>5.671024157829099E11</v>
      </c>
      <c r="E9" s="29">
        <v>6.1570543881709E11</v>
      </c>
      <c r="F9" s="29">
        <v>6.791368663082E12</v>
      </c>
      <c r="G9" s="29">
        <v>6.877395754887E12</v>
      </c>
      <c r="H9" s="29">
        <v>7.44703215515E11</v>
      </c>
      <c r="I9" s="29">
        <v>7.65270988953E11</v>
      </c>
      <c r="J9" s="29">
        <v>1.6603548E13</v>
      </c>
      <c r="K9" s="29">
        <v>9.79517E11</v>
      </c>
      <c r="L9" s="89"/>
      <c r="N9" s="90">
        <v>2.0080131E7</v>
      </c>
      <c r="O9" s="71">
        <f t="shared" ref="O9:X9" si="15">B9/(SUM($B9:$K9))</f>
        <v>0.140479052</v>
      </c>
      <c r="P9" s="71">
        <f t="shared" si="15"/>
        <v>0.1489785965</v>
      </c>
      <c r="Q9" s="71">
        <f t="shared" si="15"/>
        <v>0.01187081739</v>
      </c>
      <c r="R9" s="71">
        <f t="shared" si="15"/>
        <v>0.01288819554</v>
      </c>
      <c r="S9" s="71">
        <f t="shared" si="15"/>
        <v>0.1421596787</v>
      </c>
      <c r="T9" s="71">
        <f t="shared" si="15"/>
        <v>0.1439604326</v>
      </c>
      <c r="U9" s="71">
        <f t="shared" si="15"/>
        <v>0.01558842924</v>
      </c>
      <c r="V9" s="71">
        <f t="shared" si="15"/>
        <v>0.0160189622</v>
      </c>
      <c r="W9" s="71">
        <f t="shared" si="15"/>
        <v>0.3475521895</v>
      </c>
      <c r="X9" s="71">
        <f t="shared" si="15"/>
        <v>0.02050364645</v>
      </c>
      <c r="Y9" s="89"/>
      <c r="Z9" s="15" t="s">
        <v>133</v>
      </c>
      <c r="AA9" s="22">
        <v>0.03267567161325045</v>
      </c>
      <c r="AB9" s="22">
        <v>0.03713763848291429</v>
      </c>
      <c r="AC9" s="22">
        <v>0.03256135711680021</v>
      </c>
      <c r="AD9" s="22">
        <v>0.04137152465975252</v>
      </c>
      <c r="AE9" s="22">
        <v>0.014993548366307655</v>
      </c>
      <c r="AF9" s="22">
        <v>0.018485794183528814</v>
      </c>
      <c r="AG9" s="22">
        <v>0.021244323192392434</v>
      </c>
      <c r="AH9" s="22">
        <v>0.022411263748988875</v>
      </c>
      <c r="AI9" s="22">
        <v>0.0010709701864850838</v>
      </c>
      <c r="AJ9" s="22">
        <v>0.020722852221913793</v>
      </c>
      <c r="AL9" s="59" t="s">
        <v>133</v>
      </c>
      <c r="AM9" s="38">
        <f t="shared" ref="AM9:AV9" si="16">AA9-AVERAGE($AA9:$AJ9)</f>
        <v>0.008408177236</v>
      </c>
      <c r="AN9" s="38">
        <f t="shared" si="16"/>
        <v>0.01287014411</v>
      </c>
      <c r="AO9" s="38">
        <f t="shared" si="16"/>
        <v>0.00829386274</v>
      </c>
      <c r="AP9" s="38">
        <f t="shared" si="16"/>
        <v>0.01710403028</v>
      </c>
      <c r="AQ9" s="38">
        <f t="shared" si="16"/>
        <v>-0.009273946011</v>
      </c>
      <c r="AR9" s="38">
        <f t="shared" si="16"/>
        <v>-0.005781700194</v>
      </c>
      <c r="AS9" s="38">
        <f t="shared" si="16"/>
        <v>-0.003023171185</v>
      </c>
      <c r="AT9" s="38">
        <f t="shared" si="16"/>
        <v>-0.001856230628</v>
      </c>
      <c r="AU9" s="38">
        <f t="shared" si="16"/>
        <v>-0.02319652419</v>
      </c>
      <c r="AV9" s="38">
        <f t="shared" si="16"/>
        <v>-0.003544642155</v>
      </c>
      <c r="AW9" s="38"/>
      <c r="AX9" s="93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94"/>
      <c r="BJ9" s="94"/>
      <c r="BK9" s="94"/>
      <c r="BL9" s="94"/>
    </row>
    <row r="10">
      <c r="A10" s="28">
        <v>2.0080229E7</v>
      </c>
      <c r="B10" s="29">
        <v>6.410093643005081E12</v>
      </c>
      <c r="C10" s="29">
        <v>6.965362375274921E12</v>
      </c>
      <c r="D10" s="29">
        <v>5.4023182168764996E11</v>
      </c>
      <c r="E10" s="29">
        <v>5.881004524063501E11</v>
      </c>
      <c r="F10" s="29">
        <v>6.949210223748E12</v>
      </c>
      <c r="G10" s="29">
        <v>7.281857027252E12</v>
      </c>
      <c r="H10" s="29">
        <v>7.435878455785E11</v>
      </c>
      <c r="I10" s="29">
        <v>7.7100564069E11</v>
      </c>
      <c r="J10" s="29">
        <v>1.7131137E13</v>
      </c>
      <c r="K10" s="29">
        <v>9.54612E11</v>
      </c>
      <c r="L10" s="89"/>
      <c r="N10" s="90">
        <v>2.0080229E7</v>
      </c>
      <c r="O10" s="71">
        <f t="shared" ref="O10:X10" si="17">B10/(SUM($B10:$K10))</f>
        <v>0.1326175107</v>
      </c>
      <c r="P10" s="71">
        <f t="shared" si="17"/>
        <v>0.1441053861</v>
      </c>
      <c r="Q10" s="71">
        <f t="shared" si="17"/>
        <v>0.0111767789</v>
      </c>
      <c r="R10" s="71">
        <f t="shared" si="17"/>
        <v>0.01216712616</v>
      </c>
      <c r="S10" s="71">
        <f t="shared" si="17"/>
        <v>0.1437712166</v>
      </c>
      <c r="T10" s="71">
        <f t="shared" si="17"/>
        <v>0.1506532987</v>
      </c>
      <c r="U10" s="71">
        <f t="shared" si="17"/>
        <v>0.0153839826</v>
      </c>
      <c r="V10" s="71">
        <f t="shared" si="17"/>
        <v>0.01595122544</v>
      </c>
      <c r="W10" s="71">
        <f t="shared" si="17"/>
        <v>0.3544236436</v>
      </c>
      <c r="X10" s="71">
        <f t="shared" si="17"/>
        <v>0.01974983116</v>
      </c>
      <c r="Y10" s="89"/>
      <c r="Z10" s="15" t="s">
        <v>135</v>
      </c>
      <c r="AA10" s="22">
        <v>0.02694087234490692</v>
      </c>
      <c r="AB10" s="22">
        <v>0.032626619658541516</v>
      </c>
      <c r="AC10" s="22">
        <v>0.025761704135765038</v>
      </c>
      <c r="AD10" s="22">
        <v>0.03300135816030096</v>
      </c>
      <c r="AE10" s="22">
        <v>0.00839283405206665</v>
      </c>
      <c r="AF10" s="22">
        <v>0.013012934900145314</v>
      </c>
      <c r="AG10" s="22">
        <v>0.015847299343638044</v>
      </c>
      <c r="AH10" s="22">
        <v>0.017576801953645083</v>
      </c>
      <c r="AI10" s="22">
        <v>0.0012354615600986426</v>
      </c>
      <c r="AJ10" s="22">
        <v>0.017896647822507206</v>
      </c>
      <c r="AL10" s="59" t="s">
        <v>135</v>
      </c>
      <c r="AM10" s="38">
        <f t="shared" ref="AM10:AV10" si="18">AA10-AVERAGE($AA10:$AJ10)</f>
        <v>0.007711618952</v>
      </c>
      <c r="AN10" s="38">
        <f t="shared" si="18"/>
        <v>0.01339736627</v>
      </c>
      <c r="AO10" s="38">
        <f t="shared" si="18"/>
        <v>0.006532450743</v>
      </c>
      <c r="AP10" s="38">
        <f t="shared" si="18"/>
        <v>0.01377210477</v>
      </c>
      <c r="AQ10" s="38">
        <f t="shared" si="18"/>
        <v>-0.01083641934</v>
      </c>
      <c r="AR10" s="38">
        <f t="shared" si="18"/>
        <v>-0.006216318493</v>
      </c>
      <c r="AS10" s="38">
        <f t="shared" si="18"/>
        <v>-0.00338195405</v>
      </c>
      <c r="AT10" s="38">
        <f t="shared" si="18"/>
        <v>-0.00165245144</v>
      </c>
      <c r="AU10" s="38">
        <f t="shared" si="18"/>
        <v>-0.01799379183</v>
      </c>
      <c r="AV10" s="38">
        <f t="shared" si="18"/>
        <v>-0.001332605571</v>
      </c>
      <c r="AW10" s="38"/>
      <c r="AX10" s="93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94"/>
      <c r="BJ10" s="94"/>
      <c r="BK10" s="94"/>
      <c r="BL10" s="94"/>
    </row>
    <row r="11">
      <c r="A11" s="28">
        <v>2.0080331E7</v>
      </c>
      <c r="B11" s="29">
        <v>6.34469642731604E12</v>
      </c>
      <c r="C11" s="29">
        <v>6.894866717733961E12</v>
      </c>
      <c r="D11" s="29">
        <v>5.4548807527200995E11</v>
      </c>
      <c r="E11" s="29">
        <v>5.8244160296919E11</v>
      </c>
      <c r="F11" s="29">
        <v>6.69021263937E12</v>
      </c>
      <c r="G11" s="29">
        <v>6.945092839385E12</v>
      </c>
      <c r="H11" s="29">
        <v>7.42472475642E11</v>
      </c>
      <c r="I11" s="29">
        <v>7.76740292427E11</v>
      </c>
      <c r="J11" s="29">
        <v>1.7555502E13</v>
      </c>
      <c r="K11" s="29">
        <v>9.37206E11</v>
      </c>
      <c r="L11" s="89"/>
      <c r="N11" s="90">
        <v>2.0080331E7</v>
      </c>
      <c r="O11" s="71">
        <f t="shared" ref="O11:X11" si="19">B11/(SUM($B11:$K11))</f>
        <v>0.132140655</v>
      </c>
      <c r="P11" s="71">
        <f t="shared" si="19"/>
        <v>0.1435990224</v>
      </c>
      <c r="Q11" s="71">
        <f t="shared" si="19"/>
        <v>0.01136085113</v>
      </c>
      <c r="R11" s="71">
        <f t="shared" si="19"/>
        <v>0.01213048028</v>
      </c>
      <c r="S11" s="71">
        <f t="shared" si="19"/>
        <v>0.1393367028</v>
      </c>
      <c r="T11" s="71">
        <f t="shared" si="19"/>
        <v>0.1446450791</v>
      </c>
      <c r="U11" s="71">
        <f t="shared" si="19"/>
        <v>0.01546343476</v>
      </c>
      <c r="V11" s="71">
        <f t="shared" si="19"/>
        <v>0.01617712875</v>
      </c>
      <c r="W11" s="71">
        <f t="shared" si="19"/>
        <v>0.3656275063</v>
      </c>
      <c r="X11" s="71">
        <f t="shared" si="19"/>
        <v>0.01951913951</v>
      </c>
      <c r="Y11" s="89"/>
      <c r="Z11" s="15" t="s">
        <v>137</v>
      </c>
      <c r="AA11" s="22">
        <v>0.028258371845091227</v>
      </c>
      <c r="AB11" s="22">
        <v>0.03442434742751003</v>
      </c>
      <c r="AC11" s="22">
        <v>0.02570771928621554</v>
      </c>
      <c r="AD11" s="22">
        <v>0.033265313992059654</v>
      </c>
      <c r="AE11" s="22">
        <v>0.008945031600453299</v>
      </c>
      <c r="AF11" s="22">
        <v>0.01483125221802798</v>
      </c>
      <c r="AG11" s="22">
        <v>0.016832954158443256</v>
      </c>
      <c r="AH11" s="22">
        <v>0.020232423224961053</v>
      </c>
      <c r="AI11" s="22">
        <v>3.912377228299001E-4</v>
      </c>
      <c r="AJ11" s="22">
        <v>0.016523461625025538</v>
      </c>
      <c r="AL11" s="59" t="s">
        <v>137</v>
      </c>
      <c r="AM11" s="38">
        <f t="shared" ref="AM11:AV11" si="20">AA11-AVERAGE($AA11:$AJ11)</f>
        <v>0.008317160535</v>
      </c>
      <c r="AN11" s="38">
        <f t="shared" si="20"/>
        <v>0.01448313612</v>
      </c>
      <c r="AO11" s="38">
        <f t="shared" si="20"/>
        <v>0.005766507976</v>
      </c>
      <c r="AP11" s="38">
        <f t="shared" si="20"/>
        <v>0.01332410268</v>
      </c>
      <c r="AQ11" s="38">
        <f t="shared" si="20"/>
        <v>-0.01099617971</v>
      </c>
      <c r="AR11" s="38">
        <f t="shared" si="20"/>
        <v>-0.005109959092</v>
      </c>
      <c r="AS11" s="38">
        <f t="shared" si="20"/>
        <v>-0.003108257152</v>
      </c>
      <c r="AT11" s="38">
        <f t="shared" si="20"/>
        <v>0.0002912119149</v>
      </c>
      <c r="AU11" s="38">
        <f t="shared" si="20"/>
        <v>-0.01954997359</v>
      </c>
      <c r="AV11" s="38">
        <f t="shared" si="20"/>
        <v>-0.003417749685</v>
      </c>
      <c r="AW11" s="38"/>
      <c r="AX11" s="93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94"/>
      <c r="BJ11" s="94"/>
      <c r="BK11" s="94"/>
      <c r="BL11" s="94"/>
    </row>
    <row r="12">
      <c r="A12" s="28">
        <v>2.008043E7</v>
      </c>
      <c r="B12" s="29">
        <v>6.615146559330439E12</v>
      </c>
      <c r="C12" s="29">
        <v>7.213028860079561E12</v>
      </c>
      <c r="D12" s="29">
        <v>5.578670454929901E11</v>
      </c>
      <c r="E12" s="29">
        <v>6.1320845747701E11</v>
      </c>
      <c r="F12" s="29">
        <v>7.029857024927E12</v>
      </c>
      <c r="G12" s="29">
        <v>7.277838044361E12</v>
      </c>
      <c r="H12" s="29">
        <v>7.50032077006E11</v>
      </c>
      <c r="I12" s="29">
        <v>7.98392721943E11</v>
      </c>
      <c r="J12" s="29">
        <v>1.7171932E13</v>
      </c>
      <c r="K12" s="29">
        <v>9.49518E11</v>
      </c>
      <c r="L12" s="89"/>
      <c r="N12" s="90">
        <v>2.008043E7</v>
      </c>
      <c r="O12" s="71">
        <f t="shared" ref="O12:X12" si="21">B12/(SUM($B12:$K12))</f>
        <v>0.1350668837</v>
      </c>
      <c r="P12" s="71">
        <f t="shared" si="21"/>
        <v>0.147274338</v>
      </c>
      <c r="Q12" s="71">
        <f t="shared" si="21"/>
        <v>0.01139042993</v>
      </c>
      <c r="R12" s="71">
        <f t="shared" si="21"/>
        <v>0.01252038102</v>
      </c>
      <c r="S12" s="71">
        <f t="shared" si="21"/>
        <v>0.1435343681</v>
      </c>
      <c r="T12" s="71">
        <f t="shared" si="21"/>
        <v>0.1485976004</v>
      </c>
      <c r="U12" s="71">
        <f t="shared" si="21"/>
        <v>0.0153140213</v>
      </c>
      <c r="V12" s="71">
        <f t="shared" si="21"/>
        <v>0.01630144034</v>
      </c>
      <c r="W12" s="71">
        <f t="shared" si="21"/>
        <v>0.3506134478</v>
      </c>
      <c r="X12" s="71">
        <f t="shared" si="21"/>
        <v>0.01938708933</v>
      </c>
      <c r="Y12" s="89"/>
      <c r="Z12" s="15" t="s">
        <v>139</v>
      </c>
      <c r="AA12" s="22">
        <v>0.02782662309837504</v>
      </c>
      <c r="AB12" s="22">
        <v>0.03331277599496938</v>
      </c>
      <c r="AC12" s="22">
        <v>0.025254015038670353</v>
      </c>
      <c r="AD12" s="22">
        <v>0.02966980542369819</v>
      </c>
      <c r="AE12" s="22">
        <v>0.007433130886750611</v>
      </c>
      <c r="AF12" s="22">
        <v>0.013599094704549855</v>
      </c>
      <c r="AG12" s="22">
        <v>0.01665453164696009</v>
      </c>
      <c r="AH12" s="22">
        <v>0.01940989348086612</v>
      </c>
      <c r="AI12" s="22">
        <v>0.003877454719534361</v>
      </c>
      <c r="AJ12" s="22">
        <v>0.017465684086714853</v>
      </c>
      <c r="AL12" s="59" t="s">
        <v>139</v>
      </c>
      <c r="AM12" s="38">
        <f t="shared" ref="AM12:AV12" si="22">AA12-AVERAGE($AA12:$AJ12)</f>
        <v>0.00837632219</v>
      </c>
      <c r="AN12" s="38">
        <f t="shared" si="22"/>
        <v>0.01386247509</v>
      </c>
      <c r="AO12" s="38">
        <f t="shared" si="22"/>
        <v>0.005803714131</v>
      </c>
      <c r="AP12" s="38">
        <f t="shared" si="22"/>
        <v>0.01021950452</v>
      </c>
      <c r="AQ12" s="38">
        <f t="shared" si="22"/>
        <v>-0.01201717002</v>
      </c>
      <c r="AR12" s="38">
        <f t="shared" si="22"/>
        <v>-0.005851206204</v>
      </c>
      <c r="AS12" s="38">
        <f t="shared" si="22"/>
        <v>-0.002795769261</v>
      </c>
      <c r="AT12" s="38">
        <f t="shared" si="22"/>
        <v>-0.00004040742724</v>
      </c>
      <c r="AU12" s="38">
        <f t="shared" si="22"/>
        <v>-0.01557284619</v>
      </c>
      <c r="AV12" s="38">
        <f t="shared" si="22"/>
        <v>-0.001984616821</v>
      </c>
      <c r="AW12" s="38"/>
      <c r="AX12" s="93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94"/>
      <c r="BJ12" s="94"/>
      <c r="BK12" s="94"/>
      <c r="BL12" s="94"/>
    </row>
    <row r="13">
      <c r="A13" s="28">
        <v>2.008053E7</v>
      </c>
      <c r="B13" s="29">
        <v>6.59287145146373E12</v>
      </c>
      <c r="C13" s="29">
        <v>7.450305161376271E12</v>
      </c>
      <c r="D13" s="29">
        <v>5.7353683151603E11</v>
      </c>
      <c r="E13" s="29">
        <v>6.414663080335701E11</v>
      </c>
      <c r="F13" s="29">
        <v>6.995716932207E12</v>
      </c>
      <c r="G13" s="29">
        <v>7.469741540987E12</v>
      </c>
      <c r="H13" s="29">
        <v>7.49669627444E11</v>
      </c>
      <c r="I13" s="29">
        <v>8.16201782157E11</v>
      </c>
      <c r="J13" s="29">
        <v>1.7129808E13</v>
      </c>
      <c r="K13" s="29">
        <v>9.26935E11</v>
      </c>
      <c r="L13" s="89"/>
      <c r="N13" s="90">
        <v>2.008053E7</v>
      </c>
      <c r="O13" s="71">
        <f t="shared" ref="O13:X13" si="23">B13/(SUM($B13:$K13))</f>
        <v>0.1336042982</v>
      </c>
      <c r="P13" s="71">
        <f t="shared" si="23"/>
        <v>0.1509801609</v>
      </c>
      <c r="Q13" s="71">
        <f t="shared" si="23"/>
        <v>0.01162270286</v>
      </c>
      <c r="R13" s="71">
        <f t="shared" si="23"/>
        <v>0.01299929121</v>
      </c>
      <c r="S13" s="71">
        <f t="shared" si="23"/>
        <v>0.1417679471</v>
      </c>
      <c r="T13" s="71">
        <f t="shared" si="23"/>
        <v>0.1513740384</v>
      </c>
      <c r="U13" s="71">
        <f t="shared" si="23"/>
        <v>0.01519202751</v>
      </c>
      <c r="V13" s="71">
        <f t="shared" si="23"/>
        <v>0.01654029918</v>
      </c>
      <c r="W13" s="71">
        <f t="shared" si="23"/>
        <v>0.3471349309</v>
      </c>
      <c r="X13" s="71">
        <f t="shared" si="23"/>
        <v>0.01878430378</v>
      </c>
      <c r="Y13" s="89"/>
      <c r="Z13" s="15" t="s">
        <v>141</v>
      </c>
      <c r="AA13" s="22">
        <v>0.028867843574591934</v>
      </c>
      <c r="AB13" s="22">
        <v>0.03239820148391615</v>
      </c>
      <c r="AC13" s="22">
        <v>0.026033065732494563</v>
      </c>
      <c r="AD13" s="22">
        <v>0.02982169607878889</v>
      </c>
      <c r="AE13" s="22">
        <v>0.006260569007533372</v>
      </c>
      <c r="AF13" s="22">
        <v>0.013227175973009948</v>
      </c>
      <c r="AG13" s="22">
        <v>0.015246122741808976</v>
      </c>
      <c r="AH13" s="22">
        <v>0.018493022119146427</v>
      </c>
      <c r="AI13" s="22">
        <v>0.005024953826696044</v>
      </c>
      <c r="AJ13" s="22">
        <v>0.01839759836328101</v>
      </c>
      <c r="AL13" s="59" t="s">
        <v>141</v>
      </c>
      <c r="AM13" s="38">
        <f t="shared" ref="AM13:AV13" si="24">AA13-AVERAGE($AA13:$AJ13)</f>
        <v>0.009490818684</v>
      </c>
      <c r="AN13" s="38">
        <f t="shared" si="24"/>
        <v>0.01302117659</v>
      </c>
      <c r="AO13" s="38">
        <f t="shared" si="24"/>
        <v>0.006656040842</v>
      </c>
      <c r="AP13" s="38">
        <f t="shared" si="24"/>
        <v>0.01044467119</v>
      </c>
      <c r="AQ13" s="38">
        <f t="shared" si="24"/>
        <v>-0.01311645588</v>
      </c>
      <c r="AR13" s="38">
        <f t="shared" si="24"/>
        <v>-0.006149848917</v>
      </c>
      <c r="AS13" s="38">
        <f t="shared" si="24"/>
        <v>-0.004130902148</v>
      </c>
      <c r="AT13" s="38">
        <f t="shared" si="24"/>
        <v>-0.000884002771</v>
      </c>
      <c r="AU13" s="38">
        <f t="shared" si="24"/>
        <v>-0.01435207106</v>
      </c>
      <c r="AV13" s="38">
        <f t="shared" si="24"/>
        <v>-0.0009794265268</v>
      </c>
      <c r="AW13" s="38"/>
      <c r="AX13" s="93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94"/>
      <c r="BJ13" s="94"/>
      <c r="BK13" s="94"/>
      <c r="BL13" s="94"/>
    </row>
    <row r="14">
      <c r="A14" s="28">
        <v>2.008063E7</v>
      </c>
      <c r="B14" s="29">
        <v>6.215890774444939E12</v>
      </c>
      <c r="C14" s="29">
        <v>6.69894443302506E12</v>
      </c>
      <c r="D14" s="29">
        <v>5.1601054095285004E11</v>
      </c>
      <c r="E14" s="29">
        <v>5.3241624344714996E11</v>
      </c>
      <c r="F14" s="29">
        <v>6.512074095633E12</v>
      </c>
      <c r="G14" s="29">
        <v>6.872310417433E12</v>
      </c>
      <c r="H14" s="29">
        <v>6.53980523992E11</v>
      </c>
      <c r="I14" s="29">
        <v>7.43744017451E11</v>
      </c>
      <c r="J14" s="29">
        <v>1.7170133E13</v>
      </c>
      <c r="K14" s="29">
        <v>9.13033E11</v>
      </c>
      <c r="L14" s="89"/>
      <c r="N14" s="90">
        <v>2.008063E7</v>
      </c>
      <c r="O14" s="71">
        <f t="shared" ref="O14:X14" si="25">B14/(SUM($B14:$K14))</f>
        <v>0.1327372403</v>
      </c>
      <c r="P14" s="71">
        <f t="shared" si="25"/>
        <v>0.1430526097</v>
      </c>
      <c r="Q14" s="71">
        <f t="shared" si="25"/>
        <v>0.01101914716</v>
      </c>
      <c r="R14" s="71">
        <f t="shared" si="25"/>
        <v>0.01136948273</v>
      </c>
      <c r="S14" s="71">
        <f t="shared" si="25"/>
        <v>0.1390620871</v>
      </c>
      <c r="T14" s="71">
        <f t="shared" si="25"/>
        <v>0.1467547536</v>
      </c>
      <c r="U14" s="71">
        <f t="shared" si="25"/>
        <v>0.01396542718</v>
      </c>
      <c r="V14" s="71">
        <f t="shared" si="25"/>
        <v>0.01588228171</v>
      </c>
      <c r="W14" s="71">
        <f t="shared" si="25"/>
        <v>0.3666596072</v>
      </c>
      <c r="X14" s="71">
        <f t="shared" si="25"/>
        <v>0.01949736331</v>
      </c>
      <c r="Y14" s="89"/>
      <c r="Z14" s="15" t="s">
        <v>143</v>
      </c>
      <c r="AA14" s="22">
        <v>0.0292838112344175</v>
      </c>
      <c r="AB14" s="22">
        <v>0.03310524636650948</v>
      </c>
      <c r="AC14" s="22">
        <v>0.02862682635638023</v>
      </c>
      <c r="AD14" s="22">
        <v>0.032414363836772965</v>
      </c>
      <c r="AE14" s="22">
        <v>0.00924373442103306</v>
      </c>
      <c r="AF14" s="22">
        <v>0.014878024400141611</v>
      </c>
      <c r="AG14" s="22">
        <v>0.018330573401187673</v>
      </c>
      <c r="AH14" s="22">
        <v>0.020894563218262916</v>
      </c>
      <c r="AI14" s="22">
        <v>0.005143562050142412</v>
      </c>
      <c r="AJ14" s="22">
        <v>0.019621402880096204</v>
      </c>
      <c r="AL14" s="59" t="s">
        <v>143</v>
      </c>
      <c r="AM14" s="38">
        <f t="shared" ref="AM14:AV14" si="26">AA14-AVERAGE($AA14:$AJ14)</f>
        <v>0.008129600418</v>
      </c>
      <c r="AN14" s="38">
        <f t="shared" si="26"/>
        <v>0.01195103555</v>
      </c>
      <c r="AO14" s="38">
        <f t="shared" si="26"/>
        <v>0.00747261554</v>
      </c>
      <c r="AP14" s="38">
        <f t="shared" si="26"/>
        <v>0.01126015302</v>
      </c>
      <c r="AQ14" s="38">
        <f t="shared" si="26"/>
        <v>-0.0119104764</v>
      </c>
      <c r="AR14" s="38">
        <f t="shared" si="26"/>
        <v>-0.006276186416</v>
      </c>
      <c r="AS14" s="38">
        <f t="shared" si="26"/>
        <v>-0.002823637415</v>
      </c>
      <c r="AT14" s="38">
        <f t="shared" si="26"/>
        <v>-0.0002596475982</v>
      </c>
      <c r="AU14" s="38">
        <f t="shared" si="26"/>
        <v>-0.01601064877</v>
      </c>
      <c r="AV14" s="38">
        <f t="shared" si="26"/>
        <v>-0.001532807936</v>
      </c>
      <c r="AW14" s="38"/>
      <c r="AX14" s="93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94"/>
      <c r="BJ14" s="94"/>
      <c r="BK14" s="94"/>
      <c r="BL14" s="94"/>
    </row>
    <row r="15">
      <c r="A15" s="28">
        <v>2.0080731E7</v>
      </c>
      <c r="B15" s="29">
        <v>6.14514138167949E12</v>
      </c>
      <c r="C15" s="29">
        <v>6.56018588888051E12</v>
      </c>
      <c r="D15" s="29">
        <v>5.3985079710742993E11</v>
      </c>
      <c r="E15" s="29">
        <v>5.4330552958256995E11</v>
      </c>
      <c r="F15" s="29">
        <v>6.426318463185E12</v>
      </c>
      <c r="G15" s="29">
        <v>6.61395399317E12</v>
      </c>
      <c r="H15" s="29">
        <v>6.3447475751E11</v>
      </c>
      <c r="I15" s="29">
        <v>6.99774638986E11</v>
      </c>
      <c r="J15" s="29">
        <v>1.7176185E13</v>
      </c>
      <c r="K15" s="29">
        <v>8.84915E11</v>
      </c>
      <c r="L15" s="89"/>
      <c r="N15" s="90">
        <v>2.0080731E7</v>
      </c>
      <c r="O15" s="71">
        <f t="shared" ref="O15:X15" si="27">B15/(SUM($B15:$K15))</f>
        <v>0.1329423538</v>
      </c>
      <c r="P15" s="71">
        <f t="shared" si="27"/>
        <v>0.1419213163</v>
      </c>
      <c r="Q15" s="71">
        <f t="shared" si="27"/>
        <v>0.01167898852</v>
      </c>
      <c r="R15" s="71">
        <f t="shared" si="27"/>
        <v>0.01175372729</v>
      </c>
      <c r="S15" s="71">
        <f t="shared" si="27"/>
        <v>0.139025264</v>
      </c>
      <c r="T15" s="71">
        <f t="shared" si="27"/>
        <v>0.1430845211</v>
      </c>
      <c r="U15" s="71">
        <f t="shared" si="27"/>
        <v>0.01372605811</v>
      </c>
      <c r="V15" s="71">
        <f t="shared" si="27"/>
        <v>0.01513873837</v>
      </c>
      <c r="W15" s="71">
        <f t="shared" si="27"/>
        <v>0.3715850168</v>
      </c>
      <c r="X15" s="71">
        <f t="shared" si="27"/>
        <v>0.01914401569</v>
      </c>
      <c r="Y15" s="89"/>
      <c r="Z15" s="15" t="s">
        <v>145</v>
      </c>
      <c r="AA15" s="22">
        <v>0.030846074547250763</v>
      </c>
      <c r="AB15" s="22">
        <v>0.03212680527191682</v>
      </c>
      <c r="AC15" s="22">
        <v>0.03320992421380071</v>
      </c>
      <c r="AD15" s="22">
        <v>0.03243228511182889</v>
      </c>
      <c r="AE15" s="22">
        <v>0.010681986168710328</v>
      </c>
      <c r="AF15" s="22">
        <v>0.011995471946181484</v>
      </c>
      <c r="AG15" s="22">
        <v>0.01740294918993189</v>
      </c>
      <c r="AH15" s="22">
        <v>0.017714160846524562</v>
      </c>
      <c r="AI15" s="22">
        <v>5.624703142031646E-4</v>
      </c>
      <c r="AJ15" s="22">
        <v>0.018537567719282933</v>
      </c>
      <c r="AL15" s="59" t="s">
        <v>145</v>
      </c>
      <c r="AM15" s="38">
        <f t="shared" ref="AM15:AV15" si="28">AA15-AVERAGE($AA15:$AJ15)</f>
        <v>0.01029510501</v>
      </c>
      <c r="AN15" s="38">
        <f t="shared" si="28"/>
        <v>0.01157583574</v>
      </c>
      <c r="AO15" s="38">
        <f t="shared" si="28"/>
        <v>0.01265895468</v>
      </c>
      <c r="AP15" s="38">
        <f t="shared" si="28"/>
        <v>0.01188131558</v>
      </c>
      <c r="AQ15" s="38">
        <f t="shared" si="28"/>
        <v>-0.009868983364</v>
      </c>
      <c r="AR15" s="38">
        <f t="shared" si="28"/>
        <v>-0.008555497587</v>
      </c>
      <c r="AS15" s="38">
        <f t="shared" si="28"/>
        <v>-0.003148020343</v>
      </c>
      <c r="AT15" s="38">
        <f t="shared" si="28"/>
        <v>-0.002836808686</v>
      </c>
      <c r="AU15" s="38">
        <f t="shared" si="28"/>
        <v>-0.01998849922</v>
      </c>
      <c r="AV15" s="38">
        <f t="shared" si="28"/>
        <v>-0.002013401814</v>
      </c>
      <c r="AW15" s="38"/>
      <c r="AX15" s="93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94"/>
      <c r="BJ15" s="94"/>
      <c r="BK15" s="94"/>
      <c r="BL15" s="94"/>
    </row>
    <row r="16">
      <c r="A16" s="28">
        <v>2.0080829E7</v>
      </c>
      <c r="B16" s="29">
        <v>6.22848256394094E12</v>
      </c>
      <c r="C16" s="29">
        <v>6.622489034879061E12</v>
      </c>
      <c r="D16" s="29">
        <v>5.6540136098803E11</v>
      </c>
      <c r="E16" s="29">
        <v>5.5479977816717E11</v>
      </c>
      <c r="F16" s="29">
        <v>6.195681231937E12</v>
      </c>
      <c r="G16" s="29">
        <v>6.319777121788E12</v>
      </c>
      <c r="H16" s="29">
        <v>6.09787598258E11</v>
      </c>
      <c r="I16" s="29">
        <v>6.5667151016E11</v>
      </c>
      <c r="J16" s="29">
        <v>1.6728734E13</v>
      </c>
      <c r="K16" s="29">
        <v>8.71455E11</v>
      </c>
      <c r="L16" s="89"/>
      <c r="N16" s="90">
        <v>2.0080829E7</v>
      </c>
      <c r="O16" s="71">
        <f t="shared" ref="O16:X16" si="29">B16/(SUM($B16:$K16))</f>
        <v>0.1373325738</v>
      </c>
      <c r="P16" s="71">
        <f t="shared" si="29"/>
        <v>0.1460200707</v>
      </c>
      <c r="Q16" s="71">
        <f t="shared" si="29"/>
        <v>0.01246660376</v>
      </c>
      <c r="R16" s="71">
        <f t="shared" si="29"/>
        <v>0.01223284816</v>
      </c>
      <c r="S16" s="71">
        <f t="shared" si="29"/>
        <v>0.1366093332</v>
      </c>
      <c r="T16" s="71">
        <f t="shared" si="29"/>
        <v>0.1393455387</v>
      </c>
      <c r="U16" s="71">
        <f t="shared" si="29"/>
        <v>0.01344528133</v>
      </c>
      <c r="V16" s="71">
        <f t="shared" si="29"/>
        <v>0.01447903044</v>
      </c>
      <c r="W16" s="71">
        <f t="shared" si="29"/>
        <v>0.368853902</v>
      </c>
      <c r="X16" s="71">
        <f t="shared" si="29"/>
        <v>0.01921481788</v>
      </c>
      <c r="Y16" s="89"/>
      <c r="Z16" s="15" t="s">
        <v>147</v>
      </c>
      <c r="AA16" s="22">
        <v>0.03103597143123073</v>
      </c>
      <c r="AB16" s="22">
        <v>0.0344980810220251</v>
      </c>
      <c r="AC16" s="22">
        <v>0.03188346542451272</v>
      </c>
      <c r="AD16" s="22">
        <v>0.03327247060824729</v>
      </c>
      <c r="AE16" s="22">
        <v>0.01263032552456649</v>
      </c>
      <c r="AF16" s="22">
        <v>0.014790111503897193</v>
      </c>
      <c r="AG16" s="22">
        <v>0.019534604270390648</v>
      </c>
      <c r="AH16" s="22">
        <v>0.020484459681355077</v>
      </c>
      <c r="AI16" s="22">
        <v>0.0014353099496927622</v>
      </c>
      <c r="AJ16" s="22">
        <v>0.018996274041707128</v>
      </c>
      <c r="AL16" s="59" t="s">
        <v>147</v>
      </c>
      <c r="AM16" s="38">
        <f t="shared" ref="AM16:AV16" si="30">AA16-AVERAGE($AA16:$AJ16)</f>
        <v>0.009179864085</v>
      </c>
      <c r="AN16" s="38">
        <f t="shared" si="30"/>
        <v>0.01264197368</v>
      </c>
      <c r="AO16" s="38">
        <f t="shared" si="30"/>
        <v>0.01002735808</v>
      </c>
      <c r="AP16" s="38">
        <f t="shared" si="30"/>
        <v>0.01141636326</v>
      </c>
      <c r="AQ16" s="38">
        <f t="shared" si="30"/>
        <v>-0.009225781821</v>
      </c>
      <c r="AR16" s="38">
        <f t="shared" si="30"/>
        <v>-0.007065995842</v>
      </c>
      <c r="AS16" s="38">
        <f t="shared" si="30"/>
        <v>-0.002321503075</v>
      </c>
      <c r="AT16" s="38">
        <f t="shared" si="30"/>
        <v>-0.001371647664</v>
      </c>
      <c r="AU16" s="38">
        <f t="shared" si="30"/>
        <v>-0.0204207974</v>
      </c>
      <c r="AV16" s="38">
        <f t="shared" si="30"/>
        <v>-0.002859833304</v>
      </c>
      <c r="AW16" s="38"/>
      <c r="AX16" s="93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94"/>
      <c r="BJ16" s="94"/>
      <c r="BK16" s="94"/>
      <c r="BL16" s="94"/>
    </row>
    <row r="17">
      <c r="A17" s="28">
        <v>2.008093E7</v>
      </c>
      <c r="B17" s="29">
        <v>5.762205274467061E12</v>
      </c>
      <c r="C17" s="29">
        <v>5.84633136494294E12</v>
      </c>
      <c r="D17" s="29">
        <v>5.3829396345497003E11</v>
      </c>
      <c r="E17" s="29">
        <v>4.9559036108503E11</v>
      </c>
      <c r="F17" s="29">
        <v>5.367798183149E12</v>
      </c>
      <c r="G17" s="29">
        <v>5.059947673176E12</v>
      </c>
      <c r="H17" s="29">
        <v>5.04229977256E11</v>
      </c>
      <c r="I17" s="29">
        <v>5.30975971562E11</v>
      </c>
      <c r="J17" s="29">
        <v>1.6153258E13</v>
      </c>
      <c r="K17" s="29">
        <v>7.89606E11</v>
      </c>
      <c r="L17" s="89"/>
      <c r="N17" s="90">
        <v>2.008093E7</v>
      </c>
      <c r="O17" s="71">
        <f t="shared" ref="O17:X17" si="31">B17/(SUM($B17:$K17))</f>
        <v>0.1403764383</v>
      </c>
      <c r="P17" s="71">
        <f t="shared" si="31"/>
        <v>0.1424258829</v>
      </c>
      <c r="Q17" s="71">
        <f t="shared" si="31"/>
        <v>0.01311369271</v>
      </c>
      <c r="R17" s="71">
        <f t="shared" si="31"/>
        <v>0.01207336539</v>
      </c>
      <c r="S17" s="71">
        <f t="shared" si="31"/>
        <v>0.1307680574</v>
      </c>
      <c r="T17" s="71">
        <f t="shared" si="31"/>
        <v>0.1232683319</v>
      </c>
      <c r="U17" s="71">
        <f t="shared" si="31"/>
        <v>0.01228384011</v>
      </c>
      <c r="V17" s="71">
        <f t="shared" si="31"/>
        <v>0.01293541485</v>
      </c>
      <c r="W17" s="71">
        <f t="shared" si="31"/>
        <v>0.3935189248</v>
      </c>
      <c r="X17" s="71">
        <f t="shared" si="31"/>
        <v>0.01923605159</v>
      </c>
      <c r="Y17" s="89"/>
      <c r="Z17" s="15" t="s">
        <v>149</v>
      </c>
      <c r="AA17" s="22">
        <v>0.030422407813255094</v>
      </c>
      <c r="AB17" s="22">
        <v>0.03505290650167684</v>
      </c>
      <c r="AC17" s="22">
        <v>0.030891301871024845</v>
      </c>
      <c r="AD17" s="22">
        <v>0.033606710459051135</v>
      </c>
      <c r="AE17" s="22">
        <v>0.01397537298261058</v>
      </c>
      <c r="AF17" s="22">
        <v>0.01701559287074586</v>
      </c>
      <c r="AG17" s="22">
        <v>0.021425872720517467</v>
      </c>
      <c r="AH17" s="22">
        <v>0.02299898797535697</v>
      </c>
      <c r="AI17" s="22">
        <v>0.0026209842425027265</v>
      </c>
      <c r="AJ17" s="22">
        <v>0.01935326783748307</v>
      </c>
      <c r="AL17" s="59" t="s">
        <v>149</v>
      </c>
      <c r="AM17" s="38">
        <f t="shared" ref="AM17:AV17" si="32">AA17-AVERAGE($AA17:$AJ17)</f>
        <v>0.007686067286</v>
      </c>
      <c r="AN17" s="38">
        <f t="shared" si="32"/>
        <v>0.01231656597</v>
      </c>
      <c r="AO17" s="38">
        <f t="shared" si="32"/>
        <v>0.008154961344</v>
      </c>
      <c r="AP17" s="38">
        <f t="shared" si="32"/>
        <v>0.01087036993</v>
      </c>
      <c r="AQ17" s="38">
        <f t="shared" si="32"/>
        <v>-0.008760967545</v>
      </c>
      <c r="AR17" s="38">
        <f t="shared" si="32"/>
        <v>-0.005720747657</v>
      </c>
      <c r="AS17" s="38">
        <f t="shared" si="32"/>
        <v>-0.001310467807</v>
      </c>
      <c r="AT17" s="38">
        <f t="shared" si="32"/>
        <v>0.0002626474479</v>
      </c>
      <c r="AU17" s="38">
        <f t="shared" si="32"/>
        <v>-0.02011535628</v>
      </c>
      <c r="AV17" s="38">
        <f t="shared" si="32"/>
        <v>-0.00338307269</v>
      </c>
      <c r="AW17" s="38"/>
      <c r="AX17" s="93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94"/>
      <c r="BJ17" s="94"/>
      <c r="BK17" s="94"/>
      <c r="BL17" s="94"/>
    </row>
    <row r="18">
      <c r="A18" s="28">
        <v>2.0081031E7</v>
      </c>
      <c r="B18" s="29">
        <v>4.746406224141E12</v>
      </c>
      <c r="C18" s="29">
        <v>4.798148356867E12</v>
      </c>
      <c r="D18" s="29">
        <v>4.2634106594006E11</v>
      </c>
      <c r="E18" s="29">
        <v>3.8405861151183E11</v>
      </c>
      <c r="F18" s="29">
        <v>4.228473729089E12</v>
      </c>
      <c r="G18" s="29">
        <v>4.007253395871E12</v>
      </c>
      <c r="H18" s="29">
        <v>3.69599922266E11</v>
      </c>
      <c r="I18" s="29">
        <v>3.82256238591E11</v>
      </c>
      <c r="J18" s="29">
        <v>1.555859E13</v>
      </c>
      <c r="K18" s="29">
        <v>6.36166E11</v>
      </c>
      <c r="L18" s="89"/>
      <c r="N18" s="90">
        <v>2.0081031E7</v>
      </c>
      <c r="O18" s="71">
        <f t="shared" ref="O18:X18" si="33">B18/(SUM($B18:$K18))</f>
        <v>0.1335612747</v>
      </c>
      <c r="P18" s="71">
        <f t="shared" si="33"/>
        <v>0.13501727</v>
      </c>
      <c r="Q18" s="71">
        <f t="shared" si="33"/>
        <v>0.01199700437</v>
      </c>
      <c r="R18" s="71">
        <f t="shared" si="33"/>
        <v>0.01080719923</v>
      </c>
      <c r="S18" s="71">
        <f t="shared" si="33"/>
        <v>0.1189869376</v>
      </c>
      <c r="T18" s="71">
        <f t="shared" si="33"/>
        <v>0.1127619184</v>
      </c>
      <c r="U18" s="71">
        <f t="shared" si="33"/>
        <v>0.01040033963</v>
      </c>
      <c r="V18" s="71">
        <f t="shared" si="33"/>
        <v>0.01075648144</v>
      </c>
      <c r="W18" s="71">
        <f t="shared" si="33"/>
        <v>0.4378102114</v>
      </c>
      <c r="X18" s="71">
        <f t="shared" si="33"/>
        <v>0.01790136323</v>
      </c>
      <c r="Y18" s="89"/>
      <c r="Z18" s="15" t="s">
        <v>151</v>
      </c>
      <c r="AA18" s="22">
        <v>0.03050538127892619</v>
      </c>
      <c r="AB18" s="22">
        <v>0.036071336712309804</v>
      </c>
      <c r="AC18" s="22">
        <v>0.03173708140193616</v>
      </c>
      <c r="AD18" s="22">
        <v>0.034721335012099314</v>
      </c>
      <c r="AE18" s="22">
        <v>0.01603697565126131</v>
      </c>
      <c r="AF18" s="22">
        <v>0.018453906306329804</v>
      </c>
      <c r="AG18" s="22">
        <v>0.023522087033801556</v>
      </c>
      <c r="AH18" s="22">
        <v>0.025233255957720586</v>
      </c>
      <c r="AI18" s="22">
        <v>0.0034232942817563066</v>
      </c>
      <c r="AJ18" s="22">
        <v>0.019669316576233904</v>
      </c>
      <c r="AL18" s="59" t="s">
        <v>151</v>
      </c>
      <c r="AM18" s="38">
        <f t="shared" ref="AM18:AV18" si="34">AA18-AVERAGE($AA18:$AJ18)</f>
        <v>0.006567984258</v>
      </c>
      <c r="AN18" s="38">
        <f t="shared" si="34"/>
        <v>0.01213393969</v>
      </c>
      <c r="AO18" s="38">
        <f t="shared" si="34"/>
        <v>0.007799684381</v>
      </c>
      <c r="AP18" s="38">
        <f t="shared" si="34"/>
        <v>0.01078393799</v>
      </c>
      <c r="AQ18" s="38">
        <f t="shared" si="34"/>
        <v>-0.00790042137</v>
      </c>
      <c r="AR18" s="38">
        <f t="shared" si="34"/>
        <v>-0.005483490715</v>
      </c>
      <c r="AS18" s="38">
        <f t="shared" si="34"/>
        <v>-0.0004153099874</v>
      </c>
      <c r="AT18" s="38">
        <f t="shared" si="34"/>
        <v>0.001295858936</v>
      </c>
      <c r="AU18" s="38">
        <f t="shared" si="34"/>
        <v>-0.02051410274</v>
      </c>
      <c r="AV18" s="38">
        <f t="shared" si="34"/>
        <v>-0.004268080445</v>
      </c>
      <c r="AW18" s="38"/>
      <c r="AX18" s="93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94"/>
      <c r="BJ18" s="94"/>
      <c r="BK18" s="94"/>
      <c r="BL18" s="94"/>
    </row>
    <row r="19">
      <c r="A19" s="28">
        <v>2.0081128E7</v>
      </c>
      <c r="B19" s="29">
        <v>4.3944219439979297E12</v>
      </c>
      <c r="C19" s="29">
        <v>4.37180041321517E12</v>
      </c>
      <c r="D19" s="29">
        <v>3.7389007016972E11</v>
      </c>
      <c r="E19" s="29">
        <v>3.3684953682618E11</v>
      </c>
      <c r="F19" s="29">
        <v>3.85039032352E12</v>
      </c>
      <c r="G19" s="29">
        <v>4.089826257879E12</v>
      </c>
      <c r="H19" s="29">
        <v>3.29476093926E11</v>
      </c>
      <c r="I19" s="29">
        <v>3.83518505816E11</v>
      </c>
      <c r="J19" s="29">
        <v>1.6133737E13</v>
      </c>
      <c r="K19" s="29">
        <v>5.8395E11</v>
      </c>
      <c r="L19" s="89"/>
      <c r="N19" s="90">
        <v>2.0081128E7</v>
      </c>
      <c r="O19" s="71">
        <f t="shared" ref="O19:X19" si="35">B19/(SUM($B19:$K19))</f>
        <v>0.1261030642</v>
      </c>
      <c r="P19" s="71">
        <f t="shared" si="35"/>
        <v>0.125453913</v>
      </c>
      <c r="Q19" s="71">
        <f t="shared" si="35"/>
        <v>0.01072921174</v>
      </c>
      <c r="R19" s="71">
        <f t="shared" si="35"/>
        <v>0.009666290424</v>
      </c>
      <c r="S19" s="71">
        <f t="shared" si="35"/>
        <v>0.1104914422</v>
      </c>
      <c r="T19" s="71">
        <f t="shared" si="35"/>
        <v>0.1173623356</v>
      </c>
      <c r="U19" s="71">
        <f t="shared" si="35"/>
        <v>0.009454700878</v>
      </c>
      <c r="V19" s="71">
        <f t="shared" si="35"/>
        <v>0.01100551093</v>
      </c>
      <c r="W19" s="71">
        <f t="shared" si="35"/>
        <v>0.4629764047</v>
      </c>
      <c r="X19" s="71">
        <f t="shared" si="35"/>
        <v>0.01675712648</v>
      </c>
      <c r="Y19" s="89"/>
      <c r="Z19" s="15" t="s">
        <v>153</v>
      </c>
      <c r="AA19" s="22">
        <v>0.031357082022391375</v>
      </c>
      <c r="AB19" s="22">
        <v>0.037725672303490776</v>
      </c>
      <c r="AC19" s="22">
        <v>0.03125753187148384</v>
      </c>
      <c r="AD19" s="22">
        <v>0.03507249572599753</v>
      </c>
      <c r="AE19" s="22">
        <v>0.0168116050335106</v>
      </c>
      <c r="AF19" s="22">
        <v>0.019721274752136142</v>
      </c>
      <c r="AG19" s="22">
        <v>0.02469607425216575</v>
      </c>
      <c r="AH19" s="22">
        <v>0.026803330510582323</v>
      </c>
      <c r="AI19" s="22">
        <v>0.003895755847769965</v>
      </c>
      <c r="AJ19" s="22">
        <v>0.019186941378426615</v>
      </c>
      <c r="AL19" s="59" t="s">
        <v>153</v>
      </c>
      <c r="AM19" s="38">
        <f t="shared" ref="AM19:AV19" si="36">AA19-AVERAGE($AA19:$AJ19)</f>
        <v>0.006704305653</v>
      </c>
      <c r="AN19" s="38">
        <f t="shared" si="36"/>
        <v>0.01307289593</v>
      </c>
      <c r="AO19" s="38">
        <f t="shared" si="36"/>
        <v>0.006604755502</v>
      </c>
      <c r="AP19" s="38">
        <f t="shared" si="36"/>
        <v>0.01041971936</v>
      </c>
      <c r="AQ19" s="38">
        <f t="shared" si="36"/>
        <v>-0.007841171336</v>
      </c>
      <c r="AR19" s="38">
        <f t="shared" si="36"/>
        <v>-0.004931501618</v>
      </c>
      <c r="AS19" s="38">
        <f t="shared" si="36"/>
        <v>0.00004329788237</v>
      </c>
      <c r="AT19" s="38">
        <f t="shared" si="36"/>
        <v>0.002150554141</v>
      </c>
      <c r="AU19" s="38">
        <f t="shared" si="36"/>
        <v>-0.02075702052</v>
      </c>
      <c r="AV19" s="38">
        <f t="shared" si="36"/>
        <v>-0.005465834991</v>
      </c>
      <c r="AW19" s="38"/>
      <c r="AX19" s="93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94"/>
      <c r="BJ19" s="94"/>
      <c r="BK19" s="94"/>
      <c r="BL19" s="94"/>
    </row>
    <row r="20">
      <c r="A20" s="28">
        <v>2.0081231E7</v>
      </c>
      <c r="B20" s="29">
        <v>4.45472548158626E12</v>
      </c>
      <c r="C20" s="29">
        <v>4.42263197811374E12</v>
      </c>
      <c r="D20" s="29">
        <v>3.9306399047181E11</v>
      </c>
      <c r="E20" s="29">
        <v>3.5417879091419E11</v>
      </c>
      <c r="F20" s="29">
        <v>4.076865511085E12</v>
      </c>
      <c r="G20" s="29">
        <v>4.330429696084E12</v>
      </c>
      <c r="H20" s="29">
        <v>3.53976830318E11</v>
      </c>
      <c r="I20" s="29">
        <v>4.01801261328E11</v>
      </c>
      <c r="J20" s="29">
        <v>1.7368756E13</v>
      </c>
      <c r="K20" s="29">
        <v>6.1156E11</v>
      </c>
      <c r="L20" s="89"/>
      <c r="N20" s="90">
        <v>2.0081231E7</v>
      </c>
      <c r="O20" s="71">
        <f t="shared" ref="O20:X20" si="37">B20/(SUM($B20:$K20))</f>
        <v>0.1211577118</v>
      </c>
      <c r="P20" s="71">
        <f t="shared" si="37"/>
        <v>0.1202848465</v>
      </c>
      <c r="Q20" s="71">
        <f t="shared" si="37"/>
        <v>0.01069038572</v>
      </c>
      <c r="R20" s="71">
        <f t="shared" si="37"/>
        <v>0.009632802754</v>
      </c>
      <c r="S20" s="71">
        <f t="shared" si="37"/>
        <v>0.1108808385</v>
      </c>
      <c r="T20" s="71">
        <f t="shared" si="37"/>
        <v>0.1177771684</v>
      </c>
      <c r="U20" s="71">
        <f t="shared" si="37"/>
        <v>0.009627309917</v>
      </c>
      <c r="V20" s="71">
        <f t="shared" si="37"/>
        <v>0.01092801827</v>
      </c>
      <c r="W20" s="71">
        <f t="shared" si="37"/>
        <v>0.4723879716</v>
      </c>
      <c r="X20" s="71">
        <f t="shared" si="37"/>
        <v>0.01663294642</v>
      </c>
      <c r="Y20" s="89"/>
      <c r="Z20" s="15" t="s">
        <v>155</v>
      </c>
      <c r="AA20" s="22">
        <v>0.028980766123229963</v>
      </c>
      <c r="AB20" s="22">
        <v>0.036772393596174055</v>
      </c>
      <c r="AC20" s="22">
        <v>0.02896014812173252</v>
      </c>
      <c r="AD20" s="22">
        <v>0.03448762536654638</v>
      </c>
      <c r="AE20" s="22">
        <v>0.015211153939808751</v>
      </c>
      <c r="AF20" s="22">
        <v>0.018325199085787856</v>
      </c>
      <c r="AG20" s="22">
        <v>0.023086240953031804</v>
      </c>
      <c r="AH20" s="22">
        <v>0.02606620473990517</v>
      </c>
      <c r="AI20" s="22">
        <v>0.005136039357447257</v>
      </c>
      <c r="AJ20" s="22">
        <v>0.018269832458646662</v>
      </c>
      <c r="AL20" s="59" t="s">
        <v>155</v>
      </c>
      <c r="AM20" s="38">
        <f t="shared" ref="AM20:AV20" si="38">AA20-AVERAGE($AA20:$AJ20)</f>
        <v>0.005451205749</v>
      </c>
      <c r="AN20" s="38">
        <f t="shared" si="38"/>
        <v>0.01324283322</v>
      </c>
      <c r="AO20" s="38">
        <f t="shared" si="38"/>
        <v>0.005430587748</v>
      </c>
      <c r="AP20" s="38">
        <f t="shared" si="38"/>
        <v>0.01095806499</v>
      </c>
      <c r="AQ20" s="38">
        <f t="shared" si="38"/>
        <v>-0.008318406434</v>
      </c>
      <c r="AR20" s="38">
        <f t="shared" si="38"/>
        <v>-0.005204361288</v>
      </c>
      <c r="AS20" s="38">
        <f t="shared" si="38"/>
        <v>-0.0004433194212</v>
      </c>
      <c r="AT20" s="38">
        <f t="shared" si="38"/>
        <v>0.002536644366</v>
      </c>
      <c r="AU20" s="38">
        <f t="shared" si="38"/>
        <v>-0.01839352102</v>
      </c>
      <c r="AV20" s="38">
        <f t="shared" si="38"/>
        <v>-0.005259727916</v>
      </c>
      <c r="AW20" s="38"/>
      <c r="AX20" s="93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94"/>
      <c r="BJ20" s="94"/>
      <c r="BK20" s="94"/>
      <c r="BL20" s="94"/>
    </row>
    <row r="21" ht="15.75" customHeight="1">
      <c r="A21" s="28">
        <v>2.009013E7</v>
      </c>
      <c r="B21" s="29">
        <v>3.9229973882244897E12</v>
      </c>
      <c r="C21" s="29">
        <v>4.2073473032843096E12</v>
      </c>
      <c r="D21" s="29">
        <v>3.365074027869E11</v>
      </c>
      <c r="E21" s="29">
        <v>3.2566168643210004E11</v>
      </c>
      <c r="F21" s="29">
        <v>3.641646012624E12</v>
      </c>
      <c r="G21" s="29">
        <v>3.973277979217E12</v>
      </c>
      <c r="H21" s="29">
        <v>3.29148460775E11</v>
      </c>
      <c r="I21" s="29">
        <v>3.8225861611E11</v>
      </c>
      <c r="J21" s="29">
        <v>1.6672084E13</v>
      </c>
      <c r="K21" s="29">
        <v>6.41589E11</v>
      </c>
      <c r="L21" s="89"/>
      <c r="N21" s="90">
        <v>2.009013E7</v>
      </c>
      <c r="O21" s="71">
        <f t="shared" ref="O21:X21" si="39">B21/(SUM($B21:$K21))</f>
        <v>0.1139329225</v>
      </c>
      <c r="P21" s="71">
        <f t="shared" si="39"/>
        <v>0.1221911021</v>
      </c>
      <c r="Q21" s="71">
        <f t="shared" si="39"/>
        <v>0.009772953702</v>
      </c>
      <c r="R21" s="71">
        <f t="shared" si="39"/>
        <v>0.009457969001</v>
      </c>
      <c r="S21" s="71">
        <f t="shared" si="39"/>
        <v>0.1057618275</v>
      </c>
      <c r="T21" s="71">
        <f t="shared" si="39"/>
        <v>0.1153931872</v>
      </c>
      <c r="U21" s="71">
        <f t="shared" si="39"/>
        <v>0.009559232996</v>
      </c>
      <c r="V21" s="71">
        <f t="shared" si="39"/>
        <v>0.01110167481</v>
      </c>
      <c r="W21" s="71">
        <f t="shared" si="39"/>
        <v>0.4841959009</v>
      </c>
      <c r="X21" s="71">
        <f t="shared" si="39"/>
        <v>0.01863322929</v>
      </c>
      <c r="Y21" s="89"/>
      <c r="Z21" s="15" t="s">
        <v>157</v>
      </c>
      <c r="AA21" s="22">
        <v>0.02823846140611831</v>
      </c>
      <c r="AB21" s="22">
        <v>0.03747394197229288</v>
      </c>
      <c r="AC21" s="22">
        <v>0.03093923891881857</v>
      </c>
      <c r="AD21" s="22">
        <v>0.03581825596526518</v>
      </c>
      <c r="AE21" s="22">
        <v>0.013856209854991747</v>
      </c>
      <c r="AF21" s="22">
        <v>0.017753265908448963</v>
      </c>
      <c r="AG21" s="22">
        <v>0.021409188049026803</v>
      </c>
      <c r="AH21" s="22">
        <v>0.025151701413991784</v>
      </c>
      <c r="AI21" s="22">
        <v>0.003171486826292521</v>
      </c>
      <c r="AJ21" s="22">
        <v>0.016810865952173078</v>
      </c>
      <c r="AL21" s="59" t="s">
        <v>157</v>
      </c>
      <c r="AM21" s="38">
        <f t="shared" ref="AM21:AV21" si="40">AA21-AVERAGE($AA21:$AJ21)</f>
        <v>0.005176199779</v>
      </c>
      <c r="AN21" s="38">
        <f t="shared" si="40"/>
        <v>0.01441168035</v>
      </c>
      <c r="AO21" s="38">
        <f t="shared" si="40"/>
        <v>0.007876977292</v>
      </c>
      <c r="AP21" s="38">
        <f t="shared" si="40"/>
        <v>0.01275599434</v>
      </c>
      <c r="AQ21" s="38">
        <f t="shared" si="40"/>
        <v>-0.009206051772</v>
      </c>
      <c r="AR21" s="38">
        <f t="shared" si="40"/>
        <v>-0.005308995718</v>
      </c>
      <c r="AS21" s="38">
        <f t="shared" si="40"/>
        <v>-0.001653073578</v>
      </c>
      <c r="AT21" s="38">
        <f t="shared" si="40"/>
        <v>0.002089439787</v>
      </c>
      <c r="AU21" s="38">
        <f t="shared" si="40"/>
        <v>-0.0198907748</v>
      </c>
      <c r="AV21" s="38">
        <f t="shared" si="40"/>
        <v>-0.006251395675</v>
      </c>
      <c r="AW21" s="38"/>
      <c r="AX21" s="93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94"/>
      <c r="BJ21" s="94"/>
      <c r="BK21" s="94"/>
      <c r="BL21" s="94"/>
    </row>
    <row r="22" ht="15.75" customHeight="1">
      <c r="A22" s="28">
        <v>2.0090227E7</v>
      </c>
      <c r="B22" s="29">
        <v>3.37777967320432E12</v>
      </c>
      <c r="C22" s="29">
        <v>3.87198546497568E12</v>
      </c>
      <c r="D22" s="29">
        <v>2.8912665629563E11</v>
      </c>
      <c r="E22" s="29">
        <v>2.9130216879177E11</v>
      </c>
      <c r="F22" s="29">
        <v>3.24239348162E12</v>
      </c>
      <c r="G22" s="29">
        <v>3.588817739555E12</v>
      </c>
      <c r="H22" s="29">
        <v>2.97679168443E11</v>
      </c>
      <c r="I22" s="29">
        <v>3.55757474643E11</v>
      </c>
      <c r="J22" s="29">
        <v>1.6387554E13</v>
      </c>
      <c r="K22" s="29">
        <v>6.30902E11</v>
      </c>
      <c r="L22" s="89"/>
      <c r="N22" s="90">
        <v>2.0090227E7</v>
      </c>
      <c r="O22" s="71">
        <f t="shared" ref="O22:X22" si="41">B22/(SUM($B22:$K22))</f>
        <v>0.1044675273</v>
      </c>
      <c r="P22" s="71">
        <f t="shared" si="41"/>
        <v>0.1197522593</v>
      </c>
      <c r="Q22" s="71">
        <f t="shared" si="41"/>
        <v>0.008942071354</v>
      </c>
      <c r="R22" s="71">
        <f t="shared" si="41"/>
        <v>0.00900935532</v>
      </c>
      <c r="S22" s="71">
        <f t="shared" si="41"/>
        <v>0.1002803209</v>
      </c>
      <c r="T22" s="71">
        <f t="shared" si="41"/>
        <v>0.110994485</v>
      </c>
      <c r="U22" s="71">
        <f t="shared" si="41"/>
        <v>0.00920658233</v>
      </c>
      <c r="V22" s="71">
        <f t="shared" si="41"/>
        <v>0.01100282058</v>
      </c>
      <c r="W22" s="71">
        <f t="shared" si="41"/>
        <v>0.5068321236</v>
      </c>
      <c r="X22" s="71">
        <f t="shared" si="41"/>
        <v>0.01951245442</v>
      </c>
      <c r="Y22" s="89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M22" s="38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</row>
    <row r="23" ht="15.75" customHeight="1">
      <c r="A23" s="28">
        <v>2.0090331E7</v>
      </c>
      <c r="B23" s="29">
        <v>3.63150089610715E12</v>
      </c>
      <c r="C23" s="29">
        <v>4.15474301751285E12</v>
      </c>
      <c r="D23" s="29">
        <v>3.1429796361656E11</v>
      </c>
      <c r="E23" s="29">
        <v>3.1639373196444E11</v>
      </c>
      <c r="F23" s="29">
        <v>3.498072337351E12</v>
      </c>
      <c r="G23" s="29">
        <v>3.605629149266E12</v>
      </c>
      <c r="H23" s="29">
        <v>3.16224025199E11</v>
      </c>
      <c r="I23" s="29">
        <v>3.64780691604E11</v>
      </c>
      <c r="J23" s="29">
        <v>1.6953148E13</v>
      </c>
      <c r="K23" s="29">
        <v>6.72778E11</v>
      </c>
      <c r="L23" s="89"/>
      <c r="N23" s="90">
        <v>2.0090331E7</v>
      </c>
      <c r="O23" s="71">
        <f t="shared" ref="O23:X23" si="42">B23/(SUM($B23:$K23))</f>
        <v>0.1073532959</v>
      </c>
      <c r="P23" s="71">
        <f t="shared" si="42"/>
        <v>0.1228212161</v>
      </c>
      <c r="Q23" s="71">
        <f t="shared" si="42"/>
        <v>0.009291178289</v>
      </c>
      <c r="R23" s="71">
        <f t="shared" si="42"/>
        <v>0.009353132738</v>
      </c>
      <c r="S23" s="71">
        <f t="shared" si="42"/>
        <v>0.1034089225</v>
      </c>
      <c r="T23" s="71">
        <f t="shared" si="42"/>
        <v>0.1065884834</v>
      </c>
      <c r="U23" s="71">
        <f t="shared" si="42"/>
        <v>0.00934811592</v>
      </c>
      <c r="V23" s="71">
        <f t="shared" si="42"/>
        <v>0.01078353293</v>
      </c>
      <c r="W23" s="71">
        <f t="shared" si="42"/>
        <v>0.501163669</v>
      </c>
      <c r="X23" s="71">
        <f t="shared" si="42"/>
        <v>0.01988845322</v>
      </c>
      <c r="Y23" s="89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M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</row>
    <row r="24" ht="15.75" customHeight="1">
      <c r="A24" s="28">
        <v>2.009043E7</v>
      </c>
      <c r="B24" s="29">
        <v>4.00823340246323E12</v>
      </c>
      <c r="C24" s="29">
        <v>4.53920633172037E12</v>
      </c>
      <c r="D24" s="29">
        <v>3.6460932462388E11</v>
      </c>
      <c r="E24" s="29">
        <v>3.6328391717772E11</v>
      </c>
      <c r="F24" s="29">
        <v>4.088402753291E12</v>
      </c>
      <c r="G24" s="29">
        <v>4.116272253233E12</v>
      </c>
      <c r="H24" s="29">
        <v>4.0024431501E11</v>
      </c>
      <c r="I24" s="29">
        <v>4.1870013919E11</v>
      </c>
      <c r="J24" s="29">
        <v>1.7348032E13</v>
      </c>
      <c r="K24" s="29">
        <v>7.62713E11</v>
      </c>
      <c r="L24" s="89"/>
      <c r="N24" s="90">
        <v>2.009043E7</v>
      </c>
      <c r="O24" s="71">
        <f t="shared" ref="O24:X24" si="43">B24/(SUM($B24:$K24))</f>
        <v>0.1100869737</v>
      </c>
      <c r="P24" s="71">
        <f t="shared" si="43"/>
        <v>0.1246702569</v>
      </c>
      <c r="Q24" s="71">
        <f t="shared" si="43"/>
        <v>0.01001407181</v>
      </c>
      <c r="R24" s="71">
        <f t="shared" si="43"/>
        <v>0.009977669213</v>
      </c>
      <c r="S24" s="71">
        <f t="shared" si="43"/>
        <v>0.1122888417</v>
      </c>
      <c r="T24" s="71">
        <f t="shared" si="43"/>
        <v>0.1130542834</v>
      </c>
      <c r="U24" s="71">
        <f t="shared" si="43"/>
        <v>0.01099279432</v>
      </c>
      <c r="V24" s="71">
        <f t="shared" si="43"/>
        <v>0.01149968741</v>
      </c>
      <c r="W24" s="71">
        <f t="shared" si="43"/>
        <v>0.4764673486</v>
      </c>
      <c r="X24" s="71">
        <f t="shared" si="43"/>
        <v>0.02094807301</v>
      </c>
      <c r="Y24" s="89"/>
      <c r="Z24" s="96" t="s">
        <v>306</v>
      </c>
      <c r="AA24" s="21" t="s">
        <v>32</v>
      </c>
      <c r="AB24" s="21" t="s">
        <v>33</v>
      </c>
      <c r="AC24" s="21" t="s">
        <v>34</v>
      </c>
      <c r="AD24" s="21" t="s">
        <v>35</v>
      </c>
      <c r="AE24" s="21" t="s">
        <v>36</v>
      </c>
      <c r="AF24" s="21" t="s">
        <v>37</v>
      </c>
      <c r="AG24" s="21" t="s">
        <v>38</v>
      </c>
      <c r="AH24" s="21" t="s">
        <v>39</v>
      </c>
      <c r="AI24" s="21" t="s">
        <v>40</v>
      </c>
      <c r="AJ24" s="21" t="s">
        <v>79</v>
      </c>
      <c r="AM24" s="21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</row>
    <row r="25" ht="15.75" customHeight="1">
      <c r="A25" s="28">
        <v>2.0090529E7</v>
      </c>
      <c r="B25" s="29">
        <v>4.26341426386155E12</v>
      </c>
      <c r="C25" s="29">
        <v>4.75158238175145E12</v>
      </c>
      <c r="D25" s="29">
        <v>3.7280447147747003E11</v>
      </c>
      <c r="E25" s="29">
        <v>3.7759133072373E11</v>
      </c>
      <c r="F25" s="29">
        <v>4.570935052524E12</v>
      </c>
      <c r="G25" s="29">
        <v>4.62968921564E12</v>
      </c>
      <c r="H25" s="29">
        <v>4.5981747972E11</v>
      </c>
      <c r="I25" s="29">
        <v>4.82261947868E11</v>
      </c>
      <c r="J25" s="29">
        <v>1.8651423E13</v>
      </c>
      <c r="K25" s="29">
        <v>8.47048E11</v>
      </c>
      <c r="L25" s="89"/>
      <c r="N25" s="90">
        <v>2.0090529E7</v>
      </c>
      <c r="O25" s="71">
        <f t="shared" ref="O25:X25" si="44">B25/(SUM($B25:$K25))</f>
        <v>0.1081904508</v>
      </c>
      <c r="P25" s="71">
        <f t="shared" si="44"/>
        <v>0.1205784397</v>
      </c>
      <c r="Q25" s="71">
        <f t="shared" si="44"/>
        <v>0.009460465565</v>
      </c>
      <c r="R25" s="71">
        <f t="shared" si="44"/>
        <v>0.009581939207</v>
      </c>
      <c r="S25" s="71">
        <f t="shared" si="44"/>
        <v>0.1159942462</v>
      </c>
      <c r="T25" s="71">
        <f t="shared" si="44"/>
        <v>0.1174852201</v>
      </c>
      <c r="U25" s="71">
        <f t="shared" si="44"/>
        <v>0.01166854951</v>
      </c>
      <c r="V25" s="71">
        <f t="shared" si="44"/>
        <v>0.01223811113</v>
      </c>
      <c r="W25" s="71">
        <f t="shared" si="44"/>
        <v>0.4733074802</v>
      </c>
      <c r="X25" s="71">
        <f t="shared" si="44"/>
        <v>0.02149509743</v>
      </c>
      <c r="Y25" s="89"/>
      <c r="Z25" s="15" t="s">
        <v>119</v>
      </c>
      <c r="AA25" s="22">
        <v>0.03628970390776835</v>
      </c>
      <c r="AB25" s="22">
        <v>0.30496283615411557</v>
      </c>
      <c r="AC25" s="22">
        <v>9.202874434302566E-6</v>
      </c>
      <c r="AD25" s="22">
        <v>-4.1881054270127144E-5</v>
      </c>
      <c r="AE25" s="22">
        <v>2.1690617878822316E-5</v>
      </c>
      <c r="AF25" s="22">
        <v>0.020400712710360924</v>
      </c>
      <c r="AG25" s="22">
        <v>0.015137037117113065</v>
      </c>
      <c r="AH25" s="22">
        <v>0.2545293856805221</v>
      </c>
      <c r="AI25" s="22">
        <v>1.8048450302232677E-5</v>
      </c>
      <c r="AJ25" s="22">
        <v>0.3686632635417748</v>
      </c>
      <c r="AM25" s="21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</row>
    <row r="26" ht="15.75" customHeight="1">
      <c r="A26" s="28">
        <v>2.009063E7</v>
      </c>
      <c r="B26" s="29">
        <v>4.42674791955085E12</v>
      </c>
      <c r="C26" s="29">
        <v>4.62413223126915E12</v>
      </c>
      <c r="D26" s="29">
        <v>3.6795771714810004E11</v>
      </c>
      <c r="E26" s="29">
        <v>3.806836519019E11</v>
      </c>
      <c r="F26" s="29">
        <v>4.575787486371E12</v>
      </c>
      <c r="G26" s="29">
        <v>4.516745805127E12</v>
      </c>
      <c r="H26" s="29">
        <v>4.79392556955E11</v>
      </c>
      <c r="I26" s="29">
        <v>5.00006960617E11</v>
      </c>
      <c r="J26" s="29">
        <v>1.8782294E13</v>
      </c>
      <c r="K26" s="29">
        <v>8.70061E11</v>
      </c>
      <c r="L26" s="89"/>
      <c r="N26" s="90">
        <v>2.009063E7</v>
      </c>
      <c r="O26" s="71">
        <f t="shared" ref="O26:X26" si="45">B26/(SUM($B26:$K26))</f>
        <v>0.1120020563</v>
      </c>
      <c r="P26" s="71">
        <f t="shared" si="45"/>
        <v>0.1169961173</v>
      </c>
      <c r="Q26" s="71">
        <f t="shared" si="45"/>
        <v>0.009309773612</v>
      </c>
      <c r="R26" s="71">
        <f t="shared" si="45"/>
        <v>0.009631755096</v>
      </c>
      <c r="S26" s="71">
        <f t="shared" si="45"/>
        <v>0.115772937</v>
      </c>
      <c r="T26" s="71">
        <f t="shared" si="45"/>
        <v>0.1142791113</v>
      </c>
      <c r="U26" s="71">
        <f t="shared" si="45"/>
        <v>0.01212920933</v>
      </c>
      <c r="V26" s="71">
        <f t="shared" si="45"/>
        <v>0.01265077858</v>
      </c>
      <c r="W26" s="71">
        <f t="shared" si="45"/>
        <v>0.4752146698</v>
      </c>
      <c r="X26" s="71">
        <f t="shared" si="45"/>
        <v>0.02201359167</v>
      </c>
      <c r="Y26" s="89"/>
      <c r="Z26" s="15" t="s">
        <v>121</v>
      </c>
      <c r="AA26" s="22">
        <v>0.14546546307561917</v>
      </c>
      <c r="AB26" s="22">
        <v>0.23681061333884815</v>
      </c>
      <c r="AC26" s="22">
        <v>0.005272320160710592</v>
      </c>
      <c r="AD26" s="22">
        <v>0.003174119184460599</v>
      </c>
      <c r="AE26" s="22">
        <v>0.14045343428184362</v>
      </c>
      <c r="AF26" s="22">
        <v>0.02492406190404331</v>
      </c>
      <c r="AG26" s="22">
        <v>0.013133060167951204</v>
      </c>
      <c r="AH26" s="22">
        <v>0.1429173051587979</v>
      </c>
      <c r="AI26" s="22">
        <v>0.22344238215993295</v>
      </c>
      <c r="AJ26" s="22">
        <v>0.06448724056779251</v>
      </c>
      <c r="AM26" s="21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</row>
    <row r="27" ht="15.75" customHeight="1">
      <c r="A27" s="28">
        <v>2.0090731E7</v>
      </c>
      <c r="B27" s="29">
        <v>4.78017699914411E12</v>
      </c>
      <c r="C27" s="29">
        <v>4.94851573387589E12</v>
      </c>
      <c r="D27" s="29">
        <v>4.0984707157966E11</v>
      </c>
      <c r="E27" s="29">
        <v>4.0633705465034E11</v>
      </c>
      <c r="F27" s="29">
        <v>5.061118551549E12</v>
      </c>
      <c r="G27" s="29">
        <v>4.910384058779E12</v>
      </c>
      <c r="H27" s="29">
        <v>6.16526445105E11</v>
      </c>
      <c r="I27" s="29">
        <v>5.95542630265E11</v>
      </c>
      <c r="J27" s="29">
        <v>1.9414737E13</v>
      </c>
      <c r="K27" s="29">
        <v>9.27341E11</v>
      </c>
      <c r="L27" s="89"/>
      <c r="N27" s="90">
        <v>2.0090731E7</v>
      </c>
      <c r="O27" s="71">
        <f t="shared" ref="O27:X27" si="46">B27/(SUM($B27:$K27))</f>
        <v>0.113622942</v>
      </c>
      <c r="P27" s="71">
        <f t="shared" si="46"/>
        <v>0.1176242881</v>
      </c>
      <c r="Q27" s="71">
        <f t="shared" si="46"/>
        <v>0.009741904969</v>
      </c>
      <c r="R27" s="71">
        <f t="shared" si="46"/>
        <v>0.009658473236</v>
      </c>
      <c r="S27" s="71">
        <f t="shared" si="46"/>
        <v>0.1203008131</v>
      </c>
      <c r="T27" s="71">
        <f t="shared" si="46"/>
        <v>0.116717913</v>
      </c>
      <c r="U27" s="71">
        <f t="shared" si="46"/>
        <v>0.01465459303</v>
      </c>
      <c r="V27" s="71">
        <f t="shared" si="46"/>
        <v>0.01415581594</v>
      </c>
      <c r="W27" s="71">
        <f t="shared" si="46"/>
        <v>0.4614807228</v>
      </c>
      <c r="X27" s="71">
        <f t="shared" si="46"/>
        <v>0.02204253372</v>
      </c>
      <c r="Y27" s="89"/>
      <c r="Z27" s="15" t="s">
        <v>123</v>
      </c>
      <c r="AA27" s="22">
        <v>0.13561217631916767</v>
      </c>
      <c r="AB27" s="22">
        <v>0.3899528964150091</v>
      </c>
      <c r="AC27" s="22">
        <v>0.00529241960159909</v>
      </c>
      <c r="AD27" s="22">
        <v>0.0027717572895005673</v>
      </c>
      <c r="AE27" s="22">
        <v>0.13364407772909445</v>
      </c>
      <c r="AF27" s="22">
        <v>-4.775603798107264E-6</v>
      </c>
      <c r="AG27" s="22">
        <v>0.014517686990145717</v>
      </c>
      <c r="AH27" s="22">
        <v>0.09670402937462476</v>
      </c>
      <c r="AI27" s="22">
        <v>0.10170345545381748</v>
      </c>
      <c r="AJ27" s="22">
        <v>0.11983627643083924</v>
      </c>
      <c r="AM27" s="21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</row>
    <row r="28" ht="15.75" customHeight="1">
      <c r="A28" s="28">
        <v>2.0090831E7</v>
      </c>
      <c r="B28" s="29">
        <v>5.067344685550569E12</v>
      </c>
      <c r="C28" s="29">
        <v>5.040737709609431E12</v>
      </c>
      <c r="D28" s="29">
        <v>4.3138999550187E11</v>
      </c>
      <c r="E28" s="29">
        <v>4.1079623420813E11</v>
      </c>
      <c r="F28" s="29">
        <v>5.373383692276E12</v>
      </c>
      <c r="G28" s="29">
        <v>5.051133582802E12</v>
      </c>
      <c r="H28" s="29">
        <v>6.74964817658E11</v>
      </c>
      <c r="I28" s="29">
        <v>6.29447152829E11</v>
      </c>
      <c r="J28" s="29">
        <v>1.9969696E13</v>
      </c>
      <c r="K28" s="29">
        <v>9.58398E11</v>
      </c>
      <c r="L28" s="89"/>
      <c r="N28" s="90">
        <v>2.0090831E7</v>
      </c>
      <c r="O28" s="71">
        <f t="shared" ref="O28:X28" si="47">B28/(SUM($B28:$K28))</f>
        <v>0.1162040674</v>
      </c>
      <c r="P28" s="71">
        <f t="shared" si="47"/>
        <v>0.1155939177</v>
      </c>
      <c r="Q28" s="71">
        <f t="shared" si="47"/>
        <v>0.009892611465</v>
      </c>
      <c r="R28" s="71">
        <f t="shared" si="47"/>
        <v>0.009420356472</v>
      </c>
      <c r="S28" s="71">
        <f t="shared" si="47"/>
        <v>0.123222137</v>
      </c>
      <c r="T28" s="71">
        <f t="shared" si="47"/>
        <v>0.1158323153</v>
      </c>
      <c r="U28" s="71">
        <f t="shared" si="47"/>
        <v>0.01547825578</v>
      </c>
      <c r="V28" s="71">
        <f t="shared" si="47"/>
        <v>0.01443444722</v>
      </c>
      <c r="W28" s="71">
        <f t="shared" si="47"/>
        <v>0.4579439617</v>
      </c>
      <c r="X28" s="71">
        <f t="shared" si="47"/>
        <v>0.02197792981</v>
      </c>
      <c r="Y28" s="89"/>
      <c r="Z28" s="15" t="s">
        <v>125</v>
      </c>
      <c r="AA28" s="22">
        <v>0.12658623886643924</v>
      </c>
      <c r="AB28" s="22">
        <v>0.15519823929286147</v>
      </c>
      <c r="AC28" s="22">
        <v>0.008162658781167433</v>
      </c>
      <c r="AD28" s="22">
        <v>1.0683202424562402E-5</v>
      </c>
      <c r="AE28" s="22">
        <v>-1.2285414230789327E-5</v>
      </c>
      <c r="AF28" s="22">
        <v>0.4211721177786072</v>
      </c>
      <c r="AG28" s="22">
        <v>0.013661129206454499</v>
      </c>
      <c r="AH28" s="22">
        <v>2.1427912874863453E-5</v>
      </c>
      <c r="AI28" s="22">
        <v>-3.8763189818102894E-5</v>
      </c>
      <c r="AJ28" s="22">
        <v>0.27523855356321975</v>
      </c>
      <c r="AM28" s="21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</row>
    <row r="29" ht="15.75" customHeight="1">
      <c r="A29" s="28">
        <v>2.009093E7</v>
      </c>
      <c r="B29" s="29">
        <v>5.25922220976952E12</v>
      </c>
      <c r="C29" s="29">
        <v>5.22497542376048E12</v>
      </c>
      <c r="D29" s="29">
        <v>4.5647067851226996E11</v>
      </c>
      <c r="E29" s="29">
        <v>4.3576980451773004E11</v>
      </c>
      <c r="F29" s="29">
        <v>5.587245201563E12</v>
      </c>
      <c r="G29" s="29">
        <v>5.295600622024E12</v>
      </c>
      <c r="H29" s="29">
        <v>7.06353245232E11</v>
      </c>
      <c r="I29" s="29">
        <v>6.58479566242E11</v>
      </c>
      <c r="J29" s="29">
        <v>2.0479447E13</v>
      </c>
      <c r="K29" s="29">
        <v>1.046465E12</v>
      </c>
      <c r="L29" s="89"/>
      <c r="N29" s="90">
        <v>2.009093E7</v>
      </c>
      <c r="O29" s="71">
        <f t="shared" ref="O29:X29" si="48">B29/(SUM($B29:$K29))</f>
        <v>0.1164832527</v>
      </c>
      <c r="P29" s="71">
        <f t="shared" si="48"/>
        <v>0.1157247419</v>
      </c>
      <c r="Q29" s="71">
        <f t="shared" si="48"/>
        <v>0.01011008611</v>
      </c>
      <c r="R29" s="71">
        <f t="shared" si="48"/>
        <v>0.009651595283</v>
      </c>
      <c r="S29" s="71">
        <f t="shared" si="48"/>
        <v>0.1237484306</v>
      </c>
      <c r="T29" s="71">
        <f t="shared" si="48"/>
        <v>0.1172889756</v>
      </c>
      <c r="U29" s="71">
        <f t="shared" si="48"/>
        <v>0.01564458019</v>
      </c>
      <c r="V29" s="71">
        <f t="shared" si="48"/>
        <v>0.01458425575</v>
      </c>
      <c r="W29" s="71">
        <f t="shared" si="48"/>
        <v>0.4535865772</v>
      </c>
      <c r="X29" s="71">
        <f t="shared" si="48"/>
        <v>0.02317750462</v>
      </c>
      <c r="Y29" s="89"/>
      <c r="Z29" s="15" t="s">
        <v>127</v>
      </c>
      <c r="AA29" s="22">
        <v>0.10969438742154058</v>
      </c>
      <c r="AB29" s="22">
        <v>0.16951275797912396</v>
      </c>
      <c r="AC29" s="22">
        <v>0.19310409699804737</v>
      </c>
      <c r="AD29" s="22">
        <v>1.1204381076247716E-5</v>
      </c>
      <c r="AE29" s="22">
        <v>-1.8277470354363667E-5</v>
      </c>
      <c r="AF29" s="22">
        <v>3.1979562474568346E-5</v>
      </c>
      <c r="AG29" s="22">
        <v>1.1169865666569787E-5</v>
      </c>
      <c r="AH29" s="22">
        <v>2.2983545691425064E-5</v>
      </c>
      <c r="AI29" s="22">
        <v>-2.0405570935355666E-5</v>
      </c>
      <c r="AJ29" s="22">
        <v>0.527620103287669</v>
      </c>
      <c r="AM29" s="21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</row>
    <row r="30" ht="15.75" customHeight="1">
      <c r="A30" s="28">
        <v>2.009103E7</v>
      </c>
      <c r="B30" s="29">
        <v>5.08488438649137E12</v>
      </c>
      <c r="C30" s="29">
        <v>5.13446918431863E12</v>
      </c>
      <c r="D30" s="29">
        <v>4.3013263296244E11</v>
      </c>
      <c r="E30" s="29">
        <v>4.0434118823656E11</v>
      </c>
      <c r="F30" s="29">
        <v>5.460855774797E12</v>
      </c>
      <c r="G30" s="29">
        <v>5.248504193681E12</v>
      </c>
      <c r="H30" s="29">
        <v>6.88407327391E11</v>
      </c>
      <c r="I30" s="29">
        <v>6.54058737727E11</v>
      </c>
      <c r="J30" s="29">
        <v>2.0778941E13</v>
      </c>
      <c r="K30" s="29">
        <v>1.084252E12</v>
      </c>
      <c r="L30" s="89"/>
      <c r="N30" s="90">
        <v>2.009103E7</v>
      </c>
      <c r="O30" s="71">
        <f t="shared" ref="O30:X30" si="49">B30/(SUM($B30:$K30))</f>
        <v>0.1130757133</v>
      </c>
      <c r="P30" s="71">
        <f t="shared" si="49"/>
        <v>0.1141783611</v>
      </c>
      <c r="Q30" s="71">
        <f t="shared" si="49"/>
        <v>0.009565124907</v>
      </c>
      <c r="R30" s="71">
        <f t="shared" si="49"/>
        <v>0.008991584627</v>
      </c>
      <c r="S30" s="71">
        <f t="shared" si="49"/>
        <v>0.1214364212</v>
      </c>
      <c r="T30" s="71">
        <f t="shared" si="49"/>
        <v>0.116714228</v>
      </c>
      <c r="U30" s="71">
        <f t="shared" si="49"/>
        <v>0.01530853874</v>
      </c>
      <c r="V30" s="71">
        <f t="shared" si="49"/>
        <v>0.01454470794</v>
      </c>
      <c r="W30" s="71">
        <f t="shared" si="49"/>
        <v>0.4620741391</v>
      </c>
      <c r="X30" s="71">
        <f t="shared" si="49"/>
        <v>0.0241111811</v>
      </c>
      <c r="Y30" s="89"/>
      <c r="Z30" s="15" t="s">
        <v>129</v>
      </c>
      <c r="AA30" s="22">
        <v>0.078182678182067</v>
      </c>
      <c r="AB30" s="22">
        <v>0.1939818005006011</v>
      </c>
      <c r="AC30" s="22">
        <v>3.767069931060636E-4</v>
      </c>
      <c r="AD30" s="22">
        <v>0.012125222932352492</v>
      </c>
      <c r="AE30" s="22">
        <v>0.1144069709795324</v>
      </c>
      <c r="AF30" s="22">
        <v>0.513439494822268</v>
      </c>
      <c r="AG30" s="22">
        <v>0.014988367163000397</v>
      </c>
      <c r="AH30" s="22">
        <v>0.01653776211335418</v>
      </c>
      <c r="AI30" s="22">
        <v>0.033390961495299964</v>
      </c>
      <c r="AJ30" s="22">
        <v>0.022630034818418365</v>
      </c>
      <c r="AM30" s="21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</row>
    <row r="31" ht="15.75" customHeight="1">
      <c r="A31" s="28">
        <v>2.009113E7</v>
      </c>
      <c r="B31" s="29">
        <v>5.356531356239569E12</v>
      </c>
      <c r="C31" s="29">
        <v>5.424216454760431E12</v>
      </c>
      <c r="D31" s="29">
        <v>4.4309186799259E11</v>
      </c>
      <c r="E31" s="29">
        <v>4.1625951021541E11</v>
      </c>
      <c r="F31" s="29">
        <v>5.604385589364E12</v>
      </c>
      <c r="G31" s="29">
        <v>5.398975920942E12</v>
      </c>
      <c r="H31" s="29">
        <v>6.87998086842E11</v>
      </c>
      <c r="I31" s="29">
        <v>6.66321893981E11</v>
      </c>
      <c r="J31" s="29">
        <v>2.1675474E13</v>
      </c>
      <c r="K31" s="29">
        <v>1.095158E12</v>
      </c>
      <c r="L31" s="89"/>
      <c r="N31" s="90">
        <v>2.009113E7</v>
      </c>
      <c r="O31" s="71">
        <f t="shared" ref="O31:X31" si="50">B31/(SUM($B31:$K31))</f>
        <v>0.1145331015</v>
      </c>
      <c r="P31" s="71">
        <f t="shared" si="50"/>
        <v>0.1159803411</v>
      </c>
      <c r="Q31" s="71">
        <f t="shared" si="50"/>
        <v>0.009474169479</v>
      </c>
      <c r="R31" s="71">
        <f t="shared" si="50"/>
        <v>0.008900441267</v>
      </c>
      <c r="S31" s="71">
        <f t="shared" si="50"/>
        <v>0.119832709</v>
      </c>
      <c r="T31" s="71">
        <f t="shared" si="50"/>
        <v>0.1154406492</v>
      </c>
      <c r="U31" s="71">
        <f t="shared" si="50"/>
        <v>0.01471074273</v>
      </c>
      <c r="V31" s="71">
        <f t="shared" si="50"/>
        <v>0.01424726339</v>
      </c>
      <c r="W31" s="71">
        <f t="shared" si="50"/>
        <v>0.4634639655</v>
      </c>
      <c r="X31" s="71">
        <f t="shared" si="50"/>
        <v>0.02341661684</v>
      </c>
      <c r="Y31" s="89"/>
      <c r="Z31" s="15" t="s">
        <v>131</v>
      </c>
      <c r="AA31" s="22">
        <v>0.11785456956838337</v>
      </c>
      <c r="AB31" s="22">
        <v>0.13334993303835466</v>
      </c>
      <c r="AC31" s="22">
        <v>0.009055287339976677</v>
      </c>
      <c r="AD31" s="22">
        <v>0.0012547062061991458</v>
      </c>
      <c r="AE31" s="22">
        <v>0.11969302717962393</v>
      </c>
      <c r="AF31" s="22">
        <v>0.40213072310814274</v>
      </c>
      <c r="AG31" s="22">
        <v>0.05878562999161768</v>
      </c>
      <c r="AH31" s="22">
        <v>3.3315253447834675E-5</v>
      </c>
      <c r="AI31" s="22">
        <v>0.15387864468314894</v>
      </c>
      <c r="AJ31" s="22">
        <v>0.0039441636311049605</v>
      </c>
      <c r="AM31" s="21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</row>
    <row r="32" ht="15.75" customHeight="1">
      <c r="A32" s="28">
        <v>2.0091231E7</v>
      </c>
      <c r="B32" s="29">
        <v>5.448143302424151E12</v>
      </c>
      <c r="C32" s="29">
        <v>5.59463192879585E12</v>
      </c>
      <c r="D32" s="29">
        <v>4.8151424053897E11</v>
      </c>
      <c r="E32" s="29">
        <v>4.5556442376063E11</v>
      </c>
      <c r="F32" s="29">
        <v>5.58709326119E12</v>
      </c>
      <c r="G32" s="29">
        <v>5.670981536295E12</v>
      </c>
      <c r="H32" s="29">
        <v>6.80190692342E11</v>
      </c>
      <c r="I32" s="29">
        <v>6.80572596121E11</v>
      </c>
      <c r="J32" s="29">
        <v>2.0821857E13</v>
      </c>
      <c r="K32" s="29">
        <v>1.145926E12</v>
      </c>
      <c r="L32" s="89"/>
      <c r="N32" s="90">
        <v>2.0091231E7</v>
      </c>
      <c r="O32" s="71">
        <f t="shared" ref="O32:X32" si="51">B32/(SUM($B32:$K32))</f>
        <v>0.1169971166</v>
      </c>
      <c r="P32" s="71">
        <f t="shared" si="51"/>
        <v>0.1201429125</v>
      </c>
      <c r="Q32" s="71">
        <f t="shared" si="51"/>
        <v>0.01034036269</v>
      </c>
      <c r="R32" s="71">
        <f t="shared" si="51"/>
        <v>0.009783098762</v>
      </c>
      <c r="S32" s="71">
        <f t="shared" si="51"/>
        <v>0.119981022</v>
      </c>
      <c r="T32" s="71">
        <f t="shared" si="51"/>
        <v>0.1217824956</v>
      </c>
      <c r="U32" s="71">
        <f t="shared" si="51"/>
        <v>0.01460687528</v>
      </c>
      <c r="V32" s="71">
        <f t="shared" si="51"/>
        <v>0.01461507654</v>
      </c>
      <c r="W32" s="71">
        <f t="shared" si="51"/>
        <v>0.4471426495</v>
      </c>
      <c r="X32" s="71">
        <f t="shared" si="51"/>
        <v>0.02460839049</v>
      </c>
      <c r="Y32" s="89"/>
      <c r="Z32" s="15" t="s">
        <v>133</v>
      </c>
      <c r="AA32" s="22">
        <v>0.18149835717303925</v>
      </c>
      <c r="AB32" s="22">
        <v>0.14599119228240132</v>
      </c>
      <c r="AC32" s="22">
        <v>0.01616806413160126</v>
      </c>
      <c r="AD32" s="22">
        <v>0.12068528590574701</v>
      </c>
      <c r="AE32" s="22">
        <v>0.11997207287604252</v>
      </c>
      <c r="AF32" s="22">
        <v>-1.7521762207137193E-5</v>
      </c>
      <c r="AG32" s="22">
        <v>0.1653195977250783</v>
      </c>
      <c r="AH32" s="22">
        <v>1.757629051242493E-5</v>
      </c>
      <c r="AI32" s="22">
        <v>0.16837700598283772</v>
      </c>
      <c r="AJ32" s="22">
        <v>0.08197836939494735</v>
      </c>
      <c r="AM32" s="21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</row>
    <row r="33" ht="15.75" customHeight="1">
      <c r="A33" s="28">
        <v>2.0100129E7</v>
      </c>
      <c r="B33" s="29">
        <v>5.2818074155943E12</v>
      </c>
      <c r="C33" s="29">
        <v>5.344769928875699E12</v>
      </c>
      <c r="D33" s="29">
        <v>4.6557993059255005E11</v>
      </c>
      <c r="E33" s="29">
        <v>4.3490473453944995E11</v>
      </c>
      <c r="F33" s="29">
        <v>5.333774840768E12</v>
      </c>
      <c r="G33" s="29">
        <v>5.246019864688E12</v>
      </c>
      <c r="H33" s="29">
        <v>6.75107300286E11</v>
      </c>
      <c r="I33" s="29">
        <v>6.7260687356E11</v>
      </c>
      <c r="J33" s="29">
        <v>2.0881171E13</v>
      </c>
      <c r="K33" s="29">
        <v>1.182883E12</v>
      </c>
      <c r="L33" s="89"/>
      <c r="N33" s="90">
        <v>2.0100129E7</v>
      </c>
      <c r="O33" s="71">
        <f t="shared" ref="O33:X33" si="52">B33/(SUM($B33:$K33))</f>
        <v>0.1160361814</v>
      </c>
      <c r="P33" s="71">
        <f t="shared" si="52"/>
        <v>0.1174194067</v>
      </c>
      <c r="Q33" s="71">
        <f t="shared" si="52"/>
        <v>0.0102283391</v>
      </c>
      <c r="R33" s="71">
        <f t="shared" si="52"/>
        <v>0.009554434819</v>
      </c>
      <c r="S33" s="71">
        <f t="shared" si="52"/>
        <v>0.1171778553</v>
      </c>
      <c r="T33" s="71">
        <f t="shared" si="52"/>
        <v>0.1152499637</v>
      </c>
      <c r="U33" s="71">
        <f t="shared" si="52"/>
        <v>0.014831452</v>
      </c>
      <c r="V33" s="71">
        <f t="shared" si="52"/>
        <v>0.01477652006</v>
      </c>
      <c r="W33" s="71">
        <f t="shared" si="52"/>
        <v>0.4587390557</v>
      </c>
      <c r="X33" s="71">
        <f t="shared" si="52"/>
        <v>0.02598679118</v>
      </c>
      <c r="Y33" s="89"/>
      <c r="Z33" s="15" t="s">
        <v>135</v>
      </c>
      <c r="AA33" s="22">
        <v>0.35980343861599695</v>
      </c>
      <c r="AB33" s="22">
        <v>1.804572357708145E-5</v>
      </c>
      <c r="AC33" s="22">
        <v>0.04397042857293493</v>
      </c>
      <c r="AD33" s="22">
        <v>0.08111891850420948</v>
      </c>
      <c r="AE33" s="22">
        <v>0.11070695964393547</v>
      </c>
      <c r="AF33" s="22">
        <v>-2.6533153508409568E-5</v>
      </c>
      <c r="AG33" s="22">
        <v>0.1923262052726675</v>
      </c>
      <c r="AH33" s="22">
        <v>-4.205843959764581E-5</v>
      </c>
      <c r="AI33" s="22">
        <v>0.21214094360544358</v>
      </c>
      <c r="AJ33" s="22">
        <v>-1.634834565896609E-5</v>
      </c>
      <c r="AM33" s="21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</row>
    <row r="34" ht="15.75" customHeight="1">
      <c r="A34" s="28">
        <v>2.0100226E7</v>
      </c>
      <c r="B34" s="29">
        <v>5.430250329810311E12</v>
      </c>
      <c r="C34" s="29">
        <v>5.52633047545969E12</v>
      </c>
      <c r="D34" s="29">
        <v>4.8765300358020996E11</v>
      </c>
      <c r="E34" s="29">
        <v>4.5272849469739E11</v>
      </c>
      <c r="F34" s="29">
        <v>5.28426841498E12</v>
      </c>
      <c r="G34" s="29">
        <v>5.409323633781E12</v>
      </c>
      <c r="H34" s="29">
        <v>6.6932289947E11</v>
      </c>
      <c r="I34" s="29">
        <v>6.90151234709E11</v>
      </c>
      <c r="J34" s="29">
        <v>2.101822E13</v>
      </c>
      <c r="K34" s="29">
        <v>1.177429E12</v>
      </c>
      <c r="L34" s="89"/>
      <c r="N34" s="90">
        <v>2.0100226E7</v>
      </c>
      <c r="O34" s="71">
        <f t="shared" ref="O34:X34" si="53">B34/(SUM($B34:$K34))</f>
        <v>0.1176762511</v>
      </c>
      <c r="P34" s="71">
        <f t="shared" si="53"/>
        <v>0.1197583561</v>
      </c>
      <c r="Q34" s="71">
        <f t="shared" si="53"/>
        <v>0.01056768543</v>
      </c>
      <c r="R34" s="71">
        <f t="shared" si="53"/>
        <v>0.009810853786</v>
      </c>
      <c r="S34" s="71">
        <f t="shared" si="53"/>
        <v>0.1145127497</v>
      </c>
      <c r="T34" s="71">
        <f t="shared" si="53"/>
        <v>0.1172227591</v>
      </c>
      <c r="U34" s="71">
        <f t="shared" si="53"/>
        <v>0.01450456329</v>
      </c>
      <c r="V34" s="71">
        <f t="shared" si="53"/>
        <v>0.01495592377</v>
      </c>
      <c r="W34" s="71">
        <f t="shared" si="53"/>
        <v>0.4554753802</v>
      </c>
      <c r="X34" s="71">
        <f t="shared" si="53"/>
        <v>0.02551547759</v>
      </c>
      <c r="Y34" s="89"/>
      <c r="Z34" s="15" t="s">
        <v>137</v>
      </c>
      <c r="AA34" s="22">
        <v>0.2997640111666547</v>
      </c>
      <c r="AB34" s="22">
        <v>3.992087614285156E-5</v>
      </c>
      <c r="AC34" s="22">
        <v>0.19440785158921442</v>
      </c>
      <c r="AD34" s="22">
        <v>8.178452793178997E-6</v>
      </c>
      <c r="AE34" s="22">
        <v>0.10781477244200212</v>
      </c>
      <c r="AF34" s="22">
        <v>-3.66644172993813E-5</v>
      </c>
      <c r="AG34" s="22">
        <v>0.19150192598139093</v>
      </c>
      <c r="AH34" s="22">
        <v>4.3071383622967155E-5</v>
      </c>
      <c r="AI34" s="22">
        <v>0.20639700155338336</v>
      </c>
      <c r="AJ34" s="22">
        <v>3.993097209483917E-5</v>
      </c>
      <c r="AM34" s="21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</row>
    <row r="35" ht="15.75" customHeight="1">
      <c r="A35" s="28">
        <v>2.0100331E7</v>
      </c>
      <c r="B35" s="29">
        <v>5.7922991924245E12</v>
      </c>
      <c r="C35" s="29">
        <v>5.8337147758755E12</v>
      </c>
      <c r="D35" s="29">
        <v>5.2926835631852E11</v>
      </c>
      <c r="E35" s="29">
        <v>4.8721246091648E11</v>
      </c>
      <c r="F35" s="29">
        <v>5.424934739532E12</v>
      </c>
      <c r="G35" s="29">
        <v>5.74069356672E12</v>
      </c>
      <c r="H35" s="29">
        <v>6.70890565246E11</v>
      </c>
      <c r="I35" s="29">
        <v>6.79280688219E11</v>
      </c>
      <c r="J35" s="29">
        <v>2.0759803E13</v>
      </c>
      <c r="K35" s="29">
        <v>1.242697E12</v>
      </c>
      <c r="L35" s="89"/>
      <c r="N35" s="90">
        <v>2.0100331E7</v>
      </c>
      <c r="O35" s="71">
        <f t="shared" ref="O35:X35" si="54">B35/(SUM($B35:$K35))</f>
        <v>0.1228202212</v>
      </c>
      <c r="P35" s="71">
        <f t="shared" si="54"/>
        <v>0.1236983994</v>
      </c>
      <c r="Q35" s="71">
        <f t="shared" si="54"/>
        <v>0.01122263447</v>
      </c>
      <c r="R35" s="71">
        <f t="shared" si="54"/>
        <v>0.01033087902</v>
      </c>
      <c r="S35" s="71">
        <f t="shared" si="54"/>
        <v>0.1150306057</v>
      </c>
      <c r="T35" s="71">
        <f t="shared" si="54"/>
        <v>0.1217259727</v>
      </c>
      <c r="U35" s="71">
        <f t="shared" si="54"/>
        <v>0.01422559935</v>
      </c>
      <c r="V35" s="71">
        <f t="shared" si="54"/>
        <v>0.01440350396</v>
      </c>
      <c r="W35" s="71">
        <f t="shared" si="54"/>
        <v>0.4401919706</v>
      </c>
      <c r="X35" s="71">
        <f t="shared" si="54"/>
        <v>0.0263502135</v>
      </c>
      <c r="Y35" s="89"/>
      <c r="Z35" s="15" t="s">
        <v>139</v>
      </c>
      <c r="AA35" s="22">
        <v>0.24444022117822217</v>
      </c>
      <c r="AB35" s="22">
        <v>-1.6005801687785093E-6</v>
      </c>
      <c r="AC35" s="22">
        <v>0.22094263447141885</v>
      </c>
      <c r="AD35" s="22">
        <v>4.308790210301224E-4</v>
      </c>
      <c r="AE35" s="22">
        <v>0.11343060571493883</v>
      </c>
      <c r="AF35" s="22">
        <v>0.00162597273688532</v>
      </c>
      <c r="AG35" s="22">
        <v>0.19563559934708866</v>
      </c>
      <c r="AH35" s="22">
        <v>0.002403503962341293</v>
      </c>
      <c r="AI35" s="22">
        <v>0.21869197064457482</v>
      </c>
      <c r="AJ35" s="22">
        <v>0.002450213503668662</v>
      </c>
      <c r="AM35" s="21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</row>
    <row r="36" ht="15.75" customHeight="1">
      <c r="A36" s="28">
        <v>2.010043E7</v>
      </c>
      <c r="B36" s="29">
        <v>5.94987642177894E12</v>
      </c>
      <c r="C36" s="29">
        <v>5.892157165991061E12</v>
      </c>
      <c r="D36" s="29">
        <v>5.691718019004901E11</v>
      </c>
      <c r="E36" s="29">
        <v>5.0625355129711E11</v>
      </c>
      <c r="F36" s="29">
        <v>5.516241225473E12</v>
      </c>
      <c r="G36" s="29">
        <v>5.655232303224E12</v>
      </c>
      <c r="H36" s="29">
        <v>7.23824579026E11</v>
      </c>
      <c r="I36" s="29">
        <v>6.9208220755E11</v>
      </c>
      <c r="J36" s="29">
        <v>2.0703226E13</v>
      </c>
      <c r="K36" s="29">
        <v>1.282464E12</v>
      </c>
      <c r="L36" s="89"/>
      <c r="N36" s="90">
        <v>2.010043E7</v>
      </c>
      <c r="O36" s="71">
        <f t="shared" ref="O36:X36" si="55">B36/(SUM($B36:$K36))</f>
        <v>0.1252855362</v>
      </c>
      <c r="P36" s="71">
        <f t="shared" si="55"/>
        <v>0.1240701516</v>
      </c>
      <c r="Q36" s="71">
        <f t="shared" si="55"/>
        <v>0.01198495386</v>
      </c>
      <c r="R36" s="71">
        <f t="shared" si="55"/>
        <v>0.01066009495</v>
      </c>
      <c r="S36" s="71">
        <f t="shared" si="55"/>
        <v>0.1161545536</v>
      </c>
      <c r="T36" s="71">
        <f t="shared" si="55"/>
        <v>0.1190812651</v>
      </c>
      <c r="U36" s="71">
        <f t="shared" si="55"/>
        <v>0.01524145109</v>
      </c>
      <c r="V36" s="71">
        <f t="shared" si="55"/>
        <v>0.01457305737</v>
      </c>
      <c r="W36" s="71">
        <f t="shared" si="55"/>
        <v>0.4359443098</v>
      </c>
      <c r="X36" s="71">
        <f t="shared" si="55"/>
        <v>0.0270046264</v>
      </c>
      <c r="Y36" s="89"/>
      <c r="Z36" s="15" t="s">
        <v>141</v>
      </c>
      <c r="AA36" s="22">
        <v>0.29254711658639376</v>
      </c>
      <c r="AB36" s="22">
        <v>0.1158429124927834</v>
      </c>
      <c r="AC36" s="22">
        <v>0.009840362690768448</v>
      </c>
      <c r="AD36" s="22">
        <v>0.011703098762402228</v>
      </c>
      <c r="AE36" s="22">
        <v>-1.8977957564184078E-5</v>
      </c>
      <c r="AF36" s="22">
        <v>0.07878249563772911</v>
      </c>
      <c r="AG36" s="22">
        <v>0.014516875281255462</v>
      </c>
      <c r="AH36" s="22">
        <v>0.02542507654147866</v>
      </c>
      <c r="AI36" s="22">
        <v>0.05264264947661651</v>
      </c>
      <c r="AJ36" s="22">
        <v>0.3988183904881366</v>
      </c>
      <c r="AM36" s="21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</row>
    <row r="37" ht="15.75" customHeight="1">
      <c r="A37" s="28">
        <v>2.0100528E7</v>
      </c>
      <c r="B37" s="29">
        <v>5.4498981175092E12</v>
      </c>
      <c r="C37" s="29">
        <v>5.4296227294558E12</v>
      </c>
      <c r="D37" s="29">
        <v>5.2039110162592E11</v>
      </c>
      <c r="E37" s="29">
        <v>4.7350221662188E11</v>
      </c>
      <c r="F37" s="29">
        <v>4.955990783307E12</v>
      </c>
      <c r="G37" s="29">
        <v>5.061325907326E12</v>
      </c>
      <c r="H37" s="29">
        <v>6.54645739674E11</v>
      </c>
      <c r="I37" s="29">
        <v>6.34590240676E11</v>
      </c>
      <c r="J37" s="29">
        <v>2.0965094E13</v>
      </c>
      <c r="K37" s="29">
        <v>1.202581E12</v>
      </c>
      <c r="L37" s="89"/>
      <c r="N37" s="90">
        <v>2.0100528E7</v>
      </c>
      <c r="O37" s="71">
        <f t="shared" ref="O37:X37" si="56">B37/(SUM($B37:$K37))</f>
        <v>0.1201804084</v>
      </c>
      <c r="P37" s="71">
        <f t="shared" si="56"/>
        <v>0.1197332984</v>
      </c>
      <c r="Q37" s="71">
        <f t="shared" si="56"/>
        <v>0.01147559345</v>
      </c>
      <c r="R37" s="71">
        <f t="shared" si="56"/>
        <v>0.01044160617</v>
      </c>
      <c r="S37" s="71">
        <f t="shared" si="56"/>
        <v>0.1092888314</v>
      </c>
      <c r="T37" s="71">
        <f t="shared" si="56"/>
        <v>0.1116116672</v>
      </c>
      <c r="U37" s="71">
        <f t="shared" si="56"/>
        <v>0.01443615838</v>
      </c>
      <c r="V37" s="71">
        <f t="shared" si="56"/>
        <v>0.01399389726</v>
      </c>
      <c r="W37" s="71">
        <f t="shared" si="56"/>
        <v>0.4623193875</v>
      </c>
      <c r="X37" s="71">
        <f t="shared" si="56"/>
        <v>0.02651915185</v>
      </c>
      <c r="Y37" s="89"/>
      <c r="Z37" s="15" t="s">
        <v>143</v>
      </c>
      <c r="AA37" s="22">
        <v>0.13118325272839831</v>
      </c>
      <c r="AB37" s="22">
        <v>0.24406474189339006</v>
      </c>
      <c r="AC37" s="22">
        <v>0.11949008610921165</v>
      </c>
      <c r="AD37" s="22">
        <v>0.010231595282806654</v>
      </c>
      <c r="AE37" s="22">
        <v>0.12204843064440804</v>
      </c>
      <c r="AF37" s="22">
        <v>-1.1024368198775392E-5</v>
      </c>
      <c r="AG37" s="22">
        <v>0.09601458018659934</v>
      </c>
      <c r="AH37" s="22">
        <v>0.009684255745758721</v>
      </c>
      <c r="AI37" s="22">
        <v>0.2672865771572679</v>
      </c>
      <c r="AJ37" s="22">
        <v>-2.249537964182577E-5</v>
      </c>
      <c r="AM37" s="21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</row>
    <row r="38" ht="15.75" customHeight="1">
      <c r="A38" s="28">
        <v>2.010063E7</v>
      </c>
      <c r="B38" s="29">
        <v>5.3684870976848E12</v>
      </c>
      <c r="C38" s="29">
        <v>5.2693187408372E12</v>
      </c>
      <c r="D38" s="29">
        <v>4.5772272484607E11</v>
      </c>
      <c r="E38" s="29">
        <v>4.7762307167893E11</v>
      </c>
      <c r="F38" s="29">
        <v>4.835136644815E12</v>
      </c>
      <c r="G38" s="29">
        <v>5.031722628392E12</v>
      </c>
      <c r="H38" s="29">
        <v>6.56319891327E11</v>
      </c>
      <c r="I38" s="29">
        <v>6.51509509302E11</v>
      </c>
      <c r="J38" s="29">
        <v>2.0234878E13</v>
      </c>
      <c r="K38" s="29">
        <v>1.208176E12</v>
      </c>
      <c r="L38" s="89"/>
      <c r="N38" s="90">
        <v>2.010063E7</v>
      </c>
      <c r="O38" s="71">
        <f t="shared" ref="O38:X38" si="57">B38/(SUM($B38:$K38))</f>
        <v>0.1214840112</v>
      </c>
      <c r="P38" s="71">
        <f t="shared" si="57"/>
        <v>0.1192399209</v>
      </c>
      <c r="Q38" s="71">
        <f t="shared" si="57"/>
        <v>0.01035785159</v>
      </c>
      <c r="R38" s="71">
        <f t="shared" si="57"/>
        <v>0.01080817845</v>
      </c>
      <c r="S38" s="71">
        <f t="shared" si="57"/>
        <v>0.1094147724</v>
      </c>
      <c r="T38" s="71">
        <f t="shared" si="57"/>
        <v>0.1138633356</v>
      </c>
      <c r="U38" s="71">
        <f t="shared" si="57"/>
        <v>0.01485192598</v>
      </c>
      <c r="V38" s="71">
        <f t="shared" si="57"/>
        <v>0.01474307138</v>
      </c>
      <c r="W38" s="71">
        <f t="shared" si="57"/>
        <v>0.4578970016</v>
      </c>
      <c r="X38" s="71">
        <f t="shared" si="57"/>
        <v>0.02733993097</v>
      </c>
      <c r="Y38" s="89"/>
      <c r="Z38" s="15" t="s">
        <v>145</v>
      </c>
      <c r="AA38" s="22">
        <v>0.12415205634808359</v>
      </c>
      <c r="AB38" s="22">
        <v>-3.882728396770174E-6</v>
      </c>
      <c r="AC38" s="22">
        <v>0.18075977361229892</v>
      </c>
      <c r="AD38" s="22">
        <v>0.010241755095609092</v>
      </c>
      <c r="AE38" s="22">
        <v>0.11377293697296863</v>
      </c>
      <c r="AF38" s="22">
        <v>0.2558791112955745</v>
      </c>
      <c r="AG38" s="22">
        <v>2.9209332157685564E-5</v>
      </c>
      <c r="AH38" s="22">
        <v>0.007950778584008764</v>
      </c>
      <c r="AI38" s="22">
        <v>0.3072146698128939</v>
      </c>
      <c r="AJ38" s="22">
        <v>1.359167480161766E-5</v>
      </c>
      <c r="AM38" s="21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</row>
    <row r="39" ht="15.75" customHeight="1">
      <c r="A39" s="28">
        <v>2.010073E7</v>
      </c>
      <c r="B39" s="29">
        <v>5.714412205701359E12</v>
      </c>
      <c r="C39" s="29">
        <v>5.63211641310864E12</v>
      </c>
      <c r="D39" s="29">
        <v>4.879078701854E11</v>
      </c>
      <c r="E39" s="29">
        <v>4.996352087503E11</v>
      </c>
      <c r="F39" s="29">
        <v>5.341576031375E12</v>
      </c>
      <c r="G39" s="29">
        <v>5.443652624833E12</v>
      </c>
      <c r="H39" s="29">
        <v>7.14302406096E11</v>
      </c>
      <c r="I39" s="29">
        <v>7.03365501327E11</v>
      </c>
      <c r="J39" s="29">
        <v>2.131989E13</v>
      </c>
      <c r="K39" s="29">
        <v>1.271045E12</v>
      </c>
      <c r="L39" s="89"/>
      <c r="N39" s="90">
        <v>2.010073E7</v>
      </c>
      <c r="O39" s="71">
        <f t="shared" ref="O39:X39" si="58">B39/(SUM($B39:$K39))</f>
        <v>0.1212532663</v>
      </c>
      <c r="P39" s="71">
        <f t="shared" si="58"/>
        <v>0.1195070441</v>
      </c>
      <c r="Q39" s="71">
        <f t="shared" si="58"/>
        <v>0.01035284484</v>
      </c>
      <c r="R39" s="71">
        <f t="shared" si="58"/>
        <v>0.0106016855</v>
      </c>
      <c r="S39" s="71">
        <f t="shared" si="58"/>
        <v>0.1133421108</v>
      </c>
      <c r="T39" s="71">
        <f t="shared" si="58"/>
        <v>0.1155080589</v>
      </c>
      <c r="U39" s="71">
        <f t="shared" si="58"/>
        <v>0.01515667697</v>
      </c>
      <c r="V39" s="71">
        <f t="shared" si="58"/>
        <v>0.01492460841</v>
      </c>
      <c r="W39" s="71">
        <f t="shared" si="58"/>
        <v>0.4523835886</v>
      </c>
      <c r="X39" s="71">
        <f t="shared" si="58"/>
        <v>0.02697011562</v>
      </c>
      <c r="Y39" s="89"/>
      <c r="Z39" s="15" t="s">
        <v>147</v>
      </c>
      <c r="AA39" s="22">
        <v>0.11939329587462223</v>
      </c>
      <c r="AB39" s="22">
        <v>2.1216131380369374E-5</v>
      </c>
      <c r="AC39" s="22">
        <v>0.1806811782885938</v>
      </c>
      <c r="AD39" s="22">
        <v>0.009973132738274909</v>
      </c>
      <c r="AE39" s="22">
        <v>0.10140892247198086</v>
      </c>
      <c r="AF39" s="22">
        <v>0.25255848337067693</v>
      </c>
      <c r="AG39" s="22">
        <v>0.0011481159198509505</v>
      </c>
      <c r="AH39" s="22">
        <v>0.006083532934575953</v>
      </c>
      <c r="AI39" s="22">
        <v>0.31356366904968</v>
      </c>
      <c r="AJ39" s="22">
        <v>0.015188453220363891</v>
      </c>
      <c r="AM39" s="21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</row>
    <row r="40" ht="15.75" customHeight="1">
      <c r="A40" s="28">
        <v>2.0100831E7</v>
      </c>
      <c r="B40" s="29">
        <v>5.46149815341173E12</v>
      </c>
      <c r="C40" s="29">
        <v>5.360407937112871E12</v>
      </c>
      <c r="D40" s="29">
        <v>4.506561155203E11</v>
      </c>
      <c r="E40" s="29">
        <v>4.587515797988E11</v>
      </c>
      <c r="F40" s="29">
        <v>5.131056117196E12</v>
      </c>
      <c r="G40" s="29">
        <v>5.310627269E12</v>
      </c>
      <c r="H40" s="29">
        <v>6.89802829703E11</v>
      </c>
      <c r="I40" s="29">
        <v>6.93966006744E11</v>
      </c>
      <c r="J40" s="29">
        <v>2.1787773E13</v>
      </c>
      <c r="K40" s="29">
        <v>1.281274E12</v>
      </c>
      <c r="L40" s="89"/>
      <c r="N40" s="90">
        <v>2.0100831E7</v>
      </c>
      <c r="O40" s="71">
        <f t="shared" ref="O40:X40" si="59">B40/(SUM($B40:$K40))</f>
        <v>0.1171346471</v>
      </c>
      <c r="P40" s="71">
        <f t="shared" si="59"/>
        <v>0.1149665302</v>
      </c>
      <c r="Q40" s="71">
        <f t="shared" si="59"/>
        <v>0.009665378177</v>
      </c>
      <c r="R40" s="71">
        <f t="shared" si="59"/>
        <v>0.00983900441</v>
      </c>
      <c r="S40" s="71">
        <f t="shared" si="59"/>
        <v>0.110047542</v>
      </c>
      <c r="T40" s="71">
        <f t="shared" si="59"/>
        <v>0.1138988669</v>
      </c>
      <c r="U40" s="71">
        <f t="shared" si="59"/>
        <v>0.01479444079</v>
      </c>
      <c r="V40" s="71">
        <f t="shared" si="59"/>
        <v>0.01488372989</v>
      </c>
      <c r="W40" s="71">
        <f t="shared" si="59"/>
        <v>0.4672899322</v>
      </c>
      <c r="X40" s="71">
        <f t="shared" si="59"/>
        <v>0.02747992833</v>
      </c>
      <c r="Y40" s="89"/>
      <c r="Z40" s="15" t="s">
        <v>149</v>
      </c>
      <c r="AA40" s="22">
        <v>0.13364771183931462</v>
      </c>
      <c r="AB40" s="22">
        <v>0.05148484650525302</v>
      </c>
      <c r="AC40" s="22">
        <v>0.0940503857238442</v>
      </c>
      <c r="AD40" s="22">
        <v>0.01025280275441309</v>
      </c>
      <c r="AE40" s="22">
        <v>0.10888083852560781</v>
      </c>
      <c r="AF40" s="22">
        <v>0.3538371684085303</v>
      </c>
      <c r="AG40" s="22">
        <v>0.001627309916792179</v>
      </c>
      <c r="AH40" s="22">
        <v>0.00632801826686665</v>
      </c>
      <c r="AI40" s="22">
        <v>0.22808797163905978</v>
      </c>
      <c r="AJ40" s="22">
        <v>0.01193294642031838</v>
      </c>
      <c r="AM40" s="21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</row>
    <row r="41" ht="15.75" customHeight="1">
      <c r="A41" s="28">
        <v>2.010093E7</v>
      </c>
      <c r="B41" s="29">
        <v>5.87765155981695E12</v>
      </c>
      <c r="C41" s="29">
        <v>5.919695785355649E12</v>
      </c>
      <c r="D41" s="29">
        <v>4.9881318205097E11</v>
      </c>
      <c r="E41" s="29">
        <v>5.2163663914093005E11</v>
      </c>
      <c r="F41" s="29">
        <v>5.590598395938E12</v>
      </c>
      <c r="G41" s="29">
        <v>5.872675002567E12</v>
      </c>
      <c r="H41" s="29">
        <v>7.58950389288E11</v>
      </c>
      <c r="I41" s="29">
        <v>7.6451257985E11</v>
      </c>
      <c r="J41" s="29">
        <v>2.26219E13</v>
      </c>
      <c r="K41" s="29">
        <v>1.353192E12</v>
      </c>
      <c r="L41" s="89"/>
      <c r="N41" s="90">
        <v>2.010093E7</v>
      </c>
      <c r="O41" s="71">
        <f t="shared" ref="O41:X41" si="60">B41/(SUM($B41:$K41))</f>
        <v>0.1180734386</v>
      </c>
      <c r="P41" s="71">
        <f t="shared" si="60"/>
        <v>0.1189180457</v>
      </c>
      <c r="Q41" s="71">
        <f t="shared" si="60"/>
        <v>0.01002042857</v>
      </c>
      <c r="R41" s="71">
        <f t="shared" si="60"/>
        <v>0.0104789185</v>
      </c>
      <c r="S41" s="71">
        <f t="shared" si="60"/>
        <v>0.1123069596</v>
      </c>
      <c r="T41" s="71">
        <f t="shared" si="60"/>
        <v>0.1179734668</v>
      </c>
      <c r="U41" s="71">
        <f t="shared" si="60"/>
        <v>0.01524620527</v>
      </c>
      <c r="V41" s="71">
        <f t="shared" si="60"/>
        <v>0.01535794156</v>
      </c>
      <c r="W41" s="71">
        <f t="shared" si="60"/>
        <v>0.4544409436</v>
      </c>
      <c r="X41" s="71">
        <f t="shared" si="60"/>
        <v>0.02718365165</v>
      </c>
      <c r="Y41" s="89"/>
      <c r="Z41" s="15" t="s">
        <v>151</v>
      </c>
      <c r="AA41" s="22">
        <v>0.1524464382592354</v>
      </c>
      <c r="AB41" s="22">
        <v>0.06962588293938357</v>
      </c>
      <c r="AC41" s="22">
        <v>0.06679369271433054</v>
      </c>
      <c r="AD41" s="22">
        <v>0.012693365388941178</v>
      </c>
      <c r="AE41" s="22">
        <v>0.12876805742824618</v>
      </c>
      <c r="AF41" s="22">
        <v>0.40647833188084354</v>
      </c>
      <c r="AG41" s="22">
        <v>0.00418384010968424</v>
      </c>
      <c r="AH41" s="22">
        <v>0.008335414852259741</v>
      </c>
      <c r="AI41" s="22">
        <v>0.13631892484118807</v>
      </c>
      <c r="AJ41" s="22">
        <v>0.014436051585887573</v>
      </c>
      <c r="AM41" s="21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</row>
    <row r="42" ht="15.75" customHeight="1">
      <c r="A42" s="28">
        <v>2.0101029E7</v>
      </c>
      <c r="B42" s="29">
        <v>6.04053185888994E12</v>
      </c>
      <c r="C42" s="29">
        <v>6.18974825748246E12</v>
      </c>
      <c r="D42" s="29">
        <v>5.1928390587283E11</v>
      </c>
      <c r="E42" s="29">
        <v>5.4386529681217004E11</v>
      </c>
      <c r="F42" s="29">
        <v>5.801997925783E12</v>
      </c>
      <c r="G42" s="29">
        <v>6.061035217111E12</v>
      </c>
      <c r="H42" s="29">
        <v>7.86638463346E11</v>
      </c>
      <c r="I42" s="29">
        <v>7.41205926048E11</v>
      </c>
      <c r="J42" s="29">
        <v>2.3151085E13</v>
      </c>
      <c r="K42" s="29">
        <v>1.430152E12</v>
      </c>
      <c r="L42" s="89"/>
      <c r="N42" s="90">
        <v>2.0101029E7</v>
      </c>
      <c r="O42" s="71">
        <f t="shared" ref="O42:X42" si="61">B42/(SUM($B42:$K42))</f>
        <v>0.1178282996</v>
      </c>
      <c r="P42" s="71">
        <f t="shared" si="61"/>
        <v>0.1207389563</v>
      </c>
      <c r="Q42" s="71">
        <f t="shared" si="61"/>
        <v>0.01012929673</v>
      </c>
      <c r="R42" s="71">
        <f t="shared" si="61"/>
        <v>0.0106087882</v>
      </c>
      <c r="S42" s="71">
        <f t="shared" si="61"/>
        <v>0.1131753901</v>
      </c>
      <c r="T42" s="71">
        <f t="shared" si="61"/>
        <v>0.1182282438</v>
      </c>
      <c r="U42" s="71">
        <f t="shared" si="61"/>
        <v>0.01534438932</v>
      </c>
      <c r="V42" s="71">
        <f t="shared" si="61"/>
        <v>0.01445816957</v>
      </c>
      <c r="W42" s="71">
        <f t="shared" si="61"/>
        <v>0.4515915225</v>
      </c>
      <c r="X42" s="71">
        <f t="shared" si="61"/>
        <v>0.02789694388</v>
      </c>
      <c r="Y42" s="89"/>
      <c r="Z42" s="15" t="s">
        <v>153</v>
      </c>
      <c r="AA42" s="22">
        <v>0.15067724029193394</v>
      </c>
      <c r="AB42" s="22">
        <v>0.21498260970229377</v>
      </c>
      <c r="AC42" s="22">
        <v>1.914715895978171E-5</v>
      </c>
      <c r="AD42" s="22">
        <v>0.012049482734851288</v>
      </c>
      <c r="AE42" s="22">
        <v>0.1378620870599361</v>
      </c>
      <c r="AF42" s="22">
        <v>0.3392647536372247</v>
      </c>
      <c r="AG42" s="22">
        <v>0.012765427178395461</v>
      </c>
      <c r="AH42" s="22">
        <v>0.011382281710282677</v>
      </c>
      <c r="AI42" s="22">
        <v>0.10445960721759673</v>
      </c>
      <c r="AJ42" s="22">
        <v>0.016497363308525564</v>
      </c>
      <c r="AM42" s="21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</row>
    <row r="43" ht="15.75" customHeight="1">
      <c r="A43" s="28">
        <v>2.010113E7</v>
      </c>
      <c r="B43" s="29">
        <v>5.993688078380221E12</v>
      </c>
      <c r="C43" s="29">
        <v>6.243529150534779E12</v>
      </c>
      <c r="D43" s="29">
        <v>5.3253631564805005E11</v>
      </c>
      <c r="E43" s="29">
        <v>5.6197745894385E11</v>
      </c>
      <c r="F43" s="29">
        <v>5.450092892274E12</v>
      </c>
      <c r="G43" s="29">
        <v>5.908977672718E12</v>
      </c>
      <c r="H43" s="29">
        <v>7.54861776639E11</v>
      </c>
      <c r="I43" s="29">
        <v>7.79838128471E11</v>
      </c>
      <c r="J43" s="29">
        <v>2.1909828E13</v>
      </c>
      <c r="K43" s="29">
        <v>1.408219E12</v>
      </c>
      <c r="L43" s="89"/>
      <c r="N43" s="90">
        <v>2.010113E7</v>
      </c>
      <c r="O43" s="71">
        <f t="shared" ref="O43:X43" si="62">B43/(SUM($B43:$K43))</f>
        <v>0.120978175</v>
      </c>
      <c r="P43" s="71">
        <f t="shared" si="62"/>
        <v>0.1260210329</v>
      </c>
      <c r="Q43" s="71">
        <f t="shared" si="62"/>
        <v>0.01074885292</v>
      </c>
      <c r="R43" s="71">
        <f t="shared" si="62"/>
        <v>0.01134310069</v>
      </c>
      <c r="S43" s="71">
        <f t="shared" si="62"/>
        <v>0.110006107</v>
      </c>
      <c r="T43" s="71">
        <f t="shared" si="62"/>
        <v>0.1192683579</v>
      </c>
      <c r="U43" s="71">
        <f t="shared" si="62"/>
        <v>0.01523632844</v>
      </c>
      <c r="V43" s="71">
        <f t="shared" si="62"/>
        <v>0.01574045769</v>
      </c>
      <c r="W43" s="71">
        <f t="shared" si="62"/>
        <v>0.4422337252</v>
      </c>
      <c r="X43" s="71">
        <f t="shared" si="62"/>
        <v>0.02842386231</v>
      </c>
      <c r="Y43" s="89"/>
      <c r="Z43" s="15" t="s">
        <v>155</v>
      </c>
      <c r="AA43" s="22">
        <v>0.1506206549947938</v>
      </c>
      <c r="AB43" s="22">
        <v>0.1858890223678178</v>
      </c>
      <c r="AC43" s="22">
        <v>1.6085112724374337E-4</v>
      </c>
      <c r="AD43" s="22">
        <v>0.012810480282903642</v>
      </c>
      <c r="AE43" s="22">
        <v>0.13813670276400822</v>
      </c>
      <c r="AF43" s="22">
        <v>0.41135507913173835</v>
      </c>
      <c r="AG43" s="22">
        <v>0.014263434755450263</v>
      </c>
      <c r="AH43" s="22">
        <v>0.011677128752804682</v>
      </c>
      <c r="AI43" s="22">
        <v>0.05862750631455227</v>
      </c>
      <c r="AJ43" s="22">
        <v>0.01651913950868715</v>
      </c>
      <c r="AM43" s="21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</row>
    <row r="44" ht="15.75" customHeight="1">
      <c r="A44" s="28">
        <v>2.0101231E7</v>
      </c>
      <c r="B44" s="29">
        <v>6.45945897120503E12</v>
      </c>
      <c r="C44" s="29">
        <v>6.57580242454497E12</v>
      </c>
      <c r="D44" s="29">
        <v>5.7670931340125E11</v>
      </c>
      <c r="E44" s="29">
        <v>6.0470163408425E11</v>
      </c>
      <c r="F44" s="29">
        <v>6.019880408348E12</v>
      </c>
      <c r="G44" s="29">
        <v>6.272614211896E12</v>
      </c>
      <c r="H44" s="29">
        <v>8.41486217011E11</v>
      </c>
      <c r="I44" s="29">
        <v>8.9192342511E11</v>
      </c>
      <c r="J44" s="29">
        <v>2.2466783E13</v>
      </c>
      <c r="K44" s="29">
        <v>1.396348E12</v>
      </c>
      <c r="L44" s="89"/>
      <c r="N44" s="90">
        <v>2.0101231E7</v>
      </c>
      <c r="O44" s="71">
        <f t="shared" ref="O44:X44" si="63">B44/(SUM($B44:$K44))</f>
        <v>0.1239683572</v>
      </c>
      <c r="P44" s="71">
        <f t="shared" si="63"/>
        <v>0.1262011923</v>
      </c>
      <c r="Q44" s="71">
        <f t="shared" si="63"/>
        <v>0.01106806413</v>
      </c>
      <c r="R44" s="71">
        <f t="shared" si="63"/>
        <v>0.01160528591</v>
      </c>
      <c r="S44" s="71">
        <f t="shared" si="63"/>
        <v>0.1155320729</v>
      </c>
      <c r="T44" s="71">
        <f t="shared" si="63"/>
        <v>0.1203824782</v>
      </c>
      <c r="U44" s="71">
        <f t="shared" si="63"/>
        <v>0.01614959773</v>
      </c>
      <c r="V44" s="71">
        <f t="shared" si="63"/>
        <v>0.01711757629</v>
      </c>
      <c r="W44" s="71">
        <f t="shared" si="63"/>
        <v>0.431177006</v>
      </c>
      <c r="X44" s="71">
        <f t="shared" si="63"/>
        <v>0.02679836939</v>
      </c>
      <c r="Y44" s="89"/>
      <c r="Z44" s="15" t="s">
        <v>157</v>
      </c>
      <c r="AA44" s="22">
        <v>0.0976126483669707</v>
      </c>
      <c r="AB44" s="22">
        <v>0.21978115089406436</v>
      </c>
      <c r="AC44" s="22">
        <v>1.4011579897608636E-5</v>
      </c>
      <c r="AD44" s="22">
        <v>0.014486863342486098</v>
      </c>
      <c r="AE44" s="22">
        <v>0.14840907564137312</v>
      </c>
      <c r="AF44" s="22">
        <v>0.3686675455621931</v>
      </c>
      <c r="AG44" s="22">
        <v>0.015288696706202226</v>
      </c>
      <c r="AH44" s="22">
        <v>0.01792896386889707</v>
      </c>
      <c r="AI44" s="22">
        <v>0.10267413219916863</v>
      </c>
      <c r="AJ44" s="22">
        <v>0.015186911838747097</v>
      </c>
      <c r="AM44" s="21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</row>
    <row r="45" ht="15.75" customHeight="1">
      <c r="A45" s="28">
        <v>2.0110131E7</v>
      </c>
      <c r="B45" s="29">
        <v>6.59233270883801E12</v>
      </c>
      <c r="C45" s="29">
        <v>6.7395900540769795E12</v>
      </c>
      <c r="D45" s="29">
        <v>5.7607295880778E11</v>
      </c>
      <c r="E45" s="29">
        <v>5.952683329044299E11</v>
      </c>
      <c r="F45" s="29">
        <v>6.276318251437E12</v>
      </c>
      <c r="G45" s="29">
        <v>6.292957895152E12</v>
      </c>
      <c r="H45" s="29">
        <v>8.39897141098E11</v>
      </c>
      <c r="I45" s="29">
        <v>8.40074073798E11</v>
      </c>
      <c r="J45" s="29">
        <v>2.2635447E13</v>
      </c>
      <c r="K45" s="29">
        <v>1.420195E12</v>
      </c>
      <c r="L45" s="89"/>
      <c r="N45" s="90">
        <v>2.0110131E7</v>
      </c>
      <c r="O45" s="71">
        <f t="shared" ref="O45:X45" si="64">B45/(SUM($B45:$K45))</f>
        <v>0.124835509</v>
      </c>
      <c r="P45" s="71">
        <f t="shared" si="64"/>
        <v>0.1276240432</v>
      </c>
      <c r="Q45" s="71">
        <f t="shared" si="64"/>
        <v>0.01090878816</v>
      </c>
      <c r="R45" s="71">
        <f t="shared" si="64"/>
        <v>0.01127228078</v>
      </c>
      <c r="S45" s="71">
        <f t="shared" si="64"/>
        <v>0.1188513107</v>
      </c>
      <c r="T45" s="71">
        <f t="shared" si="64"/>
        <v>0.1191664069</v>
      </c>
      <c r="U45" s="71">
        <f t="shared" si="64"/>
        <v>0.01590468681</v>
      </c>
      <c r="V45" s="71">
        <f t="shared" si="64"/>
        <v>0.01590803729</v>
      </c>
      <c r="W45" s="71">
        <f t="shared" si="64"/>
        <v>0.4286354575</v>
      </c>
      <c r="X45" s="71">
        <f t="shared" si="64"/>
        <v>0.02689347966</v>
      </c>
      <c r="Y45" s="89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M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</row>
    <row r="46" ht="15.75" customHeight="1">
      <c r="A46" s="28">
        <v>2.0110228E7</v>
      </c>
      <c r="B46" s="29">
        <v>6.816950905702301E12</v>
      </c>
      <c r="C46" s="29">
        <v>6.9426169034027E12</v>
      </c>
      <c r="D46" s="29">
        <v>6.0587917573859E11</v>
      </c>
      <c r="E46" s="29">
        <v>6.2938872319991E11</v>
      </c>
      <c r="F46" s="29">
        <v>6.506533792826E12</v>
      </c>
      <c r="G46" s="29">
        <v>6.514103130092E12</v>
      </c>
      <c r="H46" s="29">
        <v>8.6320771241E11</v>
      </c>
      <c r="I46" s="29">
        <v>8.63818876523E11</v>
      </c>
      <c r="J46" s="29">
        <v>2.2976367E13</v>
      </c>
      <c r="K46" s="29">
        <v>1.447143E12</v>
      </c>
      <c r="L46" s="89"/>
      <c r="N46" s="90">
        <v>2.0110228E7</v>
      </c>
      <c r="O46" s="71">
        <f t="shared" ref="O46:X46" si="65">B46/(SUM($B46:$K46))</f>
        <v>0.1258529289</v>
      </c>
      <c r="P46" s="71">
        <f t="shared" si="65"/>
        <v>0.1281729447</v>
      </c>
      <c r="Q46" s="71">
        <f t="shared" si="65"/>
        <v>0.01118559747</v>
      </c>
      <c r="R46" s="71">
        <f t="shared" si="65"/>
        <v>0.01161962515</v>
      </c>
      <c r="S46" s="71">
        <f t="shared" si="65"/>
        <v>0.1201220818</v>
      </c>
      <c r="T46" s="71">
        <f t="shared" si="65"/>
        <v>0.1202618252</v>
      </c>
      <c r="U46" s="71">
        <f t="shared" si="65"/>
        <v>0.01593633581</v>
      </c>
      <c r="V46" s="71">
        <f t="shared" si="65"/>
        <v>0.01594761898</v>
      </c>
      <c r="W46" s="71">
        <f t="shared" si="65"/>
        <v>0.4241842316</v>
      </c>
      <c r="X46" s="71">
        <f t="shared" si="65"/>
        <v>0.02671681043</v>
      </c>
      <c r="Y46" s="89"/>
      <c r="Z46" s="21" t="s">
        <v>307</v>
      </c>
      <c r="AA46" s="66" t="s">
        <v>32</v>
      </c>
      <c r="AB46" s="66" t="s">
        <v>33</v>
      </c>
      <c r="AC46" s="66" t="s">
        <v>34</v>
      </c>
      <c r="AD46" s="66" t="s">
        <v>35</v>
      </c>
      <c r="AE46" s="66" t="s">
        <v>36</v>
      </c>
      <c r="AF46" s="66" t="s">
        <v>37</v>
      </c>
      <c r="AG46" s="66" t="s">
        <v>38</v>
      </c>
      <c r="AH46" s="66" t="s">
        <v>39</v>
      </c>
      <c r="AI46" s="66" t="s">
        <v>40</v>
      </c>
      <c r="AJ46" s="66" t="s">
        <v>79</v>
      </c>
      <c r="AM46" s="66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</row>
    <row r="47" ht="15.75" customHeight="1">
      <c r="A47" s="28">
        <v>2.0110331E7</v>
      </c>
      <c r="B47" s="29">
        <v>6.82622014918606E12</v>
      </c>
      <c r="C47" s="29">
        <v>6.930318994543939E12</v>
      </c>
      <c r="D47" s="29">
        <v>6.1394761001472E11</v>
      </c>
      <c r="E47" s="29">
        <v>6.5176316927448E11</v>
      </c>
      <c r="F47" s="29">
        <v>6.318446560434E12</v>
      </c>
      <c r="G47" s="29">
        <v>6.421590172822E12</v>
      </c>
      <c r="H47" s="29">
        <v>8.6321552967E11</v>
      </c>
      <c r="I47" s="29">
        <v>8.61468365052E11</v>
      </c>
      <c r="J47" s="29">
        <v>2.3101723E13</v>
      </c>
      <c r="K47" s="29">
        <v>1.47842E12</v>
      </c>
      <c r="L47" s="89"/>
      <c r="N47" s="90">
        <v>2.0110331E7</v>
      </c>
      <c r="O47" s="71">
        <f t="shared" ref="O47:X47" si="66">B47/(SUM($B47:$K47))</f>
        <v>0.1262545696</v>
      </c>
      <c r="P47" s="71">
        <f t="shared" si="66"/>
        <v>0.128179933</v>
      </c>
      <c r="Q47" s="71">
        <f t="shared" si="66"/>
        <v>0.01135528734</v>
      </c>
      <c r="R47" s="71">
        <f t="shared" si="66"/>
        <v>0.01205470621</v>
      </c>
      <c r="S47" s="71">
        <f t="shared" si="66"/>
        <v>0.1168630272</v>
      </c>
      <c r="T47" s="71">
        <f t="shared" si="66"/>
        <v>0.1187707231</v>
      </c>
      <c r="U47" s="71">
        <f t="shared" si="66"/>
        <v>0.01596562999</v>
      </c>
      <c r="V47" s="71">
        <f t="shared" si="66"/>
        <v>0.01593331525</v>
      </c>
      <c r="W47" s="71">
        <f t="shared" si="66"/>
        <v>0.4272786447</v>
      </c>
      <c r="X47" s="71">
        <f t="shared" si="66"/>
        <v>0.02734416363</v>
      </c>
      <c r="Y47" s="89"/>
      <c r="Z47" s="97" t="s">
        <v>117</v>
      </c>
      <c r="AA47" s="71">
        <v>0.14478970390776835</v>
      </c>
      <c r="AB47" s="71">
        <v>0.1508828361541156</v>
      </c>
      <c r="AC47" s="71">
        <v>0.012609202874434303</v>
      </c>
      <c r="AD47" s="71">
        <v>0.013358118945729873</v>
      </c>
      <c r="AE47" s="71">
        <v>0.11212169061787883</v>
      </c>
      <c r="AF47" s="71">
        <v>0.11300071271036093</v>
      </c>
      <c r="AG47" s="71">
        <v>0.015737037117113065</v>
      </c>
      <c r="AH47" s="71">
        <v>0.016009385680522067</v>
      </c>
      <c r="AI47" s="71">
        <v>0.38941804845030226</v>
      </c>
      <c r="AJ47" s="71">
        <v>0.03207326354177482</v>
      </c>
      <c r="AM47" s="9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</row>
    <row r="48" ht="15.75" customHeight="1">
      <c r="A48" s="28">
        <v>2.0110429E7</v>
      </c>
      <c r="B48" s="29">
        <v>6.9917898612021E12</v>
      </c>
      <c r="C48" s="29">
        <v>7.1248325350379E12</v>
      </c>
      <c r="D48" s="29">
        <v>6.2743290045726E11</v>
      </c>
      <c r="E48" s="29">
        <v>6.7632529232374E11</v>
      </c>
      <c r="F48" s="29">
        <v>6.630784686528E12</v>
      </c>
      <c r="G48" s="29">
        <v>6.754376858109E12</v>
      </c>
      <c r="H48" s="29">
        <v>8.97086762237E11</v>
      </c>
      <c r="I48" s="29">
        <v>9.00244292435E11</v>
      </c>
      <c r="J48" s="29">
        <v>2.4138482E13</v>
      </c>
      <c r="K48" s="29">
        <v>1.51647E12</v>
      </c>
      <c r="L48" s="89"/>
      <c r="N48" s="90">
        <v>2.0110429E7</v>
      </c>
      <c r="O48" s="71">
        <f t="shared" ref="O48:X48" si="67">B48/(SUM($B48:$K48))</f>
        <v>0.1242811971</v>
      </c>
      <c r="P48" s="71">
        <f t="shared" si="67"/>
        <v>0.1266460712</v>
      </c>
      <c r="Q48" s="71">
        <f t="shared" si="67"/>
        <v>0.01115281116</v>
      </c>
      <c r="R48" s="71">
        <f t="shared" si="67"/>
        <v>0.01202188833</v>
      </c>
      <c r="S48" s="71">
        <f t="shared" si="67"/>
        <v>0.11786422</v>
      </c>
      <c r="T48" s="71">
        <f t="shared" si="67"/>
        <v>0.1200611086</v>
      </c>
      <c r="U48" s="71">
        <f t="shared" si="67"/>
        <v>0.01594599079</v>
      </c>
      <c r="V48" s="71">
        <f t="shared" si="67"/>
        <v>0.01600211685</v>
      </c>
      <c r="W48" s="71">
        <f t="shared" si="67"/>
        <v>0.4290688792</v>
      </c>
      <c r="X48" s="71">
        <f t="shared" si="67"/>
        <v>0.02695571674</v>
      </c>
      <c r="Y48" s="89"/>
      <c r="Z48" s="15" t="s">
        <v>119</v>
      </c>
      <c r="AA48" s="22">
        <v>0.13259546307561917</v>
      </c>
      <c r="AB48" s="22">
        <v>0.13007061333884815</v>
      </c>
      <c r="AC48" s="22">
        <v>0.010872320160710592</v>
      </c>
      <c r="AD48" s="22">
        <v>0.0108741191844606</v>
      </c>
      <c r="AE48" s="22">
        <v>0.10154343428184362</v>
      </c>
      <c r="AF48" s="22">
        <v>0.10022406190404332</v>
      </c>
      <c r="AG48" s="22">
        <v>0.013733060167951203</v>
      </c>
      <c r="AH48" s="22">
        <v>0.013877305158797919</v>
      </c>
      <c r="AI48" s="22">
        <v>0.45684238215993295</v>
      </c>
      <c r="AJ48" s="22">
        <v>0.029367240567792517</v>
      </c>
      <c r="AM48" s="9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</row>
    <row r="49" ht="15.75" customHeight="1">
      <c r="A49" s="28">
        <v>2.0110531E7</v>
      </c>
      <c r="B49" s="29">
        <v>6.89584531618475E12</v>
      </c>
      <c r="C49" s="29">
        <v>7.019744239985251E12</v>
      </c>
      <c r="D49" s="29">
        <v>6.1430286495991E11</v>
      </c>
      <c r="E49" s="29">
        <v>6.6137690437539E11</v>
      </c>
      <c r="F49" s="29">
        <v>6.345773819966E12</v>
      </c>
      <c r="G49" s="29">
        <v>6.577595171423E12</v>
      </c>
      <c r="H49" s="29">
        <v>8.64465792346E11</v>
      </c>
      <c r="I49" s="29">
        <v>8.72090298541E11</v>
      </c>
      <c r="J49" s="29">
        <v>2.4119012E13</v>
      </c>
      <c r="K49" s="29">
        <v>1.524281E12</v>
      </c>
      <c r="L49" s="89"/>
      <c r="N49" s="90">
        <v>2.0110531E7</v>
      </c>
      <c r="O49" s="71">
        <f t="shared" ref="O49:X49" si="68">B49/(SUM($B49:$K49))</f>
        <v>0.1242618076</v>
      </c>
      <c r="P49" s="71">
        <f t="shared" si="68"/>
        <v>0.1264944424</v>
      </c>
      <c r="Q49" s="71">
        <f t="shared" si="68"/>
        <v>0.01106961959</v>
      </c>
      <c r="R49" s="71">
        <f t="shared" si="68"/>
        <v>0.01191788474</v>
      </c>
      <c r="S49" s="71">
        <f t="shared" si="68"/>
        <v>0.1143496249</v>
      </c>
      <c r="T49" s="71">
        <f t="shared" si="68"/>
        <v>0.1185270011</v>
      </c>
      <c r="U49" s="71">
        <f t="shared" si="68"/>
        <v>0.01557750747</v>
      </c>
      <c r="V49" s="71">
        <f t="shared" si="68"/>
        <v>0.01571489961</v>
      </c>
      <c r="W49" s="71">
        <f t="shared" si="68"/>
        <v>0.4346199618</v>
      </c>
      <c r="X49" s="71">
        <f t="shared" si="68"/>
        <v>0.02746725073</v>
      </c>
      <c r="Y49" s="89"/>
      <c r="Z49" s="99" t="s">
        <v>121</v>
      </c>
      <c r="AA49" s="22">
        <v>0.12979217631916767</v>
      </c>
      <c r="AB49" s="22">
        <v>0.1339428964150091</v>
      </c>
      <c r="AC49" s="22">
        <v>0.01109241960159909</v>
      </c>
      <c r="AD49" s="22">
        <v>0.011171757289500567</v>
      </c>
      <c r="AE49" s="22">
        <v>0.10553407772909444</v>
      </c>
      <c r="AF49" s="22">
        <v>0.1075952243962019</v>
      </c>
      <c r="AG49" s="22">
        <v>0.015117686990145717</v>
      </c>
      <c r="AH49" s="22">
        <v>0.015014029374624765</v>
      </c>
      <c r="AI49" s="22">
        <v>0.4419034554538175</v>
      </c>
      <c r="AJ49" s="22">
        <v>0.02883627643083925</v>
      </c>
      <c r="AM49" s="9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</row>
    <row r="50" ht="15.75" customHeight="1">
      <c r="A50" s="28">
        <v>2.011063E7</v>
      </c>
      <c r="B50" s="29">
        <v>6.9636574459395E12</v>
      </c>
      <c r="C50" s="29">
        <v>6.8282933113755E12</v>
      </c>
      <c r="D50" s="29">
        <v>6.228224665788401E11</v>
      </c>
      <c r="E50" s="29">
        <v>6.3102513280616E11</v>
      </c>
      <c r="F50" s="29">
        <v>6.401644168221E12</v>
      </c>
      <c r="G50" s="29">
        <v>6.424428223656E12</v>
      </c>
      <c r="H50" s="29">
        <v>8.88574698785E11</v>
      </c>
      <c r="I50" s="29">
        <v>8.80808957963E11</v>
      </c>
      <c r="J50" s="29">
        <v>2.4074642E13</v>
      </c>
      <c r="K50" s="29">
        <v>1.514985E12</v>
      </c>
      <c r="L50" s="89"/>
      <c r="N50" s="90">
        <v>2.011063E7</v>
      </c>
      <c r="O50" s="71">
        <f t="shared" ref="O50:X50" si="69">B50/(SUM($B50:$K50))</f>
        <v>0.1260826782</v>
      </c>
      <c r="P50" s="71">
        <f t="shared" si="69"/>
        <v>0.1236318005</v>
      </c>
      <c r="Q50" s="71">
        <f t="shared" si="69"/>
        <v>0.01127670699</v>
      </c>
      <c r="R50" s="71">
        <f t="shared" si="69"/>
        <v>0.01142522293</v>
      </c>
      <c r="S50" s="71">
        <f t="shared" si="69"/>
        <v>0.115906971</v>
      </c>
      <c r="T50" s="71">
        <f t="shared" si="69"/>
        <v>0.1163194948</v>
      </c>
      <c r="U50" s="71">
        <f t="shared" si="69"/>
        <v>0.01608836716</v>
      </c>
      <c r="V50" s="71">
        <f t="shared" si="69"/>
        <v>0.01594776211</v>
      </c>
      <c r="W50" s="71">
        <f t="shared" si="69"/>
        <v>0.4358909615</v>
      </c>
      <c r="X50" s="71">
        <f t="shared" si="69"/>
        <v>0.02743003482</v>
      </c>
      <c r="Y50" s="89"/>
      <c r="Z50" s="99" t="s">
        <v>123</v>
      </c>
      <c r="AA50" s="22">
        <v>0.12624623886643924</v>
      </c>
      <c r="AB50" s="22">
        <v>0.12574823929286147</v>
      </c>
      <c r="AC50" s="22">
        <v>0.010762658781167432</v>
      </c>
      <c r="AD50" s="22">
        <v>0.010810683202424563</v>
      </c>
      <c r="AE50" s="22">
        <v>0.10378771458576921</v>
      </c>
      <c r="AF50" s="22">
        <v>0.10412211777860716</v>
      </c>
      <c r="AG50" s="22">
        <v>0.014361129206454498</v>
      </c>
      <c r="AH50" s="22">
        <v>0.014421427912874863</v>
      </c>
      <c r="AI50" s="22">
        <v>0.4618612368101819</v>
      </c>
      <c r="AJ50" s="22">
        <v>0.027878553563219766</v>
      </c>
      <c r="AM50" s="9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</row>
    <row r="51" ht="15.75" customHeight="1">
      <c r="A51" s="28">
        <v>2.0110729E7</v>
      </c>
      <c r="B51" s="29">
        <v>6.713337197664159E12</v>
      </c>
      <c r="C51" s="29">
        <v>6.74948753530584E12</v>
      </c>
      <c r="D51" s="29">
        <v>5.9784252778725E11</v>
      </c>
      <c r="E51" s="29">
        <v>6.012470960720499E11</v>
      </c>
      <c r="F51" s="29">
        <v>6.25195935913E12</v>
      </c>
      <c r="G51" s="29">
        <v>6.365172069025E12</v>
      </c>
      <c r="H51" s="29">
        <v>8.7874277133E11</v>
      </c>
      <c r="I51" s="29">
        <v>8.76293056319E11</v>
      </c>
      <c r="J51" s="29">
        <v>2.4643578E13</v>
      </c>
      <c r="K51" s="29">
        <v>1.512998E12</v>
      </c>
      <c r="L51" s="89"/>
      <c r="N51" s="90">
        <v>2.0110729E7</v>
      </c>
      <c r="O51" s="71">
        <f t="shared" ref="O51:X51" si="70">B51/(SUM($B51:$K51))</f>
        <v>0.1216390144</v>
      </c>
      <c r="P51" s="71">
        <f t="shared" si="70"/>
        <v>0.1222940227</v>
      </c>
      <c r="Q51" s="71">
        <f t="shared" si="70"/>
        <v>0.0108323139</v>
      </c>
      <c r="R51" s="71">
        <f t="shared" si="70"/>
        <v>0.01089400131</v>
      </c>
      <c r="S51" s="71">
        <f t="shared" si="70"/>
        <v>0.1132793054</v>
      </c>
      <c r="T51" s="71">
        <f t="shared" si="70"/>
        <v>0.1153306075</v>
      </c>
      <c r="U51" s="71">
        <f t="shared" si="70"/>
        <v>0.01592194783</v>
      </c>
      <c r="V51" s="71">
        <f t="shared" si="70"/>
        <v>0.01587756142</v>
      </c>
      <c r="W51" s="71">
        <f t="shared" si="70"/>
        <v>0.4465172018</v>
      </c>
      <c r="X51" s="71">
        <f t="shared" si="70"/>
        <v>0.02741402378</v>
      </c>
      <c r="Y51" s="89"/>
      <c r="Z51" s="99" t="s">
        <v>125</v>
      </c>
      <c r="AA51" s="22">
        <v>0.11639438742154058</v>
      </c>
      <c r="AB51" s="22">
        <v>0.11811275797912398</v>
      </c>
      <c r="AC51" s="22">
        <v>0.00968409699804736</v>
      </c>
      <c r="AD51" s="22">
        <v>0.009711204381076248</v>
      </c>
      <c r="AE51" s="22">
        <v>0.10398172252964563</v>
      </c>
      <c r="AF51" s="22">
        <v>0.10383197956247457</v>
      </c>
      <c r="AG51" s="22">
        <v>0.01431116986566657</v>
      </c>
      <c r="AH51" s="22">
        <v>0.014822983545691426</v>
      </c>
      <c r="AI51" s="22">
        <v>0.48177959442906465</v>
      </c>
      <c r="AJ51" s="22">
        <v>0.02737010328766903</v>
      </c>
      <c r="AM51" s="9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</row>
    <row r="52" ht="15.75" customHeight="1">
      <c r="A52" s="28">
        <v>2.0110831E7</v>
      </c>
      <c r="B52" s="29">
        <v>6.28080768823564E12</v>
      </c>
      <c r="C52" s="29">
        <v>6.36973064911436E12</v>
      </c>
      <c r="D52" s="29">
        <v>5.4424099355655E11</v>
      </c>
      <c r="E52" s="29">
        <v>5.4784011386575995E11</v>
      </c>
      <c r="F52" s="29">
        <v>5.681543590994E12</v>
      </c>
      <c r="G52" s="29">
        <v>5.842602373357E12</v>
      </c>
      <c r="H52" s="29">
        <v>8.03138023603E11</v>
      </c>
      <c r="I52" s="29">
        <v>8.12101494961E11</v>
      </c>
      <c r="J52" s="29">
        <v>2.5077735E13</v>
      </c>
      <c r="K52" s="29">
        <v>1.447172E12</v>
      </c>
      <c r="L52" s="89"/>
      <c r="N52" s="90">
        <v>2.0110831E7</v>
      </c>
      <c r="O52" s="71">
        <f t="shared" ref="O52:X52" si="71">B52/(SUM($B52:$K52))</f>
        <v>0.1176028994</v>
      </c>
      <c r="P52" s="71">
        <f t="shared" si="71"/>
        <v>0.1192679078</v>
      </c>
      <c r="Q52" s="71">
        <f t="shared" si="71"/>
        <v>0.01019045988</v>
      </c>
      <c r="R52" s="71">
        <f t="shared" si="71"/>
        <v>0.01025785042</v>
      </c>
      <c r="S52" s="71">
        <f t="shared" si="71"/>
        <v>0.1063821776</v>
      </c>
      <c r="T52" s="71">
        <f t="shared" si="71"/>
        <v>0.1093978693</v>
      </c>
      <c r="U52" s="71">
        <f t="shared" si="71"/>
        <v>0.01503809141</v>
      </c>
      <c r="V52" s="71">
        <f t="shared" si="71"/>
        <v>0.01520592496</v>
      </c>
      <c r="W52" s="71">
        <f t="shared" si="71"/>
        <v>0.4695597273</v>
      </c>
      <c r="X52" s="71">
        <f t="shared" si="71"/>
        <v>0.02709709189</v>
      </c>
      <c r="Y52" s="89"/>
      <c r="Z52" s="99" t="s">
        <v>127</v>
      </c>
      <c r="AA52" s="22">
        <v>0.126082678182067</v>
      </c>
      <c r="AB52" s="22">
        <v>0.12363180050060112</v>
      </c>
      <c r="AC52" s="22">
        <v>0.011276706993106064</v>
      </c>
      <c r="AD52" s="22">
        <v>0.011425222932352493</v>
      </c>
      <c r="AE52" s="22">
        <v>0.1159069709795324</v>
      </c>
      <c r="AF52" s="22">
        <v>0.11631949482226801</v>
      </c>
      <c r="AG52" s="22">
        <v>0.016088367163000397</v>
      </c>
      <c r="AH52" s="22">
        <v>0.01594776211335418</v>
      </c>
      <c r="AI52" s="22">
        <v>0.4358909614953</v>
      </c>
      <c r="AJ52" s="22">
        <v>0.027430034818418363</v>
      </c>
      <c r="AM52" s="9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</row>
    <row r="53" ht="15.75" customHeight="1">
      <c r="A53" s="28">
        <v>2.011093E7</v>
      </c>
      <c r="B53" s="29">
        <v>5.79348006550504E12</v>
      </c>
      <c r="C53" s="29">
        <v>5.87901121344996E12</v>
      </c>
      <c r="D53" s="29">
        <v>4.8202172075027E11</v>
      </c>
      <c r="E53" s="29">
        <v>4.8337097896352997E11</v>
      </c>
      <c r="F53" s="29">
        <v>5.175645063285E12</v>
      </c>
      <c r="G53" s="29">
        <v>5.168191672151E12</v>
      </c>
      <c r="H53" s="29">
        <v>7.1233226247E11</v>
      </c>
      <c r="I53" s="29">
        <v>7.37807566032E11</v>
      </c>
      <c r="J53" s="29">
        <v>2.398037E13</v>
      </c>
      <c r="K53" s="29">
        <v>1.362335E12</v>
      </c>
      <c r="L53" s="89"/>
      <c r="N53" s="90">
        <v>2.011093E7</v>
      </c>
      <c r="O53" s="71">
        <f t="shared" ref="O53:X53" si="72">B53/(SUM($B53:$K53))</f>
        <v>0.1163943874</v>
      </c>
      <c r="P53" s="71">
        <f t="shared" si="72"/>
        <v>0.118112758</v>
      </c>
      <c r="Q53" s="71">
        <f t="shared" si="72"/>
        <v>0.009684096998</v>
      </c>
      <c r="R53" s="71">
        <f t="shared" si="72"/>
        <v>0.009711204381</v>
      </c>
      <c r="S53" s="71">
        <f t="shared" si="72"/>
        <v>0.1039817225</v>
      </c>
      <c r="T53" s="71">
        <f t="shared" si="72"/>
        <v>0.1038319796</v>
      </c>
      <c r="U53" s="71">
        <f t="shared" si="72"/>
        <v>0.01431116987</v>
      </c>
      <c r="V53" s="71">
        <f t="shared" si="72"/>
        <v>0.01482298355</v>
      </c>
      <c r="W53" s="71">
        <f t="shared" si="72"/>
        <v>0.4817795944</v>
      </c>
      <c r="X53" s="71">
        <f t="shared" si="72"/>
        <v>0.02737010329</v>
      </c>
      <c r="Y53" s="89"/>
      <c r="Z53" s="99" t="s">
        <v>129</v>
      </c>
      <c r="AA53" s="22">
        <v>0.12625456956838338</v>
      </c>
      <c r="AB53" s="22">
        <v>0.12817993303835465</v>
      </c>
      <c r="AC53" s="22">
        <v>0.011355287339976677</v>
      </c>
      <c r="AD53" s="22">
        <v>0.012054706206199146</v>
      </c>
      <c r="AE53" s="22">
        <v>0.11686302717962394</v>
      </c>
      <c r="AF53" s="22">
        <v>0.11877072310814273</v>
      </c>
      <c r="AG53" s="22">
        <v>0.015965629991617686</v>
      </c>
      <c r="AH53" s="22">
        <v>0.015933315253447836</v>
      </c>
      <c r="AI53" s="22">
        <v>0.4272786446831489</v>
      </c>
      <c r="AJ53" s="22">
        <v>0.02734416363110496</v>
      </c>
      <c r="AM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</row>
    <row r="54" ht="15.75" customHeight="1">
      <c r="A54" s="28">
        <v>2.0111031E7</v>
      </c>
      <c r="B54" s="29">
        <v>6.429913332660409E12</v>
      </c>
      <c r="C54" s="29">
        <v>6.51847815452459E12</v>
      </c>
      <c r="D54" s="29">
        <v>5.4973416949950006E11</v>
      </c>
      <c r="E54" s="29">
        <v>5.593723764322E11</v>
      </c>
      <c r="F54" s="29">
        <v>5.645073419291E12</v>
      </c>
      <c r="G54" s="29">
        <v>5.68929160698E12</v>
      </c>
      <c r="H54" s="29">
        <v>7.64167253229E11</v>
      </c>
      <c r="I54" s="29">
        <v>7.95712719653E11</v>
      </c>
      <c r="J54" s="29">
        <v>2.4469692E13</v>
      </c>
      <c r="K54" s="29">
        <v>1.431314E12</v>
      </c>
      <c r="L54" s="89"/>
      <c r="N54" s="90">
        <v>2.0111031E7</v>
      </c>
      <c r="O54" s="71">
        <f t="shared" ref="O54:X54" si="73">B54/(SUM($B54:$K54))</f>
        <v>0.1216571219</v>
      </c>
      <c r="P54" s="71">
        <f t="shared" si="73"/>
        <v>0.1233328119</v>
      </c>
      <c r="Q54" s="71">
        <f t="shared" si="73"/>
        <v>0.0104012408</v>
      </c>
      <c r="R54" s="71">
        <f t="shared" si="73"/>
        <v>0.01058360041</v>
      </c>
      <c r="S54" s="71">
        <f t="shared" si="73"/>
        <v>0.1068075648</v>
      </c>
      <c r="T54" s="71">
        <f t="shared" si="73"/>
        <v>0.1076441947</v>
      </c>
      <c r="U54" s="71">
        <f t="shared" si="73"/>
        <v>0.01445842018</v>
      </c>
      <c r="V54" s="71">
        <f t="shared" si="73"/>
        <v>0.01505527592</v>
      </c>
      <c r="W54" s="71">
        <f t="shared" si="73"/>
        <v>0.4629786047</v>
      </c>
      <c r="X54" s="71">
        <f t="shared" si="73"/>
        <v>0.02708116467</v>
      </c>
      <c r="Y54" s="89"/>
      <c r="Z54" s="99" t="s">
        <v>131</v>
      </c>
      <c r="AA54" s="22">
        <v>0.12396835717303925</v>
      </c>
      <c r="AB54" s="22">
        <v>0.12620119228240131</v>
      </c>
      <c r="AC54" s="22">
        <v>0.011068064131601262</v>
      </c>
      <c r="AD54" s="22">
        <v>0.011605285905747005</v>
      </c>
      <c r="AE54" s="22">
        <v>0.11553207287604252</v>
      </c>
      <c r="AF54" s="22">
        <v>0.12038247823779286</v>
      </c>
      <c r="AG54" s="22">
        <v>0.016149597725078284</v>
      </c>
      <c r="AH54" s="22">
        <v>0.017117576290512426</v>
      </c>
      <c r="AI54" s="22">
        <v>0.4311770059828377</v>
      </c>
      <c r="AJ54" s="22">
        <v>0.026798369394947355</v>
      </c>
      <c r="AM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</row>
    <row r="55" ht="15.75" customHeight="1">
      <c r="A55" s="28">
        <v>2.011113E7</v>
      </c>
      <c r="B55" s="29">
        <v>6.36539766982485E12</v>
      </c>
      <c r="C55" s="29">
        <v>6.49120777636515E12</v>
      </c>
      <c r="D55" s="29">
        <v>5.47110812885E11</v>
      </c>
      <c r="E55" s="29">
        <v>5.552713909143E11</v>
      </c>
      <c r="F55" s="29">
        <v>5.324652782405E12</v>
      </c>
      <c r="G55" s="29">
        <v>5.446504220739E12</v>
      </c>
      <c r="H55" s="29">
        <v>7.23978222226E11</v>
      </c>
      <c r="I55" s="29">
        <v>7.58918669541E11</v>
      </c>
      <c r="J55" s="29">
        <v>2.3873019E13</v>
      </c>
      <c r="K55" s="29">
        <v>1.396205E12</v>
      </c>
      <c r="L55" s="89"/>
      <c r="N55" s="90">
        <v>2.011113E7</v>
      </c>
      <c r="O55" s="71">
        <f t="shared" ref="O55:X55" si="74">B55/(SUM($B55:$K55))</f>
        <v>0.1236425321</v>
      </c>
      <c r="P55" s="71">
        <f t="shared" si="74"/>
        <v>0.1260862883</v>
      </c>
      <c r="Q55" s="71">
        <f t="shared" si="74"/>
        <v>0.01062717048</v>
      </c>
      <c r="R55" s="71">
        <f t="shared" si="74"/>
        <v>0.0107856829</v>
      </c>
      <c r="S55" s="71">
        <f t="shared" si="74"/>
        <v>0.1034269321</v>
      </c>
      <c r="T55" s="71">
        <f t="shared" si="74"/>
        <v>0.1057937945</v>
      </c>
      <c r="U55" s="71">
        <f t="shared" si="74"/>
        <v>0.01406267216</v>
      </c>
      <c r="V55" s="71">
        <f t="shared" si="74"/>
        <v>0.01474136116</v>
      </c>
      <c r="W55" s="71">
        <f t="shared" si="74"/>
        <v>0.4637134506</v>
      </c>
      <c r="X55" s="71">
        <f t="shared" si="74"/>
        <v>0.02712011574</v>
      </c>
      <c r="Y55" s="89"/>
      <c r="Z55" s="99" t="s">
        <v>133</v>
      </c>
      <c r="AA55" s="22">
        <v>0.11807343861599698</v>
      </c>
      <c r="AB55" s="22">
        <v>0.11891804572357709</v>
      </c>
      <c r="AC55" s="22">
        <v>0.01002042857293493</v>
      </c>
      <c r="AD55" s="22">
        <v>0.010478918504209483</v>
      </c>
      <c r="AE55" s="22">
        <v>0.11230695964393547</v>
      </c>
      <c r="AF55" s="22">
        <v>0.11797346684649158</v>
      </c>
      <c r="AG55" s="22">
        <v>0.015246205272667523</v>
      </c>
      <c r="AH55" s="22">
        <v>0.015357941560402355</v>
      </c>
      <c r="AI55" s="22">
        <v>0.45444094360544357</v>
      </c>
      <c r="AJ55" s="22">
        <v>0.027183651654341032</v>
      </c>
      <c r="AM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</row>
    <row r="56" ht="15.75" customHeight="1">
      <c r="A56" s="28">
        <v>2.011123E7</v>
      </c>
      <c r="B56" s="29">
        <v>6.46551491091387E12</v>
      </c>
      <c r="C56" s="29">
        <v>6.440010597300201E12</v>
      </c>
      <c r="D56" s="29">
        <v>5.5119369460451E11</v>
      </c>
      <c r="E56" s="29">
        <v>5.5365319450339E11</v>
      </c>
      <c r="F56" s="29">
        <v>5.315334716101E12</v>
      </c>
      <c r="G56" s="29">
        <v>5.332460682379E12</v>
      </c>
      <c r="H56" s="29">
        <v>7.35484049708E11</v>
      </c>
      <c r="I56" s="29">
        <v>7.38572159017E11</v>
      </c>
      <c r="J56" s="29">
        <v>2.3653542E13</v>
      </c>
      <c r="K56" s="29">
        <v>1.427759E12</v>
      </c>
      <c r="L56" s="89"/>
      <c r="N56" s="90">
        <v>2.011123E7</v>
      </c>
      <c r="O56" s="71">
        <f t="shared" ref="O56:X56" si="75">B56/(SUM($B56:$K56))</f>
        <v>0.1262462389</v>
      </c>
      <c r="P56" s="71">
        <f t="shared" si="75"/>
        <v>0.1257482393</v>
      </c>
      <c r="Q56" s="71">
        <f t="shared" si="75"/>
        <v>0.01076265878</v>
      </c>
      <c r="R56" s="71">
        <f t="shared" si="75"/>
        <v>0.0108106832</v>
      </c>
      <c r="S56" s="71">
        <f t="shared" si="75"/>
        <v>0.1037877146</v>
      </c>
      <c r="T56" s="71">
        <f t="shared" si="75"/>
        <v>0.1041221178</v>
      </c>
      <c r="U56" s="71">
        <f t="shared" si="75"/>
        <v>0.01436112921</v>
      </c>
      <c r="V56" s="71">
        <f t="shared" si="75"/>
        <v>0.01442142791</v>
      </c>
      <c r="W56" s="71">
        <f t="shared" si="75"/>
        <v>0.4618612368</v>
      </c>
      <c r="X56" s="71">
        <f t="shared" si="75"/>
        <v>0.02787855356</v>
      </c>
      <c r="Y56" s="89"/>
      <c r="Z56" s="99" t="s">
        <v>135</v>
      </c>
      <c r="AA56" s="22">
        <v>0.12148401116665469</v>
      </c>
      <c r="AB56" s="22">
        <v>0.11923992087614285</v>
      </c>
      <c r="AC56" s="22">
        <v>0.010357851589214415</v>
      </c>
      <c r="AD56" s="22">
        <v>0.01080817845279318</v>
      </c>
      <c r="AE56" s="22">
        <v>0.10941477244200212</v>
      </c>
      <c r="AF56" s="22">
        <v>0.11386333558270062</v>
      </c>
      <c r="AG56" s="22">
        <v>0.01485192598139093</v>
      </c>
      <c r="AH56" s="22">
        <v>0.014743071383622967</v>
      </c>
      <c r="AI56" s="22">
        <v>0.45789700155338336</v>
      </c>
      <c r="AJ56" s="22">
        <v>0.02733993097209484</v>
      </c>
      <c r="AM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</row>
    <row r="57" ht="15.75" customHeight="1">
      <c r="A57" s="28">
        <v>2.0120131E7</v>
      </c>
      <c r="B57" s="29">
        <v>6.69871208173979E12</v>
      </c>
      <c r="C57" s="29">
        <v>6.80962958656021E12</v>
      </c>
      <c r="D57" s="29">
        <v>5.839433816100499E11</v>
      </c>
      <c r="E57" s="29">
        <v>5.925255671314501E11</v>
      </c>
      <c r="F57" s="29">
        <v>5.58439582465E12</v>
      </c>
      <c r="G57" s="29">
        <v>5.626708257206E12</v>
      </c>
      <c r="H57" s="29">
        <v>7.75128489682E11</v>
      </c>
      <c r="I57" s="29">
        <v>7.80072464607E11</v>
      </c>
      <c r="J57" s="29">
        <v>2.434422E13</v>
      </c>
      <c r="K57" s="29">
        <v>1.46098E12</v>
      </c>
      <c r="L57" s="89"/>
      <c r="N57" s="90">
        <v>2.0120131E7</v>
      </c>
      <c r="O57" s="71">
        <f t="shared" ref="O57:X57" si="76">B57/(SUM($B57:$K57))</f>
        <v>0.1257824917</v>
      </c>
      <c r="P57" s="71">
        <f t="shared" si="76"/>
        <v>0.1278652025</v>
      </c>
      <c r="Q57" s="71">
        <f t="shared" si="76"/>
        <v>0.01096477243</v>
      </c>
      <c r="R57" s="71">
        <f t="shared" si="76"/>
        <v>0.01112592112</v>
      </c>
      <c r="S57" s="71">
        <f t="shared" si="76"/>
        <v>0.1048588464</v>
      </c>
      <c r="T57" s="71">
        <f t="shared" si="76"/>
        <v>0.1056533519</v>
      </c>
      <c r="U57" s="71">
        <f t="shared" si="76"/>
        <v>0.01455467732</v>
      </c>
      <c r="V57" s="71">
        <f t="shared" si="76"/>
        <v>0.01464751091</v>
      </c>
      <c r="W57" s="71">
        <f t="shared" si="76"/>
        <v>0.4571142352</v>
      </c>
      <c r="X57" s="71">
        <f t="shared" si="76"/>
        <v>0.02743299047</v>
      </c>
      <c r="Y57" s="89"/>
      <c r="Z57" s="99" t="s">
        <v>137</v>
      </c>
      <c r="AA57" s="22">
        <v>0.12282022117822217</v>
      </c>
      <c r="AB57" s="22">
        <v>0.12369839941983123</v>
      </c>
      <c r="AC57" s="22">
        <v>0.011222634471418845</v>
      </c>
      <c r="AD57" s="22">
        <v>0.010330879021030123</v>
      </c>
      <c r="AE57" s="22">
        <v>0.11503060571493884</v>
      </c>
      <c r="AF57" s="22">
        <v>0.12172597273688532</v>
      </c>
      <c r="AG57" s="22">
        <v>0.014225599347088672</v>
      </c>
      <c r="AH57" s="22">
        <v>0.014403503962341293</v>
      </c>
      <c r="AI57" s="22">
        <v>0.4401919706445748</v>
      </c>
      <c r="AJ57" s="22">
        <v>0.026350213503668663</v>
      </c>
      <c r="AM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</row>
    <row r="58" ht="15.75" customHeight="1">
      <c r="A58" s="28">
        <v>2.0120229E7</v>
      </c>
      <c r="B58" s="29">
        <v>6.9336682680701E12</v>
      </c>
      <c r="C58" s="29">
        <v>7.1227214713899E12</v>
      </c>
      <c r="D58" s="29">
        <v>5.9079660547729E11</v>
      </c>
      <c r="E58" s="29">
        <v>5.9985116452751E11</v>
      </c>
      <c r="F58" s="29">
        <v>5.863689560407E12</v>
      </c>
      <c r="G58" s="29">
        <v>5.929828422742E12</v>
      </c>
      <c r="H58" s="29">
        <v>8.23313786038E11</v>
      </c>
      <c r="I58" s="29">
        <v>8.19932342265E11</v>
      </c>
      <c r="J58" s="29">
        <v>2.4511018E13</v>
      </c>
      <c r="K58" s="29">
        <v>1.54296E12</v>
      </c>
      <c r="L58" s="89"/>
      <c r="N58" s="90">
        <v>2.0120229E7</v>
      </c>
      <c r="O58" s="71">
        <f t="shared" ref="O58:X58" si="77">B58/(SUM($B58:$K58))</f>
        <v>0.1266706161</v>
      </c>
      <c r="P58" s="71">
        <f t="shared" si="77"/>
        <v>0.1301244135</v>
      </c>
      <c r="Q58" s="71">
        <f t="shared" si="77"/>
        <v>0.01079321466</v>
      </c>
      <c r="R58" s="71">
        <f t="shared" si="77"/>
        <v>0.01095863166</v>
      </c>
      <c r="S58" s="71">
        <f t="shared" si="77"/>
        <v>0.107123263</v>
      </c>
      <c r="T58" s="71">
        <f t="shared" si="77"/>
        <v>0.1083315484</v>
      </c>
      <c r="U58" s="71">
        <f t="shared" si="77"/>
        <v>0.01504105193</v>
      </c>
      <c r="V58" s="71">
        <f t="shared" si="77"/>
        <v>0.01497927662</v>
      </c>
      <c r="W58" s="71">
        <f t="shared" si="77"/>
        <v>0.4477897746</v>
      </c>
      <c r="X58" s="71">
        <f t="shared" si="77"/>
        <v>0.02818820951</v>
      </c>
      <c r="Y58" s="89"/>
      <c r="Z58" s="99" t="s">
        <v>139</v>
      </c>
      <c r="AA58" s="22">
        <v>0.11699711658639372</v>
      </c>
      <c r="AB58" s="22">
        <v>0.1201429124927834</v>
      </c>
      <c r="AC58" s="22">
        <v>0.010340362690768448</v>
      </c>
      <c r="AD58" s="22">
        <v>0.009783098762402229</v>
      </c>
      <c r="AE58" s="22">
        <v>0.11998102204243581</v>
      </c>
      <c r="AF58" s="22">
        <v>0.12178249563772911</v>
      </c>
      <c r="AG58" s="22">
        <v>0.014606875281255462</v>
      </c>
      <c r="AH58" s="22">
        <v>0.014615076541478658</v>
      </c>
      <c r="AI58" s="22">
        <v>0.4471426494766165</v>
      </c>
      <c r="AJ58" s="22">
        <v>0.024608390488136636</v>
      </c>
      <c r="AM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</row>
    <row r="59" ht="15.75" customHeight="1">
      <c r="A59" s="28">
        <v>2.012033E7</v>
      </c>
      <c r="B59" s="29">
        <v>7.11234593530056E12</v>
      </c>
      <c r="C59" s="29">
        <v>7.339796911464431E12</v>
      </c>
      <c r="D59" s="29">
        <v>6.078419185458301E11</v>
      </c>
      <c r="E59" s="29">
        <v>6.1218946165717E11</v>
      </c>
      <c r="F59" s="29">
        <v>5.783051722058E12</v>
      </c>
      <c r="G59" s="29">
        <v>5.895998345927E12</v>
      </c>
      <c r="H59" s="29">
        <v>8.28418342806E11</v>
      </c>
      <c r="I59" s="29">
        <v>8.22738117377E11</v>
      </c>
      <c r="J59" s="29">
        <v>2.4215406E13</v>
      </c>
      <c r="K59" s="29">
        <v>1.580169E12</v>
      </c>
      <c r="L59" s="89"/>
      <c r="N59" s="90">
        <v>2.012033E7</v>
      </c>
      <c r="O59" s="71">
        <f t="shared" ref="O59:X59" si="78">B59/(SUM($B59:$K59))</f>
        <v>0.1297921763</v>
      </c>
      <c r="P59" s="71">
        <f t="shared" si="78"/>
        <v>0.1339428964</v>
      </c>
      <c r="Q59" s="71">
        <f t="shared" si="78"/>
        <v>0.0110924196</v>
      </c>
      <c r="R59" s="71">
        <f t="shared" si="78"/>
        <v>0.01117175729</v>
      </c>
      <c r="S59" s="71">
        <f t="shared" si="78"/>
        <v>0.1055340777</v>
      </c>
      <c r="T59" s="71">
        <f t="shared" si="78"/>
        <v>0.1075952244</v>
      </c>
      <c r="U59" s="71">
        <f t="shared" si="78"/>
        <v>0.01511768699</v>
      </c>
      <c r="V59" s="71">
        <f t="shared" si="78"/>
        <v>0.01501402937</v>
      </c>
      <c r="W59" s="71">
        <f t="shared" si="78"/>
        <v>0.4419034555</v>
      </c>
      <c r="X59" s="71">
        <f t="shared" si="78"/>
        <v>0.02883627643</v>
      </c>
      <c r="Y59" s="89"/>
      <c r="Z59" s="99" t="s">
        <v>141</v>
      </c>
      <c r="AA59" s="22">
        <v>0.11648325272839832</v>
      </c>
      <c r="AB59" s="22">
        <v>0.11572474189339006</v>
      </c>
      <c r="AC59" s="22">
        <v>0.010110086109211647</v>
      </c>
      <c r="AD59" s="22">
        <v>0.009651595282806654</v>
      </c>
      <c r="AE59" s="22">
        <v>0.12374843064440803</v>
      </c>
      <c r="AF59" s="22">
        <v>0.11728897563180123</v>
      </c>
      <c r="AG59" s="22">
        <v>0.01564458018659933</v>
      </c>
      <c r="AH59" s="22">
        <v>0.014584255745758721</v>
      </c>
      <c r="AI59" s="22">
        <v>0.45358657715726786</v>
      </c>
      <c r="AJ59" s="22">
        <v>0.023177504620358173</v>
      </c>
      <c r="AM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</row>
    <row r="60" ht="15.75" customHeight="1">
      <c r="A60" s="28">
        <v>2.012043E7</v>
      </c>
      <c r="B60" s="29">
        <v>7.023108014013891E12</v>
      </c>
      <c r="C60" s="29">
        <v>7.31543774552112E12</v>
      </c>
      <c r="D60" s="29">
        <v>5.999441733721E11</v>
      </c>
      <c r="E60" s="29">
        <v>6.016923799202E11</v>
      </c>
      <c r="F60" s="29">
        <v>5.608122682727E12</v>
      </c>
      <c r="G60" s="29">
        <v>5.832529412513E12</v>
      </c>
      <c r="H60" s="29">
        <v>8.11038038057E11</v>
      </c>
      <c r="I60" s="29">
        <v>8.27145140112E11</v>
      </c>
      <c r="J60" s="29">
        <v>2.4507475E13</v>
      </c>
      <c r="K60" s="29">
        <v>1.58819E12</v>
      </c>
      <c r="L60" s="89"/>
      <c r="N60" s="90">
        <v>2.012043E7</v>
      </c>
      <c r="O60" s="71">
        <f t="shared" ref="O60:X60" si="79">B60/(SUM($B60:$K60))</f>
        <v>0.1283587454</v>
      </c>
      <c r="P60" s="71">
        <f t="shared" si="79"/>
        <v>0.1337015477</v>
      </c>
      <c r="Q60" s="71">
        <f t="shared" si="79"/>
        <v>0.01096495758</v>
      </c>
      <c r="R60" s="71">
        <f t="shared" si="79"/>
        <v>0.0109969089</v>
      </c>
      <c r="S60" s="71">
        <f t="shared" si="79"/>
        <v>0.1024975823</v>
      </c>
      <c r="T60" s="71">
        <f t="shared" si="79"/>
        <v>0.1065989811</v>
      </c>
      <c r="U60" s="71">
        <f t="shared" si="79"/>
        <v>0.014823042</v>
      </c>
      <c r="V60" s="71">
        <f t="shared" si="79"/>
        <v>0.01511742554</v>
      </c>
      <c r="W60" s="71">
        <f t="shared" si="79"/>
        <v>0.4479140487</v>
      </c>
      <c r="X60" s="71">
        <f t="shared" si="79"/>
        <v>0.02902676073</v>
      </c>
      <c r="Y60" s="89"/>
      <c r="Z60" s="99" t="s">
        <v>143</v>
      </c>
      <c r="AA60" s="22">
        <v>0.11200205634808359</v>
      </c>
      <c r="AB60" s="22">
        <v>0.11699611727160324</v>
      </c>
      <c r="AC60" s="22">
        <v>0.009309773612298934</v>
      </c>
      <c r="AD60" s="22">
        <v>0.009631755095609092</v>
      </c>
      <c r="AE60" s="22">
        <v>0.11577293697296863</v>
      </c>
      <c r="AF60" s="22">
        <v>0.1142791112955745</v>
      </c>
      <c r="AG60" s="22">
        <v>0.012129209332157685</v>
      </c>
      <c r="AH60" s="22">
        <v>0.012650778584008765</v>
      </c>
      <c r="AI60" s="22">
        <v>0.47521466981289395</v>
      </c>
      <c r="AJ60" s="22">
        <v>0.022013591674801616</v>
      </c>
      <c r="AM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</row>
    <row r="61" ht="15.75" customHeight="1">
      <c r="A61" s="28">
        <v>2.0120531E7</v>
      </c>
      <c r="B61" s="29">
        <v>6.573064179727439E12</v>
      </c>
      <c r="C61" s="29">
        <v>6.814362950072562E12</v>
      </c>
      <c r="D61" s="29">
        <v>5.6045115994844E11</v>
      </c>
      <c r="E61" s="29">
        <v>5.564949550672601E11</v>
      </c>
      <c r="F61" s="29">
        <v>4.903530243425E12</v>
      </c>
      <c r="G61" s="29">
        <v>5.170761976917E12</v>
      </c>
      <c r="H61" s="29">
        <v>7.04330040688E11</v>
      </c>
      <c r="I61" s="29">
        <v>7.31172802204E11</v>
      </c>
      <c r="J61" s="29">
        <v>2.4104262E13</v>
      </c>
      <c r="K61" s="29">
        <v>1.502677E12</v>
      </c>
      <c r="L61" s="89"/>
      <c r="N61" s="90">
        <v>2.0120531E7</v>
      </c>
      <c r="O61" s="71">
        <f t="shared" ref="O61:X61" si="80">B61/(SUM($B61:$K61))</f>
        <v>0.1273328784</v>
      </c>
      <c r="P61" s="71">
        <f t="shared" si="80"/>
        <v>0.1320072991</v>
      </c>
      <c r="Q61" s="71">
        <f t="shared" si="80"/>
        <v>0.01085701546</v>
      </c>
      <c r="R61" s="71">
        <f t="shared" si="80"/>
        <v>0.01078037617</v>
      </c>
      <c r="S61" s="71">
        <f t="shared" si="80"/>
        <v>0.09499079929</v>
      </c>
      <c r="T61" s="71">
        <f t="shared" si="80"/>
        <v>0.1001675913</v>
      </c>
      <c r="U61" s="71">
        <f t="shared" si="80"/>
        <v>0.01364422573</v>
      </c>
      <c r="V61" s="71">
        <f t="shared" si="80"/>
        <v>0.01416422158</v>
      </c>
      <c r="W61" s="71">
        <f t="shared" si="80"/>
        <v>0.4669458533</v>
      </c>
      <c r="X61" s="71">
        <f t="shared" si="80"/>
        <v>0.02910973976</v>
      </c>
      <c r="Y61" s="89"/>
      <c r="Z61" s="99" t="s">
        <v>145</v>
      </c>
      <c r="AA61" s="22">
        <v>0.10735329587462224</v>
      </c>
      <c r="AB61" s="22">
        <v>0.12282121613138038</v>
      </c>
      <c r="AC61" s="22">
        <v>0.009291178288593839</v>
      </c>
      <c r="AD61" s="22">
        <v>0.009353132738274908</v>
      </c>
      <c r="AE61" s="22">
        <v>0.10340892247198086</v>
      </c>
      <c r="AF61" s="22">
        <v>0.10658848337067695</v>
      </c>
      <c r="AG61" s="22">
        <v>0.009348115919850951</v>
      </c>
      <c r="AH61" s="22">
        <v>0.010783532934575953</v>
      </c>
      <c r="AI61" s="22">
        <v>0.50116366904968</v>
      </c>
      <c r="AJ61" s="22">
        <v>0.01988845322036389</v>
      </c>
      <c r="AM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</row>
    <row r="62" ht="15.75" customHeight="1">
      <c r="A62" s="28">
        <v>2.0120629E7</v>
      </c>
      <c r="B62" s="29">
        <v>7.009951856365712E12</v>
      </c>
      <c r="C62" s="29">
        <v>6.87647010149429E12</v>
      </c>
      <c r="D62" s="29">
        <v>5.7478920564658E11</v>
      </c>
      <c r="E62" s="29">
        <v>5.7488431500842E11</v>
      </c>
      <c r="F62" s="29">
        <v>5.368317807675E12</v>
      </c>
      <c r="G62" s="29">
        <v>5.298566274444E12</v>
      </c>
      <c r="H62" s="29">
        <v>7.26028541135E11</v>
      </c>
      <c r="I62" s="29">
        <v>7.33654370993E11</v>
      </c>
      <c r="J62" s="29">
        <v>2.4151981E13</v>
      </c>
      <c r="K62" s="29">
        <v>1.552564E12</v>
      </c>
      <c r="L62" s="89"/>
      <c r="N62" s="90">
        <v>2.0120629E7</v>
      </c>
      <c r="O62" s="71">
        <f t="shared" ref="O62:X62" si="81">B62/(SUM($B62:$K62))</f>
        <v>0.1325954631</v>
      </c>
      <c r="P62" s="71">
        <f t="shared" si="81"/>
        <v>0.1300706133</v>
      </c>
      <c r="Q62" s="71">
        <f t="shared" si="81"/>
        <v>0.01087232016</v>
      </c>
      <c r="R62" s="71">
        <f t="shared" si="81"/>
        <v>0.01087411918</v>
      </c>
      <c r="S62" s="71">
        <f t="shared" si="81"/>
        <v>0.1015434343</v>
      </c>
      <c r="T62" s="71">
        <f t="shared" si="81"/>
        <v>0.1002240619</v>
      </c>
      <c r="U62" s="71">
        <f t="shared" si="81"/>
        <v>0.01373306017</v>
      </c>
      <c r="V62" s="71">
        <f t="shared" si="81"/>
        <v>0.01387730516</v>
      </c>
      <c r="W62" s="71">
        <f t="shared" si="81"/>
        <v>0.4568423822</v>
      </c>
      <c r="X62" s="71">
        <f t="shared" si="81"/>
        <v>0.02936724057</v>
      </c>
      <c r="Y62" s="89"/>
      <c r="Z62" s="99" t="s">
        <v>147</v>
      </c>
      <c r="AA62" s="22">
        <v>0.12115771183931463</v>
      </c>
      <c r="AB62" s="22">
        <v>0.12028484650525302</v>
      </c>
      <c r="AC62" s="22">
        <v>0.010690385723844186</v>
      </c>
      <c r="AD62" s="22">
        <v>0.009632802754413089</v>
      </c>
      <c r="AE62" s="22">
        <v>0.11088083852560782</v>
      </c>
      <c r="AF62" s="22">
        <v>0.11777716840853028</v>
      </c>
      <c r="AG62" s="22">
        <v>0.00962730991679218</v>
      </c>
      <c r="AH62" s="22">
        <v>0.01092801826686665</v>
      </c>
      <c r="AI62" s="22">
        <v>0.47238797163905977</v>
      </c>
      <c r="AJ62" s="22">
        <v>0.01663294642031838</v>
      </c>
      <c r="AM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</row>
    <row r="63" ht="15.75" customHeight="1">
      <c r="A63" s="28">
        <v>2.0120731E7</v>
      </c>
      <c r="B63" s="29">
        <v>7.07135138338566E12</v>
      </c>
      <c r="C63" s="29">
        <v>6.94248620452934E12</v>
      </c>
      <c r="D63" s="29">
        <v>5.6807645125382E11</v>
      </c>
      <c r="E63" s="29">
        <v>5.5983074594118E11</v>
      </c>
      <c r="F63" s="29">
        <v>5.412871672824E12</v>
      </c>
      <c r="G63" s="29">
        <v>5.431575319573E12</v>
      </c>
      <c r="H63" s="29">
        <v>7.26184715177E11</v>
      </c>
      <c r="I63" s="29">
        <v>7.3970570458E11</v>
      </c>
      <c r="J63" s="29">
        <v>2.4504945E13</v>
      </c>
      <c r="K63" s="29">
        <v>1.571134E12</v>
      </c>
      <c r="L63" s="89"/>
      <c r="N63" s="90">
        <v>2.0120731E7</v>
      </c>
      <c r="O63" s="71">
        <f t="shared" ref="O63:X63" si="82">B63/(SUM($B63:$K63))</f>
        <v>0.132105255</v>
      </c>
      <c r="P63" s="71">
        <f t="shared" si="82"/>
        <v>0.1296978273</v>
      </c>
      <c r="Q63" s="71">
        <f t="shared" si="82"/>
        <v>0.01061266516</v>
      </c>
      <c r="R63" s="71">
        <f t="shared" si="82"/>
        <v>0.01045862091</v>
      </c>
      <c r="S63" s="71">
        <f t="shared" si="82"/>
        <v>0.1011219431</v>
      </c>
      <c r="T63" s="71">
        <f t="shared" si="82"/>
        <v>0.1014713601</v>
      </c>
      <c r="U63" s="71">
        <f t="shared" si="82"/>
        <v>0.01356640503</v>
      </c>
      <c r="V63" s="71">
        <f t="shared" si="82"/>
        <v>0.01381900084</v>
      </c>
      <c r="W63" s="71">
        <f t="shared" si="82"/>
        <v>0.4577953819</v>
      </c>
      <c r="X63" s="71">
        <f t="shared" si="82"/>
        <v>0.02935154066</v>
      </c>
      <c r="Y63" s="89"/>
      <c r="Z63" s="99" t="s">
        <v>149</v>
      </c>
      <c r="AA63" s="22">
        <v>0.1403764382592354</v>
      </c>
      <c r="AB63" s="22">
        <v>0.14242588293938357</v>
      </c>
      <c r="AC63" s="22">
        <v>0.013113692714330544</v>
      </c>
      <c r="AD63" s="22">
        <v>0.012073365388941177</v>
      </c>
      <c r="AE63" s="22">
        <v>0.13076805742824618</v>
      </c>
      <c r="AF63" s="22">
        <v>0.12326833188084352</v>
      </c>
      <c r="AG63" s="22">
        <v>0.01228384010968424</v>
      </c>
      <c r="AH63" s="22">
        <v>0.012935414852259741</v>
      </c>
      <c r="AI63" s="22">
        <v>0.39351892484118806</v>
      </c>
      <c r="AJ63" s="22">
        <v>0.01923605158588757</v>
      </c>
      <c r="AM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</row>
    <row r="64" ht="15.75" customHeight="1">
      <c r="A64" s="28">
        <v>2.0120831E7</v>
      </c>
      <c r="B64" s="29">
        <v>7.205010062935529E12</v>
      </c>
      <c r="C64" s="29">
        <v>7.09921724132947E12</v>
      </c>
      <c r="D64" s="29">
        <v>5.8774783967505E11</v>
      </c>
      <c r="E64" s="29">
        <v>5.7774073883805E11</v>
      </c>
      <c r="F64" s="29">
        <v>5.628936133011E12</v>
      </c>
      <c r="G64" s="29">
        <v>5.543945338005E12</v>
      </c>
      <c r="H64" s="29">
        <v>7.4212105905E11</v>
      </c>
      <c r="I64" s="29">
        <v>7.61590856855E11</v>
      </c>
      <c r="J64" s="29">
        <v>2.4984096E13</v>
      </c>
      <c r="K64" s="29">
        <v>1.614928E12</v>
      </c>
      <c r="L64" s="89"/>
      <c r="N64" s="90">
        <v>2.0120831E7</v>
      </c>
      <c r="O64" s="71">
        <f t="shared" ref="O64:X64" si="83">B64/(SUM($B64:$K64))</f>
        <v>0.1316095753</v>
      </c>
      <c r="P64" s="71">
        <f t="shared" si="83"/>
        <v>0.1296771216</v>
      </c>
      <c r="Q64" s="71">
        <f t="shared" si="83"/>
        <v>0.01073603547</v>
      </c>
      <c r="R64" s="71">
        <f t="shared" si="83"/>
        <v>0.01055324179</v>
      </c>
      <c r="S64" s="71">
        <f t="shared" si="83"/>
        <v>0.102820383</v>
      </c>
      <c r="T64" s="71">
        <f t="shared" si="83"/>
        <v>0.1012679074</v>
      </c>
      <c r="U64" s="71">
        <f t="shared" si="83"/>
        <v>0.013555878</v>
      </c>
      <c r="V64" s="71">
        <f t="shared" si="83"/>
        <v>0.01391152106</v>
      </c>
      <c r="W64" s="71">
        <f t="shared" si="83"/>
        <v>0.4563694201</v>
      </c>
      <c r="X64" s="71">
        <f t="shared" si="83"/>
        <v>0.02949891623</v>
      </c>
      <c r="Y64" s="89"/>
      <c r="Z64" s="99" t="s">
        <v>151</v>
      </c>
      <c r="AA64" s="22">
        <v>0.13273724029193393</v>
      </c>
      <c r="AB64" s="22">
        <v>0.14305260970229378</v>
      </c>
      <c r="AC64" s="22">
        <v>0.011019147158959781</v>
      </c>
      <c r="AD64" s="22">
        <v>0.011369482734851288</v>
      </c>
      <c r="AE64" s="22">
        <v>0.1390620870599361</v>
      </c>
      <c r="AF64" s="22">
        <v>0.1467547536372247</v>
      </c>
      <c r="AG64" s="22">
        <v>0.01396542717839546</v>
      </c>
      <c r="AH64" s="22">
        <v>0.015882281710282678</v>
      </c>
      <c r="AI64" s="22">
        <v>0.3666596072175967</v>
      </c>
      <c r="AJ64" s="22">
        <v>0.019497363308525563</v>
      </c>
      <c r="AM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</row>
    <row r="65" ht="15.75" customHeight="1">
      <c r="A65" s="28">
        <v>2.0120928E7</v>
      </c>
      <c r="B65" s="29">
        <v>7.41955851178652E12</v>
      </c>
      <c r="C65" s="29">
        <v>7.22684085498348E12</v>
      </c>
      <c r="D65" s="29">
        <v>6.074591858381799E11</v>
      </c>
      <c r="E65" s="29">
        <v>5.949146703052201E11</v>
      </c>
      <c r="F65" s="29">
        <v>5.80687474217E12</v>
      </c>
      <c r="G65" s="29">
        <v>5.705857122525E12</v>
      </c>
      <c r="H65" s="29">
        <v>7.75483325294E11</v>
      </c>
      <c r="I65" s="29">
        <v>7.90184037742E11</v>
      </c>
      <c r="J65" s="29">
        <v>2.5430931E13</v>
      </c>
      <c r="K65" s="29">
        <v>1.676781E12</v>
      </c>
      <c r="L65" s="89"/>
      <c r="N65" s="90">
        <v>2.0120928E7</v>
      </c>
      <c r="O65" s="71">
        <f t="shared" ref="O65:X65" si="84">B65/(SUM($B65:$K65))</f>
        <v>0.1324096335</v>
      </c>
      <c r="P65" s="71">
        <f t="shared" si="84"/>
        <v>0.1289703892</v>
      </c>
      <c r="Q65" s="71">
        <f t="shared" si="84"/>
        <v>0.01084073237</v>
      </c>
      <c r="R65" s="71">
        <f t="shared" si="84"/>
        <v>0.01061686262</v>
      </c>
      <c r="S65" s="71">
        <f t="shared" si="84"/>
        <v>0.1036296371</v>
      </c>
      <c r="T65" s="71">
        <f t="shared" si="84"/>
        <v>0.1018268741</v>
      </c>
      <c r="U65" s="71">
        <f t="shared" si="84"/>
        <v>0.01383929552</v>
      </c>
      <c r="V65" s="71">
        <f t="shared" si="84"/>
        <v>0.01410164481</v>
      </c>
      <c r="W65" s="71">
        <f t="shared" si="84"/>
        <v>0.4538410536</v>
      </c>
      <c r="X65" s="71">
        <f t="shared" si="84"/>
        <v>0.02992387718</v>
      </c>
      <c r="Y65" s="89"/>
      <c r="Z65" s="99" t="s">
        <v>153</v>
      </c>
      <c r="AA65" s="22">
        <v>0.1321406549947938</v>
      </c>
      <c r="AB65" s="22">
        <v>0.1435990223678178</v>
      </c>
      <c r="AC65" s="22">
        <v>0.011360851127243743</v>
      </c>
      <c r="AD65" s="22">
        <v>0.012130480282903642</v>
      </c>
      <c r="AE65" s="22">
        <v>0.13933670276400822</v>
      </c>
      <c r="AF65" s="22">
        <v>0.14464507913173835</v>
      </c>
      <c r="AG65" s="22">
        <v>0.015463434755450263</v>
      </c>
      <c r="AH65" s="22">
        <v>0.016177128752804682</v>
      </c>
      <c r="AI65" s="22">
        <v>0.36562750631455226</v>
      </c>
      <c r="AJ65" s="22">
        <v>0.01951913950868715</v>
      </c>
      <c r="AM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</row>
    <row r="66" ht="15.75" customHeight="1">
      <c r="A66" s="28">
        <v>2.0121031E7</v>
      </c>
      <c r="B66" s="29">
        <v>7.372466043179649E12</v>
      </c>
      <c r="C66" s="29">
        <v>6.99941155482124E12</v>
      </c>
      <c r="D66" s="29">
        <v>5.9990980483227E11</v>
      </c>
      <c r="E66" s="29">
        <v>5.7246114789613E11</v>
      </c>
      <c r="F66" s="29">
        <v>5.86687528822E12</v>
      </c>
      <c r="G66" s="29">
        <v>5.719500649365E12</v>
      </c>
      <c r="H66" s="29">
        <v>7.82039984861E11</v>
      </c>
      <c r="I66" s="29">
        <v>7.91282597884E11</v>
      </c>
      <c r="J66" s="29">
        <v>2.5422766E13</v>
      </c>
      <c r="K66" s="29">
        <v>1.72241E12</v>
      </c>
      <c r="L66" s="89"/>
      <c r="N66" s="90">
        <v>2.0121031E7</v>
      </c>
      <c r="O66" s="71">
        <f t="shared" ref="O66:X66" si="85">B66/(SUM($B66:$K66))</f>
        <v>0.1320068362</v>
      </c>
      <c r="P66" s="71">
        <f t="shared" si="85"/>
        <v>0.1253271523</v>
      </c>
      <c r="Q66" s="71">
        <f t="shared" si="85"/>
        <v>0.01074161548</v>
      </c>
      <c r="R66" s="71">
        <f t="shared" si="85"/>
        <v>0.01025013673</v>
      </c>
      <c r="S66" s="71">
        <f t="shared" si="85"/>
        <v>0.1050486555</v>
      </c>
      <c r="T66" s="71">
        <f t="shared" si="85"/>
        <v>0.102409856</v>
      </c>
      <c r="U66" s="71">
        <f t="shared" si="85"/>
        <v>0.01400272631</v>
      </c>
      <c r="V66" s="71">
        <f t="shared" si="85"/>
        <v>0.01416821884</v>
      </c>
      <c r="W66" s="71">
        <f t="shared" si="85"/>
        <v>0.45520439</v>
      </c>
      <c r="X66" s="71">
        <f t="shared" si="85"/>
        <v>0.03084041262</v>
      </c>
      <c r="Y66" s="89"/>
      <c r="Z66" s="99" t="s">
        <v>155</v>
      </c>
      <c r="AA66" s="22">
        <v>0.1407126483669707</v>
      </c>
      <c r="AB66" s="22">
        <v>0.15519115089406435</v>
      </c>
      <c r="AC66" s="22">
        <v>0.01191401157989761</v>
      </c>
      <c r="AD66" s="22">
        <v>0.013776863342486097</v>
      </c>
      <c r="AE66" s="22">
        <v>0.14990907564137312</v>
      </c>
      <c r="AF66" s="22">
        <v>0.15250754556219312</v>
      </c>
      <c r="AG66" s="22">
        <v>0.016388696706202226</v>
      </c>
      <c r="AH66" s="22">
        <v>0.01733896386889707</v>
      </c>
      <c r="AI66" s="22">
        <v>0.3222741321991686</v>
      </c>
      <c r="AJ66" s="22">
        <v>0.019986911838747096</v>
      </c>
      <c r="AM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</row>
    <row r="67" ht="15.75" customHeight="1">
      <c r="A67" s="28">
        <v>2.012113E7</v>
      </c>
      <c r="B67" s="29">
        <v>7.344630706542011E12</v>
      </c>
      <c r="C67" s="29">
        <v>7.09883868367799E12</v>
      </c>
      <c r="D67" s="29">
        <v>5.994929334529999E11</v>
      </c>
      <c r="E67" s="29">
        <v>5.738227158997999E11</v>
      </c>
      <c r="F67" s="29">
        <v>5.909238935082E12</v>
      </c>
      <c r="G67" s="29">
        <v>5.8383602968E12</v>
      </c>
      <c r="H67" s="29">
        <v>7.8683473897E11</v>
      </c>
      <c r="I67" s="29">
        <v>7.87907095086E11</v>
      </c>
      <c r="J67" s="29">
        <v>2.5574238E13</v>
      </c>
      <c r="K67" s="29">
        <v>1.756378E12</v>
      </c>
      <c r="L67" s="89"/>
      <c r="N67" s="90">
        <v>2.012113E7</v>
      </c>
      <c r="O67" s="71">
        <f t="shared" ref="O67:X67" si="86">B67/(SUM($B67:$K67))</f>
        <v>0.130525402</v>
      </c>
      <c r="P67" s="71">
        <f t="shared" si="86"/>
        <v>0.1261572991</v>
      </c>
      <c r="Q67" s="71">
        <f t="shared" si="86"/>
        <v>0.01065391294</v>
      </c>
      <c r="R67" s="71">
        <f t="shared" si="86"/>
        <v>0.01019771363</v>
      </c>
      <c r="S67" s="71">
        <f t="shared" si="86"/>
        <v>0.105016279</v>
      </c>
      <c r="T67" s="71">
        <f t="shared" si="86"/>
        <v>0.1037566564</v>
      </c>
      <c r="U67" s="71">
        <f t="shared" si="86"/>
        <v>0.01398326542</v>
      </c>
      <c r="V67" s="71">
        <f t="shared" si="86"/>
        <v>0.01400232284</v>
      </c>
      <c r="W67" s="71">
        <f t="shared" si="86"/>
        <v>0.454493606</v>
      </c>
      <c r="X67" s="71">
        <f t="shared" si="86"/>
        <v>0.03121354274</v>
      </c>
      <c r="Y67" s="89"/>
      <c r="Z67" s="99" t="s">
        <v>157</v>
      </c>
      <c r="AA67" s="22">
        <v>0.15061174963675472</v>
      </c>
      <c r="AB67" s="22">
        <v>0.15747954322577393</v>
      </c>
      <c r="AC67" s="22">
        <v>0.012936856680275397</v>
      </c>
      <c r="AD67" s="22">
        <v>0.014119029408806785</v>
      </c>
      <c r="AE67" s="22">
        <v>0.14942509907121876</v>
      </c>
      <c r="AF67" s="22">
        <v>0.15562667595166044</v>
      </c>
      <c r="AG67" s="22">
        <v>0.016670161405707762</v>
      </c>
      <c r="AH67" s="22">
        <v>0.01772575728802804</v>
      </c>
      <c r="AI67" s="22">
        <v>0.30529750484629486</v>
      </c>
      <c r="AJ67" s="22">
        <v>0.02010762248547927</v>
      </c>
      <c r="AK67" s="38"/>
      <c r="AL67" s="38"/>
      <c r="AM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</row>
    <row r="68" ht="15.75" customHeight="1">
      <c r="A68" s="28">
        <v>2.0121231E7</v>
      </c>
      <c r="B68" s="29">
        <v>7.47332102995253E12</v>
      </c>
      <c r="C68" s="29">
        <v>7.06959380339747E12</v>
      </c>
      <c r="D68" s="29">
        <v>6.2029396475119E11</v>
      </c>
      <c r="E68" s="29">
        <v>5.8092554234141E11</v>
      </c>
      <c r="F68" s="29">
        <v>6.065249299269E12</v>
      </c>
      <c r="G68" s="29">
        <v>6.096285146353E12</v>
      </c>
      <c r="H68" s="29">
        <v>8.36747318434E11</v>
      </c>
      <c r="I68" s="29">
        <v>8.16681201303E11</v>
      </c>
      <c r="J68" s="29">
        <v>2.5321363E13</v>
      </c>
      <c r="K68" s="29">
        <v>1.797212E12</v>
      </c>
      <c r="L68" s="89"/>
      <c r="N68" s="90">
        <v>2.0121231E7</v>
      </c>
      <c r="O68" s="71">
        <f t="shared" ref="O68:X68" si="87">B68/(SUM($B68:$K68))</f>
        <v>0.131856527</v>
      </c>
      <c r="P68" s="71">
        <f t="shared" si="87"/>
        <v>0.1247333124</v>
      </c>
      <c r="Q68" s="71">
        <f t="shared" si="87"/>
        <v>0.01094423852</v>
      </c>
      <c r="R68" s="71">
        <f t="shared" si="87"/>
        <v>0.01024963656</v>
      </c>
      <c r="S68" s="71">
        <f t="shared" si="87"/>
        <v>0.1070130274</v>
      </c>
      <c r="T68" s="71">
        <f t="shared" si="87"/>
        <v>0.1075606125</v>
      </c>
      <c r="U68" s="71">
        <f t="shared" si="87"/>
        <v>0.01476326187</v>
      </c>
      <c r="V68" s="71">
        <f t="shared" si="87"/>
        <v>0.01440922268</v>
      </c>
      <c r="W68" s="71">
        <f t="shared" si="87"/>
        <v>0.4467608137</v>
      </c>
      <c r="X68" s="71">
        <f t="shared" si="87"/>
        <v>0.03170934738</v>
      </c>
      <c r="Y68" s="89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</row>
    <row r="69" ht="15.75" customHeight="1">
      <c r="A69" s="28">
        <v>2.0130131E7</v>
      </c>
      <c r="B69" s="29">
        <v>7.94146203885762E12</v>
      </c>
      <c r="C69" s="29">
        <v>7.36596561877238E12</v>
      </c>
      <c r="D69" s="29">
        <v>6.5459346382609E11</v>
      </c>
      <c r="E69" s="29">
        <v>6.196579628741E11</v>
      </c>
      <c r="F69" s="29">
        <v>6.387862961883E12</v>
      </c>
      <c r="G69" s="29">
        <v>6.357281338833E12</v>
      </c>
      <c r="H69" s="29">
        <v>8.86635506121E11</v>
      </c>
      <c r="I69" s="29">
        <v>8.45935742208E11</v>
      </c>
      <c r="J69" s="29">
        <v>2.5105315E13</v>
      </c>
      <c r="K69" s="29">
        <v>1.860491E12</v>
      </c>
      <c r="L69" s="89"/>
      <c r="N69" s="90">
        <v>2.0130131E7</v>
      </c>
      <c r="O69" s="71">
        <f t="shared" ref="O69:X69" si="88">B69/(SUM($B69:$K69))</f>
        <v>0.1368622935</v>
      </c>
      <c r="P69" s="71">
        <f t="shared" si="88"/>
        <v>0.1269442507</v>
      </c>
      <c r="Q69" s="71">
        <f t="shared" si="88"/>
        <v>0.0112811926</v>
      </c>
      <c r="R69" s="71">
        <f t="shared" si="88"/>
        <v>0.01067911797</v>
      </c>
      <c r="S69" s="71">
        <f t="shared" si="88"/>
        <v>0.1100877359</v>
      </c>
      <c r="T69" s="71">
        <f t="shared" si="88"/>
        <v>0.1095606955</v>
      </c>
      <c r="U69" s="71">
        <f t="shared" si="88"/>
        <v>0.01528017993</v>
      </c>
      <c r="V69" s="71">
        <f t="shared" si="88"/>
        <v>0.01457876462</v>
      </c>
      <c r="W69" s="71">
        <f t="shared" si="88"/>
        <v>0.4326622696</v>
      </c>
      <c r="X69" s="71">
        <f t="shared" si="88"/>
        <v>0.03206349965</v>
      </c>
      <c r="Y69" s="89"/>
      <c r="Z69" s="100" t="s">
        <v>307</v>
      </c>
      <c r="AA69" s="66" t="s">
        <v>32</v>
      </c>
      <c r="AB69" s="66" t="s">
        <v>33</v>
      </c>
      <c r="AC69" s="66" t="s">
        <v>34</v>
      </c>
      <c r="AD69" s="66" t="s">
        <v>35</v>
      </c>
      <c r="AE69" s="66" t="s">
        <v>36</v>
      </c>
      <c r="AF69" s="66" t="s">
        <v>37</v>
      </c>
      <c r="AG69" s="66" t="s">
        <v>38</v>
      </c>
      <c r="AH69" s="66" t="s">
        <v>39</v>
      </c>
      <c r="AI69" s="66" t="s">
        <v>40</v>
      </c>
      <c r="AJ69" s="66" t="s">
        <v>79</v>
      </c>
      <c r="AK69" s="38"/>
      <c r="AL69" s="38"/>
      <c r="AM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</row>
    <row r="70" ht="15.75" customHeight="1">
      <c r="A70" s="28">
        <v>2.0130228E7</v>
      </c>
      <c r="B70" s="29">
        <v>8.03264435093461E12</v>
      </c>
      <c r="C70" s="29">
        <v>7.44232056127539E12</v>
      </c>
      <c r="D70" s="29">
        <v>6.612669342067E11</v>
      </c>
      <c r="E70" s="29">
        <v>6.207188952253E11</v>
      </c>
      <c r="F70" s="29">
        <v>6.216205792284E12</v>
      </c>
      <c r="G70" s="29">
        <v>6.340274758317E12</v>
      </c>
      <c r="H70" s="29">
        <v>8.76700444767E11</v>
      </c>
      <c r="I70" s="29">
        <v>8.37839598375E11</v>
      </c>
      <c r="J70" s="29">
        <v>2.4704479E13</v>
      </c>
      <c r="K70" s="29">
        <v>1.883526E12</v>
      </c>
      <c r="L70" s="89"/>
      <c r="N70" s="90">
        <v>2.0130228E7</v>
      </c>
      <c r="O70" s="71">
        <f t="shared" ref="O70:X70" si="89">B70/(SUM($B70:$K70))</f>
        <v>0.1394169614</v>
      </c>
      <c r="P70" s="71">
        <f t="shared" si="89"/>
        <v>0.1291711264</v>
      </c>
      <c r="Q70" s="71">
        <f t="shared" si="89"/>
        <v>0.01147714534</v>
      </c>
      <c r="R70" s="71">
        <f t="shared" si="89"/>
        <v>0.01077338153</v>
      </c>
      <c r="S70" s="71">
        <f t="shared" si="89"/>
        <v>0.1078903142</v>
      </c>
      <c r="T70" s="71">
        <f t="shared" si="89"/>
        <v>0.1100436921</v>
      </c>
      <c r="U70" s="71">
        <f t="shared" si="89"/>
        <v>0.01521627334</v>
      </c>
      <c r="V70" s="71">
        <f t="shared" si="89"/>
        <v>0.01454179295</v>
      </c>
      <c r="W70" s="71">
        <f t="shared" si="89"/>
        <v>0.4287782759</v>
      </c>
      <c r="X70" s="71">
        <f t="shared" si="89"/>
        <v>0.03269103675</v>
      </c>
      <c r="Y70" s="89"/>
      <c r="Z70" s="15" t="s">
        <v>119</v>
      </c>
      <c r="AA70" s="22">
        <v>0.13259546307561917</v>
      </c>
      <c r="AB70" s="22">
        <v>0.13007061333884815</v>
      </c>
      <c r="AC70" s="22">
        <v>0.010872320160710592</v>
      </c>
      <c r="AD70" s="22">
        <v>0.0108741191844606</v>
      </c>
      <c r="AE70" s="22">
        <v>0.10154343428184362</v>
      </c>
      <c r="AF70" s="22">
        <v>0.10022406190404332</v>
      </c>
      <c r="AG70" s="22">
        <v>0.013733060167951203</v>
      </c>
      <c r="AH70" s="22">
        <v>0.013877305158797919</v>
      </c>
      <c r="AI70" s="22">
        <v>0.45684238215993295</v>
      </c>
      <c r="AJ70" s="22">
        <v>0.029367240567792517</v>
      </c>
      <c r="AK70" s="38"/>
      <c r="AL70" s="38"/>
      <c r="AM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</row>
    <row r="71" ht="15.75" customHeight="1">
      <c r="A71" s="28">
        <v>2.0130328E7</v>
      </c>
      <c r="B71" s="29">
        <v>8.33063473164385E12</v>
      </c>
      <c r="C71" s="29">
        <v>7.702985685861149E12</v>
      </c>
      <c r="D71" s="29">
        <v>6.8955427197649E11</v>
      </c>
      <c r="E71" s="29">
        <v>6.5041434978731E11</v>
      </c>
      <c r="F71" s="29">
        <v>6.226871147674E12</v>
      </c>
      <c r="G71" s="29">
        <v>6.439643872831E12</v>
      </c>
      <c r="H71" s="29">
        <v>9.06320096565E11</v>
      </c>
      <c r="I71" s="29">
        <v>8.62658316709E11</v>
      </c>
      <c r="J71" s="29">
        <v>2.4633792E13</v>
      </c>
      <c r="K71" s="29">
        <v>1.944544E12</v>
      </c>
      <c r="L71" s="89"/>
      <c r="N71" s="90">
        <v>2.0130328E7</v>
      </c>
      <c r="O71" s="71">
        <f t="shared" ref="O71:X71" si="90">B71/(SUM($B71:$K71))</f>
        <v>0.1426785933</v>
      </c>
      <c r="P71" s="71">
        <f t="shared" si="90"/>
        <v>0.1319288622</v>
      </c>
      <c r="Q71" s="71">
        <f t="shared" si="90"/>
        <v>0.01180998047</v>
      </c>
      <c r="R71" s="71">
        <f t="shared" si="90"/>
        <v>0.01113963191</v>
      </c>
      <c r="S71" s="71">
        <f t="shared" si="90"/>
        <v>0.1066474818</v>
      </c>
      <c r="T71" s="71">
        <f t="shared" si="90"/>
        <v>0.1102916354</v>
      </c>
      <c r="U71" s="71">
        <f t="shared" si="90"/>
        <v>0.01552252386</v>
      </c>
      <c r="V71" s="71">
        <f t="shared" si="90"/>
        <v>0.01477472954</v>
      </c>
      <c r="W71" s="71">
        <f t="shared" si="90"/>
        <v>0.4219024003</v>
      </c>
      <c r="X71" s="71">
        <f t="shared" si="90"/>
        <v>0.03330416125</v>
      </c>
      <c r="Y71" s="89"/>
      <c r="Z71" s="99" t="s">
        <v>121</v>
      </c>
      <c r="AA71" s="22">
        <v>0.12979217631916767</v>
      </c>
      <c r="AB71" s="22">
        <v>0.1339428964150091</v>
      </c>
      <c r="AC71" s="22">
        <v>0.01109241960159909</v>
      </c>
      <c r="AD71" s="22">
        <v>0.011171757289500567</v>
      </c>
      <c r="AE71" s="22">
        <v>0.10553407772909444</v>
      </c>
      <c r="AF71" s="22">
        <v>0.1075952243962019</v>
      </c>
      <c r="AG71" s="22">
        <v>0.015117686990145717</v>
      </c>
      <c r="AH71" s="22">
        <v>0.015014029374624765</v>
      </c>
      <c r="AI71" s="22">
        <v>0.4419034554538175</v>
      </c>
      <c r="AJ71" s="22">
        <v>0.02883627643083925</v>
      </c>
      <c r="AK71" s="38"/>
      <c r="AL71" s="38"/>
      <c r="AM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</row>
    <row r="72" ht="15.75" customHeight="1">
      <c r="A72" s="28">
        <v>2.013043E7</v>
      </c>
      <c r="B72" s="29">
        <v>8.42404214961569E12</v>
      </c>
      <c r="C72" s="29">
        <v>7.858091425404311E12</v>
      </c>
      <c r="D72" s="29">
        <v>6.9227829318926E11</v>
      </c>
      <c r="E72" s="29">
        <v>6.4739241777724E11</v>
      </c>
      <c r="F72" s="29">
        <v>6.549150020545E12</v>
      </c>
      <c r="G72" s="29">
        <v>6.632136070144E12</v>
      </c>
      <c r="H72" s="29">
        <v>9.35433710727E11</v>
      </c>
      <c r="I72" s="29">
        <v>8.79783240098E11</v>
      </c>
      <c r="J72" s="29">
        <v>2.5088204E13</v>
      </c>
      <c r="K72" s="29">
        <v>1.984906E12</v>
      </c>
      <c r="L72" s="89"/>
      <c r="N72" s="90">
        <v>2.013043E7</v>
      </c>
      <c r="O72" s="71">
        <f t="shared" ref="O72:X72" si="91">B72/(SUM($B72:$K72))</f>
        <v>0.1411265225</v>
      </c>
      <c r="P72" s="71">
        <f t="shared" si="91"/>
        <v>0.1316452478</v>
      </c>
      <c r="Q72" s="71">
        <f t="shared" si="91"/>
        <v>0.01159761862</v>
      </c>
      <c r="R72" s="71">
        <f t="shared" si="91"/>
        <v>0.01084565331</v>
      </c>
      <c r="S72" s="71">
        <f t="shared" si="91"/>
        <v>0.1097167786</v>
      </c>
      <c r="T72" s="71">
        <f t="shared" si="91"/>
        <v>0.1111070296</v>
      </c>
      <c r="U72" s="71">
        <f t="shared" si="91"/>
        <v>0.01567115932</v>
      </c>
      <c r="V72" s="71">
        <f t="shared" si="91"/>
        <v>0.0147388566</v>
      </c>
      <c r="W72" s="71">
        <f t="shared" si="91"/>
        <v>0.4202983464</v>
      </c>
      <c r="X72" s="71">
        <f t="shared" si="91"/>
        <v>0.03325278723</v>
      </c>
      <c r="Y72" s="89"/>
      <c r="Z72" s="99" t="s">
        <v>123</v>
      </c>
      <c r="AA72" s="22">
        <v>0.12624623886643924</v>
      </c>
      <c r="AB72" s="22">
        <v>0.12574823929286147</v>
      </c>
      <c r="AC72" s="22">
        <v>0.010762658781167432</v>
      </c>
      <c r="AD72" s="22">
        <v>0.010810683202424563</v>
      </c>
      <c r="AE72" s="22">
        <v>0.10378771458576921</v>
      </c>
      <c r="AF72" s="22">
        <v>0.10412211777860716</v>
      </c>
      <c r="AG72" s="22">
        <v>0.014361129206454498</v>
      </c>
      <c r="AH72" s="22">
        <v>0.014421427912874863</v>
      </c>
      <c r="AI72" s="22">
        <v>0.4618612368101819</v>
      </c>
      <c r="AJ72" s="22">
        <v>0.027878553563219766</v>
      </c>
      <c r="AK72" s="38"/>
      <c r="AL72" s="38"/>
      <c r="AM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</row>
    <row r="73" ht="15.75" customHeight="1">
      <c r="A73" s="28">
        <v>2.0130531E7</v>
      </c>
      <c r="B73" s="29">
        <v>8.606303911233401E12</v>
      </c>
      <c r="C73" s="29">
        <v>7.9779078395666E12</v>
      </c>
      <c r="D73" s="29">
        <v>7.1025648303367E11</v>
      </c>
      <c r="E73" s="29">
        <v>6.7982016887992E11</v>
      </c>
      <c r="F73" s="29">
        <v>6.312791627247E12</v>
      </c>
      <c r="G73" s="29">
        <v>6.511191097045E12</v>
      </c>
      <c r="H73" s="29">
        <v>9.0407734109E11</v>
      </c>
      <c r="I73" s="29">
        <v>8.61217230341E11</v>
      </c>
      <c r="J73" s="29">
        <v>2.4272766E13</v>
      </c>
      <c r="K73" s="29">
        <v>1.921892E12</v>
      </c>
      <c r="L73" s="89"/>
      <c r="N73" s="90">
        <v>2.0130531E7</v>
      </c>
      <c r="O73" s="71">
        <f t="shared" ref="O73:X73" si="92">B73/(SUM($B73:$K73))</f>
        <v>0.1464697768</v>
      </c>
      <c r="P73" s="71">
        <f t="shared" si="92"/>
        <v>0.1357751705</v>
      </c>
      <c r="Q73" s="71">
        <f t="shared" si="92"/>
        <v>0.01208778003</v>
      </c>
      <c r="R73" s="71">
        <f t="shared" si="92"/>
        <v>0.01156978762</v>
      </c>
      <c r="S73" s="71">
        <f t="shared" si="92"/>
        <v>0.1074367336</v>
      </c>
      <c r="T73" s="71">
        <f t="shared" si="92"/>
        <v>0.1108132732</v>
      </c>
      <c r="U73" s="71">
        <f t="shared" si="92"/>
        <v>0.01538639673</v>
      </c>
      <c r="V73" s="71">
        <f t="shared" si="92"/>
        <v>0.01465696504</v>
      </c>
      <c r="W73" s="71">
        <f t="shared" si="92"/>
        <v>0.4130956396</v>
      </c>
      <c r="X73" s="71">
        <f t="shared" si="92"/>
        <v>0.03270847686</v>
      </c>
      <c r="Y73" s="89"/>
      <c r="Z73" s="99" t="s">
        <v>125</v>
      </c>
      <c r="AA73" s="22">
        <v>0.11639438742154058</v>
      </c>
      <c r="AB73" s="22">
        <v>0.11811275797912398</v>
      </c>
      <c r="AC73" s="22">
        <v>0.00968409699804736</v>
      </c>
      <c r="AD73" s="22">
        <v>0.009711204381076248</v>
      </c>
      <c r="AE73" s="22">
        <v>0.10398172252964563</v>
      </c>
      <c r="AF73" s="22">
        <v>0.10383197956247457</v>
      </c>
      <c r="AG73" s="22">
        <v>0.01431116986566657</v>
      </c>
      <c r="AH73" s="22">
        <v>0.014822983545691426</v>
      </c>
      <c r="AI73" s="22">
        <v>0.48177959442906465</v>
      </c>
      <c r="AJ73" s="22">
        <v>0.02737010328766903</v>
      </c>
      <c r="AK73" s="38"/>
      <c r="AL73" s="38"/>
      <c r="AM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</row>
    <row r="74" ht="15.75" customHeight="1">
      <c r="A74" s="28">
        <v>2.0130628E7</v>
      </c>
      <c r="B74" s="29">
        <v>8.487997244715881E12</v>
      </c>
      <c r="C74" s="29">
        <v>7.80186672371412E12</v>
      </c>
      <c r="D74" s="29">
        <v>7.0230884857662E11</v>
      </c>
      <c r="E74" s="29">
        <v>6.7270445818658E11</v>
      </c>
      <c r="F74" s="29">
        <v>6.186640266432E12</v>
      </c>
      <c r="G74" s="29">
        <v>6.226620620114E12</v>
      </c>
      <c r="H74" s="29">
        <v>8.37702967784E11</v>
      </c>
      <c r="I74" s="29">
        <v>8.525115615E11</v>
      </c>
      <c r="J74" s="29">
        <v>2.3952959E13</v>
      </c>
      <c r="K74" s="29">
        <v>1.847186E12</v>
      </c>
      <c r="L74" s="89"/>
      <c r="N74" s="90">
        <v>2.0130628E7</v>
      </c>
      <c r="O74" s="71">
        <f t="shared" ref="O74:X74" si="93">B74/(SUM($B74:$K74))</f>
        <v>0.1474417014</v>
      </c>
      <c r="P74" s="71">
        <f t="shared" si="93"/>
        <v>0.1355231947</v>
      </c>
      <c r="Q74" s="71">
        <f t="shared" si="93"/>
        <v>0.01219953406</v>
      </c>
      <c r="R74" s="71">
        <f t="shared" si="93"/>
        <v>0.0116852877</v>
      </c>
      <c r="S74" s="71">
        <f t="shared" si="93"/>
        <v>0.1074657237</v>
      </c>
      <c r="T74" s="71">
        <f t="shared" si="93"/>
        <v>0.1081602069</v>
      </c>
      <c r="U74" s="71">
        <f t="shared" si="93"/>
        <v>0.01455141269</v>
      </c>
      <c r="V74" s="71">
        <f t="shared" si="93"/>
        <v>0.01480864702</v>
      </c>
      <c r="W74" s="71">
        <f t="shared" si="93"/>
        <v>0.4160775417</v>
      </c>
      <c r="X74" s="71">
        <f t="shared" si="93"/>
        <v>0.03208675012</v>
      </c>
      <c r="Y74" s="89"/>
      <c r="Z74" s="99" t="s">
        <v>127</v>
      </c>
      <c r="AA74" s="22">
        <v>0.126082678182067</v>
      </c>
      <c r="AB74" s="22">
        <v>0.12363180050060112</v>
      </c>
      <c r="AC74" s="22">
        <v>0.011276706993106064</v>
      </c>
      <c r="AD74" s="22">
        <v>0.011425222932352493</v>
      </c>
      <c r="AE74" s="22">
        <v>0.1159069709795324</v>
      </c>
      <c r="AF74" s="22">
        <v>0.11631949482226801</v>
      </c>
      <c r="AG74" s="22">
        <v>0.016088367163000397</v>
      </c>
      <c r="AH74" s="22">
        <v>0.01594776211335418</v>
      </c>
      <c r="AI74" s="22">
        <v>0.4358909614953</v>
      </c>
      <c r="AJ74" s="22">
        <v>0.027430034818418363</v>
      </c>
      <c r="AK74" s="38"/>
      <c r="AL74" s="38"/>
      <c r="AM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</row>
    <row r="75" ht="15.75" customHeight="1">
      <c r="A75" s="28">
        <v>2.0130731E7</v>
      </c>
      <c r="B75" s="29">
        <v>8.694284653304109E12</v>
      </c>
      <c r="C75" s="29">
        <v>8.616670043655889E12</v>
      </c>
      <c r="D75" s="29">
        <v>7.435646598170299E11</v>
      </c>
      <c r="E75" s="29">
        <v>7.5828200589317E11</v>
      </c>
      <c r="F75" s="29">
        <v>6.57441802086E12</v>
      </c>
      <c r="G75" s="29">
        <v>6.518124687912E12</v>
      </c>
      <c r="H75" s="29">
        <v>8.89445376844E11</v>
      </c>
      <c r="I75" s="29">
        <v>9.07996741681E11</v>
      </c>
      <c r="J75" s="29">
        <v>2.4418805E13</v>
      </c>
      <c r="K75" s="29">
        <v>1.90976E12</v>
      </c>
      <c r="L75" s="89"/>
      <c r="N75" s="90">
        <v>2.0130731E7</v>
      </c>
      <c r="O75" s="71">
        <f t="shared" ref="O75:X75" si="94">B75/(SUM($B75:$K75))</f>
        <v>0.1448290682</v>
      </c>
      <c r="P75" s="71">
        <f t="shared" si="94"/>
        <v>0.1435361669</v>
      </c>
      <c r="Q75" s="71">
        <f t="shared" si="94"/>
        <v>0.01238627226</v>
      </c>
      <c r="R75" s="71">
        <f t="shared" si="94"/>
        <v>0.01263143326</v>
      </c>
      <c r="S75" s="71">
        <f t="shared" si="94"/>
        <v>0.1095164092</v>
      </c>
      <c r="T75" s="71">
        <f t="shared" si="94"/>
        <v>0.108578677</v>
      </c>
      <c r="U75" s="71">
        <f t="shared" si="94"/>
        <v>0.01481634778</v>
      </c>
      <c r="V75" s="71">
        <f t="shared" si="94"/>
        <v>0.01512537572</v>
      </c>
      <c r="W75" s="71">
        <f t="shared" si="94"/>
        <v>0.4067675392</v>
      </c>
      <c r="X75" s="71">
        <f t="shared" si="94"/>
        <v>0.03181271056</v>
      </c>
      <c r="Y75" s="89"/>
      <c r="Z75" s="99" t="s">
        <v>129</v>
      </c>
      <c r="AA75" s="22">
        <v>0.12625456956838338</v>
      </c>
      <c r="AB75" s="22">
        <v>0.12817993303835465</v>
      </c>
      <c r="AC75" s="22">
        <v>0.011355287339976677</v>
      </c>
      <c r="AD75" s="22">
        <v>0.012054706206199146</v>
      </c>
      <c r="AE75" s="22">
        <v>0.11686302717962394</v>
      </c>
      <c r="AF75" s="22">
        <v>0.11877072310814273</v>
      </c>
      <c r="AG75" s="22">
        <v>0.015965629991617686</v>
      </c>
      <c r="AH75" s="22">
        <v>0.015933315253447836</v>
      </c>
      <c r="AI75" s="22">
        <v>0.4272786446831489</v>
      </c>
      <c r="AJ75" s="22">
        <v>0.02734416363110496</v>
      </c>
      <c r="AK75" s="38"/>
      <c r="AL75" s="38"/>
      <c r="AM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</row>
    <row r="76" ht="15.75" customHeight="1">
      <c r="A76" s="28">
        <v>2.013083E7</v>
      </c>
      <c r="B76" s="29">
        <v>8.344803839524851E12</v>
      </c>
      <c r="C76" s="29">
        <v>8.451766742495149E12</v>
      </c>
      <c r="D76" s="29">
        <v>7.085558983143801E11</v>
      </c>
      <c r="E76" s="29">
        <v>7.424547681370299E11</v>
      </c>
      <c r="F76" s="29">
        <v>6.474522697186E12</v>
      </c>
      <c r="G76" s="29">
        <v>6.40969938478E12</v>
      </c>
      <c r="H76" s="29">
        <v>8.86134414785E11</v>
      </c>
      <c r="I76" s="29">
        <v>9.03141163737E11</v>
      </c>
      <c r="J76" s="29">
        <v>2.4433961E13</v>
      </c>
      <c r="K76" s="29">
        <v>1.897412E12</v>
      </c>
      <c r="L76" s="89"/>
      <c r="N76" s="90">
        <v>2.013083E7</v>
      </c>
      <c r="O76" s="71">
        <f t="shared" ref="O76:X76" si="95">B76/(SUM($B76:$K76))</f>
        <v>0.140834743</v>
      </c>
      <c r="P76" s="71">
        <f t="shared" si="95"/>
        <v>0.1426399494</v>
      </c>
      <c r="Q76" s="71">
        <f t="shared" si="95"/>
        <v>0.01195825448</v>
      </c>
      <c r="R76" s="71">
        <f t="shared" si="95"/>
        <v>0.01253036363</v>
      </c>
      <c r="S76" s="71">
        <f t="shared" si="95"/>
        <v>0.1092701228</v>
      </c>
      <c r="T76" s="71">
        <f t="shared" si="95"/>
        <v>0.1081761037</v>
      </c>
      <c r="U76" s="71">
        <f t="shared" si="95"/>
        <v>0.01495523622</v>
      </c>
      <c r="V76" s="71">
        <f t="shared" si="95"/>
        <v>0.01524225808</v>
      </c>
      <c r="W76" s="71">
        <f t="shared" si="95"/>
        <v>0.4123704625</v>
      </c>
      <c r="X76" s="71">
        <f t="shared" si="95"/>
        <v>0.03202250605</v>
      </c>
      <c r="Y76" s="89"/>
      <c r="Z76" s="99" t="s">
        <v>131</v>
      </c>
      <c r="AA76" s="22">
        <v>0.12396835717303925</v>
      </c>
      <c r="AB76" s="22">
        <v>0.12620119228240131</v>
      </c>
      <c r="AC76" s="22">
        <v>0.011068064131601262</v>
      </c>
      <c r="AD76" s="22">
        <v>0.011605285905747005</v>
      </c>
      <c r="AE76" s="22">
        <v>0.11553207287604252</v>
      </c>
      <c r="AF76" s="22">
        <v>0.12038247823779286</v>
      </c>
      <c r="AG76" s="22">
        <v>0.016149597725078284</v>
      </c>
      <c r="AH76" s="22">
        <v>0.017117576290512426</v>
      </c>
      <c r="AI76" s="22">
        <v>0.4311770059828377</v>
      </c>
      <c r="AJ76" s="22">
        <v>0.026798369394947355</v>
      </c>
      <c r="AK76" s="38"/>
      <c r="AL76" s="38"/>
      <c r="AM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</row>
    <row r="77" ht="15.75" customHeight="1">
      <c r="A77" s="28">
        <v>2.013093E7</v>
      </c>
      <c r="B77" s="29">
        <v>8.53169346880183E12</v>
      </c>
      <c r="C77" s="29">
        <v>8.81430176610817E12</v>
      </c>
      <c r="D77" s="29">
        <v>7.500933059378801E11</v>
      </c>
      <c r="E77" s="29">
        <v>7.937048135001201E11</v>
      </c>
      <c r="F77" s="29">
        <v>6.928840119084E12</v>
      </c>
      <c r="G77" s="29">
        <v>6.799177305011E12</v>
      </c>
      <c r="H77" s="29">
        <v>9.59689888209E11</v>
      </c>
      <c r="I77" s="29">
        <v>9.77601097222E11</v>
      </c>
      <c r="J77" s="29">
        <v>2.4966905E13</v>
      </c>
      <c r="K77" s="29">
        <v>1.966146E12</v>
      </c>
      <c r="L77" s="89"/>
      <c r="N77" s="90">
        <v>2.013093E7</v>
      </c>
      <c r="O77" s="71">
        <f t="shared" ref="O77:X77" si="96">B77/(SUM($B77:$K77))</f>
        <v>0.1387534523</v>
      </c>
      <c r="P77" s="71">
        <f t="shared" si="96"/>
        <v>0.1433495945</v>
      </c>
      <c r="Q77" s="71">
        <f t="shared" si="96"/>
        <v>0.01219898911</v>
      </c>
      <c r="R77" s="71">
        <f t="shared" si="96"/>
        <v>0.01290825595</v>
      </c>
      <c r="S77" s="71">
        <f t="shared" si="96"/>
        <v>0.1126857745</v>
      </c>
      <c r="T77" s="71">
        <f t="shared" si="96"/>
        <v>0.1105770299</v>
      </c>
      <c r="U77" s="71">
        <f t="shared" si="96"/>
        <v>0.01560772027</v>
      </c>
      <c r="V77" s="71">
        <f t="shared" si="96"/>
        <v>0.01589901555</v>
      </c>
      <c r="W77" s="71">
        <f t="shared" si="96"/>
        <v>0.4060441545</v>
      </c>
      <c r="X77" s="71">
        <f t="shared" si="96"/>
        <v>0.03197601345</v>
      </c>
      <c r="Y77" s="89"/>
      <c r="Z77" s="99" t="s">
        <v>133</v>
      </c>
      <c r="AA77" s="22">
        <v>0.11807343861599698</v>
      </c>
      <c r="AB77" s="22">
        <v>0.11891804572357709</v>
      </c>
      <c r="AC77" s="22">
        <v>0.01002042857293493</v>
      </c>
      <c r="AD77" s="22">
        <v>0.010478918504209483</v>
      </c>
      <c r="AE77" s="22">
        <v>0.11230695964393547</v>
      </c>
      <c r="AF77" s="22">
        <v>0.11797346684649158</v>
      </c>
      <c r="AG77" s="22">
        <v>0.015246205272667523</v>
      </c>
      <c r="AH77" s="22">
        <v>0.015357941560402355</v>
      </c>
      <c r="AI77" s="22">
        <v>0.45444094360544357</v>
      </c>
      <c r="AJ77" s="22">
        <v>0.027183651654341032</v>
      </c>
      <c r="AK77" s="38"/>
      <c r="AL77" s="38"/>
      <c r="AM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</row>
    <row r="78" ht="15.75" customHeight="1">
      <c r="A78" s="28">
        <v>2.0131031E7</v>
      </c>
      <c r="B78" s="29">
        <v>8.88067625825276E12</v>
      </c>
      <c r="C78" s="29">
        <v>9.19226137126724E12</v>
      </c>
      <c r="D78" s="29">
        <v>7.6960442851625E11</v>
      </c>
      <c r="E78" s="29">
        <v>8.0769636297635E11</v>
      </c>
      <c r="F78" s="29">
        <v>7.207744795131E12</v>
      </c>
      <c r="G78" s="29">
        <v>6.98675989107E12</v>
      </c>
      <c r="H78" s="29">
        <v>9.93281383867E11</v>
      </c>
      <c r="I78" s="29">
        <v>9.9389614189E11</v>
      </c>
      <c r="J78" s="29">
        <v>2.5343261E13</v>
      </c>
      <c r="K78" s="29">
        <v>2.003763E12</v>
      </c>
      <c r="L78" s="89"/>
      <c r="N78" s="90">
        <v>2.0131031E7</v>
      </c>
      <c r="O78" s="71">
        <f t="shared" ref="O78:X78" si="97">B78/(SUM($B78:$K78))</f>
        <v>0.1405638589</v>
      </c>
      <c r="P78" s="71">
        <f t="shared" si="97"/>
        <v>0.1454956461</v>
      </c>
      <c r="Q78" s="71">
        <f t="shared" si="97"/>
        <v>0.01218134353</v>
      </c>
      <c r="R78" s="71">
        <f t="shared" si="97"/>
        <v>0.01278426488</v>
      </c>
      <c r="S78" s="71">
        <f t="shared" si="97"/>
        <v>0.1140846027</v>
      </c>
      <c r="T78" s="71">
        <f t="shared" si="97"/>
        <v>0.1105868408</v>
      </c>
      <c r="U78" s="71">
        <f t="shared" si="97"/>
        <v>0.01572171535</v>
      </c>
      <c r="V78" s="71">
        <f t="shared" si="97"/>
        <v>0.01573144578</v>
      </c>
      <c r="W78" s="71">
        <f t="shared" si="97"/>
        <v>0.401134605</v>
      </c>
      <c r="X78" s="71">
        <f t="shared" si="97"/>
        <v>0.03171567698</v>
      </c>
      <c r="Y78" s="89"/>
      <c r="Z78" s="99" t="s">
        <v>135</v>
      </c>
      <c r="AA78" s="22">
        <v>0.12148401116665469</v>
      </c>
      <c r="AB78" s="22">
        <v>0.11923992087614285</v>
      </c>
      <c r="AC78" s="22">
        <v>0.010357851589214415</v>
      </c>
      <c r="AD78" s="22">
        <v>0.01080817845279318</v>
      </c>
      <c r="AE78" s="22">
        <v>0.10941477244200212</v>
      </c>
      <c r="AF78" s="22">
        <v>0.11386333558270062</v>
      </c>
      <c r="AG78" s="22">
        <v>0.01485192598139093</v>
      </c>
      <c r="AH78" s="22">
        <v>0.014743071383622967</v>
      </c>
      <c r="AI78" s="22">
        <v>0.45789700155338336</v>
      </c>
      <c r="AJ78" s="22">
        <v>0.02733993097209484</v>
      </c>
      <c r="AK78" s="38"/>
      <c r="AL78" s="38"/>
      <c r="AM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</row>
    <row r="79" ht="15.75" customHeight="1">
      <c r="A79" s="28">
        <v>2.0131129E7</v>
      </c>
      <c r="B79" s="29">
        <v>9.09956090333477E12</v>
      </c>
      <c r="C79" s="29">
        <v>9.43501628827523E12</v>
      </c>
      <c r="D79" s="29">
        <v>7.9626973657551E11</v>
      </c>
      <c r="E79" s="29">
        <v>8.3916809651849E11</v>
      </c>
      <c r="F79" s="29">
        <v>7.119027651302E12</v>
      </c>
      <c r="G79" s="29">
        <v>7.163742993262E12</v>
      </c>
      <c r="H79" s="29">
        <v>9.90925664056E11</v>
      </c>
      <c r="I79" s="29">
        <v>1.001231574555E12</v>
      </c>
      <c r="J79" s="29">
        <v>2.5264381E13</v>
      </c>
      <c r="K79" s="29">
        <v>2.056528E12</v>
      </c>
      <c r="L79" s="89"/>
      <c r="N79" s="90">
        <v>2.0131129E7</v>
      </c>
      <c r="O79" s="71">
        <f t="shared" ref="O79:X79" si="98">B79/(SUM($B79:$K79))</f>
        <v>0.1427027262</v>
      </c>
      <c r="P79" s="71">
        <f t="shared" si="98"/>
        <v>0.1479634633</v>
      </c>
      <c r="Q79" s="71">
        <f t="shared" si="98"/>
        <v>0.01248740059</v>
      </c>
      <c r="R79" s="71">
        <f t="shared" si="98"/>
        <v>0.01316014875</v>
      </c>
      <c r="S79" s="71">
        <f t="shared" si="98"/>
        <v>0.1116432611</v>
      </c>
      <c r="T79" s="71">
        <f t="shared" si="98"/>
        <v>0.1123445038</v>
      </c>
      <c r="U79" s="71">
        <f t="shared" si="98"/>
        <v>0.01554006783</v>
      </c>
      <c r="V79" s="71">
        <f t="shared" si="98"/>
        <v>0.01570168899</v>
      </c>
      <c r="W79" s="71">
        <f t="shared" si="98"/>
        <v>0.3962054963</v>
      </c>
      <c r="X79" s="71">
        <f t="shared" si="98"/>
        <v>0.03225124324</v>
      </c>
      <c r="Y79" s="89"/>
      <c r="Z79" s="99" t="s">
        <v>137</v>
      </c>
      <c r="AA79" s="22">
        <v>0.12282022117822217</v>
      </c>
      <c r="AB79" s="22">
        <v>0.12369839941983123</v>
      </c>
      <c r="AC79" s="22">
        <v>0.011222634471418845</v>
      </c>
      <c r="AD79" s="22">
        <v>0.010330879021030123</v>
      </c>
      <c r="AE79" s="22">
        <v>0.11503060571493884</v>
      </c>
      <c r="AF79" s="22">
        <v>0.12172597273688532</v>
      </c>
      <c r="AG79" s="22">
        <v>0.014225599347088672</v>
      </c>
      <c r="AH79" s="22">
        <v>0.014403503962341293</v>
      </c>
      <c r="AI79" s="22">
        <v>0.4401919706445748</v>
      </c>
      <c r="AJ79" s="22">
        <v>0.026350213503668663</v>
      </c>
      <c r="AK79" s="38"/>
      <c r="AL79" s="38"/>
      <c r="AM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</row>
    <row r="80" ht="15.75" customHeight="1">
      <c r="A80" s="28">
        <v>2.0131231E7</v>
      </c>
      <c r="B80" s="29">
        <v>9.302629307714701E12</v>
      </c>
      <c r="C80" s="29">
        <v>9.6941084604503E12</v>
      </c>
      <c r="D80" s="29">
        <v>8.1013177761143E11</v>
      </c>
      <c r="E80" s="29">
        <v>8.5824907052537E11</v>
      </c>
      <c r="F80" s="29">
        <v>7.203734084827E12</v>
      </c>
      <c r="G80" s="29">
        <v>7.260210591505E12</v>
      </c>
      <c r="H80" s="29">
        <v>1.011092769383E12</v>
      </c>
      <c r="I80" s="29">
        <v>1.028590959237E12</v>
      </c>
      <c r="J80" s="29">
        <v>2.5019816E13</v>
      </c>
      <c r="K80" s="29">
        <v>2.060683E12</v>
      </c>
      <c r="L80" s="89"/>
      <c r="N80" s="90">
        <v>2.0131231E7</v>
      </c>
      <c r="O80" s="71">
        <f t="shared" ref="O80:X80" si="99">B80/(SUM($B80:$K80))</f>
        <v>0.1447897039</v>
      </c>
      <c r="P80" s="71">
        <f t="shared" si="99"/>
        <v>0.1508828362</v>
      </c>
      <c r="Q80" s="71">
        <f t="shared" si="99"/>
        <v>0.01260920287</v>
      </c>
      <c r="R80" s="71">
        <f t="shared" si="99"/>
        <v>0.01335811895</v>
      </c>
      <c r="S80" s="71">
        <f t="shared" si="99"/>
        <v>0.1121216906</v>
      </c>
      <c r="T80" s="71">
        <f t="shared" si="99"/>
        <v>0.1130007127</v>
      </c>
      <c r="U80" s="71">
        <f t="shared" si="99"/>
        <v>0.01573703712</v>
      </c>
      <c r="V80" s="71">
        <f t="shared" si="99"/>
        <v>0.01600938568</v>
      </c>
      <c r="W80" s="71">
        <f t="shared" si="99"/>
        <v>0.3894180485</v>
      </c>
      <c r="X80" s="71">
        <f t="shared" si="99"/>
        <v>0.03207326354</v>
      </c>
      <c r="Y80" s="89"/>
      <c r="Z80" s="99" t="s">
        <v>139</v>
      </c>
      <c r="AA80" s="22">
        <v>0.11699711658639372</v>
      </c>
      <c r="AB80" s="22">
        <v>0.1201429124927834</v>
      </c>
      <c r="AC80" s="22">
        <v>0.010340362690768448</v>
      </c>
      <c r="AD80" s="22">
        <v>0.009783098762402229</v>
      </c>
      <c r="AE80" s="22">
        <v>0.11998102204243581</v>
      </c>
      <c r="AF80" s="22">
        <v>0.12178249563772911</v>
      </c>
      <c r="AG80" s="22">
        <v>0.014606875281255462</v>
      </c>
      <c r="AH80" s="22">
        <v>0.014615076541478658</v>
      </c>
      <c r="AI80" s="22">
        <v>0.4471426494766165</v>
      </c>
      <c r="AJ80" s="22">
        <v>0.024608390488136636</v>
      </c>
      <c r="AK80" s="38"/>
      <c r="AL80" s="38"/>
      <c r="AM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</row>
    <row r="81" ht="15.75" customHeight="1">
      <c r="A81" s="28">
        <v>2.0140131E7</v>
      </c>
      <c r="B81" s="29">
        <v>8.95962656744859E12</v>
      </c>
      <c r="C81" s="29">
        <v>9.40582482667141E12</v>
      </c>
      <c r="D81" s="29">
        <v>7.7528361027824E11</v>
      </c>
      <c r="E81" s="29">
        <v>8.377789687754601E11</v>
      </c>
      <c r="F81" s="29">
        <v>6.963960422387E12</v>
      </c>
      <c r="G81" s="29">
        <v>6.943428214331E12</v>
      </c>
      <c r="H81" s="29">
        <v>1.004026513471E12</v>
      </c>
      <c r="I81" s="29">
        <v>1.017709348224E12</v>
      </c>
      <c r="J81" s="29">
        <v>2.5288697E13</v>
      </c>
      <c r="K81" s="29">
        <v>2.068112E12</v>
      </c>
      <c r="L81" s="89"/>
      <c r="N81" s="90">
        <v>2.0140131E7</v>
      </c>
      <c r="O81" s="71">
        <f t="shared" ref="O81:X81" si="100">B81/(SUM($B81:$K81))</f>
        <v>0.1416218259</v>
      </c>
      <c r="P81" s="71">
        <f t="shared" si="100"/>
        <v>0.1486747328</v>
      </c>
      <c r="Q81" s="71">
        <f t="shared" si="100"/>
        <v>0.01225464919</v>
      </c>
      <c r="R81" s="71">
        <f t="shared" si="100"/>
        <v>0.01324249246</v>
      </c>
      <c r="S81" s="71">
        <f t="shared" si="100"/>
        <v>0.1100769974</v>
      </c>
      <c r="T81" s="71">
        <f t="shared" si="100"/>
        <v>0.1097524517</v>
      </c>
      <c r="U81" s="71">
        <f t="shared" si="100"/>
        <v>0.0158703119</v>
      </c>
      <c r="V81" s="71">
        <f t="shared" si="100"/>
        <v>0.0160865919</v>
      </c>
      <c r="W81" s="71">
        <f t="shared" si="100"/>
        <v>0.3997299907</v>
      </c>
      <c r="X81" s="71">
        <f t="shared" si="100"/>
        <v>0.03268995593</v>
      </c>
      <c r="Y81" s="89"/>
      <c r="Z81" s="99" t="s">
        <v>141</v>
      </c>
      <c r="AA81" s="22">
        <v>0.11648325272839832</v>
      </c>
      <c r="AB81" s="22">
        <v>0.11572474189339006</v>
      </c>
      <c r="AC81" s="22">
        <v>0.010110086109211647</v>
      </c>
      <c r="AD81" s="22">
        <v>0.009651595282806654</v>
      </c>
      <c r="AE81" s="22">
        <v>0.12374843064440803</v>
      </c>
      <c r="AF81" s="22">
        <v>0.11728897563180123</v>
      </c>
      <c r="AG81" s="22">
        <v>0.01564458018659933</v>
      </c>
      <c r="AH81" s="22">
        <v>0.014584255745758721</v>
      </c>
      <c r="AI81" s="22">
        <v>0.45358657715726786</v>
      </c>
      <c r="AJ81" s="22">
        <v>0.023177504620358173</v>
      </c>
      <c r="AK81" s="38"/>
      <c r="AL81" s="38"/>
      <c r="AM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</row>
    <row r="82" ht="15.75" customHeight="1">
      <c r="A82" s="28">
        <v>2.0140228E7</v>
      </c>
      <c r="B82" s="29">
        <v>9.31516957965574E12</v>
      </c>
      <c r="C82" s="29">
        <v>9.92400309840926E12</v>
      </c>
      <c r="D82" s="29">
        <v>8.0818006077485E11</v>
      </c>
      <c r="E82" s="29">
        <v>8.7537859379835E11</v>
      </c>
      <c r="F82" s="29">
        <v>7.247500755731E12</v>
      </c>
      <c r="G82" s="29">
        <v>7.305673396079E12</v>
      </c>
      <c r="H82" s="29">
        <v>1.058787842068E12</v>
      </c>
      <c r="I82" s="29">
        <v>1.077304822957E12</v>
      </c>
      <c r="J82" s="29">
        <v>2.5912108E13</v>
      </c>
      <c r="K82" s="29">
        <v>2.106985E12</v>
      </c>
      <c r="L82" s="89"/>
      <c r="N82" s="90">
        <v>2.0140228E7</v>
      </c>
      <c r="O82" s="71">
        <f t="shared" ref="O82:X82" si="101">B82/(SUM($B82:$K82))</f>
        <v>0.1419322674</v>
      </c>
      <c r="P82" s="71">
        <f t="shared" si="101"/>
        <v>0.1512088695</v>
      </c>
      <c r="Q82" s="71">
        <f t="shared" si="101"/>
        <v>0.01231398178</v>
      </c>
      <c r="R82" s="71">
        <f t="shared" si="101"/>
        <v>0.01333786439</v>
      </c>
      <c r="S82" s="71">
        <f t="shared" si="101"/>
        <v>0.1104278571</v>
      </c>
      <c r="T82" s="71">
        <f t="shared" si="101"/>
        <v>0.1113142151</v>
      </c>
      <c r="U82" s="71">
        <f t="shared" si="101"/>
        <v>0.0161324126</v>
      </c>
      <c r="V82" s="71">
        <f t="shared" si="101"/>
        <v>0.01641454993</v>
      </c>
      <c r="W82" s="71">
        <f t="shared" si="101"/>
        <v>0.3948145238</v>
      </c>
      <c r="X82" s="71">
        <f t="shared" si="101"/>
        <v>0.03210345833</v>
      </c>
      <c r="Y82" s="89"/>
      <c r="Z82" s="99" t="s">
        <v>143</v>
      </c>
      <c r="AA82" s="22">
        <v>0.11200205634808359</v>
      </c>
      <c r="AB82" s="22">
        <v>0.11699611727160324</v>
      </c>
      <c r="AC82" s="22">
        <v>0.009309773612298934</v>
      </c>
      <c r="AD82" s="22">
        <v>0.009631755095609092</v>
      </c>
      <c r="AE82" s="22">
        <v>0.11577293697296863</v>
      </c>
      <c r="AF82" s="22">
        <v>0.1142791112955745</v>
      </c>
      <c r="AG82" s="22">
        <v>0.012129209332157685</v>
      </c>
      <c r="AH82" s="22">
        <v>0.012650778584008765</v>
      </c>
      <c r="AI82" s="22">
        <v>0.47521466981289395</v>
      </c>
      <c r="AJ82" s="22">
        <v>0.022013591674801616</v>
      </c>
      <c r="AK82" s="38"/>
      <c r="AL82" s="38"/>
      <c r="AM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</row>
    <row r="83" ht="15.75" customHeight="1">
      <c r="A83" s="28">
        <v>2.0140331E7</v>
      </c>
      <c r="B83" s="29">
        <v>9.52737555076058E12</v>
      </c>
      <c r="C83" s="29">
        <v>9.80216862351942E12</v>
      </c>
      <c r="D83" s="29">
        <v>8.203976477518999E11</v>
      </c>
      <c r="E83" s="29">
        <v>8.519761339673E11</v>
      </c>
      <c r="F83" s="29">
        <v>7.1921297285E12</v>
      </c>
      <c r="G83" s="29">
        <v>7.28062668183E12</v>
      </c>
      <c r="H83" s="29">
        <v>1.064656341639E12</v>
      </c>
      <c r="I83" s="29">
        <v>1.056293486241E12</v>
      </c>
      <c r="J83" s="29">
        <v>2.596507E13</v>
      </c>
      <c r="K83" s="29">
        <v>2.127845E12</v>
      </c>
      <c r="L83" s="89"/>
      <c r="N83" s="101">
        <v>2.0140331E7</v>
      </c>
      <c r="O83" s="71">
        <f t="shared" ref="O83:X83" si="102">B83/(SUM($B83:$K83))</f>
        <v>0.1450386272</v>
      </c>
      <c r="P83" s="71">
        <f t="shared" si="102"/>
        <v>0.1492219</v>
      </c>
      <c r="Q83" s="71">
        <f t="shared" si="102"/>
        <v>0.01248920524</v>
      </c>
      <c r="R83" s="71">
        <f t="shared" si="102"/>
        <v>0.01296993577</v>
      </c>
      <c r="S83" s="71">
        <f t="shared" si="102"/>
        <v>0.1094883494</v>
      </c>
      <c r="T83" s="71">
        <f t="shared" si="102"/>
        <v>0.11083557</v>
      </c>
      <c r="U83" s="71">
        <f t="shared" si="102"/>
        <v>0.01620764223</v>
      </c>
      <c r="V83" s="71">
        <f t="shared" si="102"/>
        <v>0.0160803315</v>
      </c>
      <c r="W83" s="71">
        <f t="shared" si="102"/>
        <v>0.3952754973</v>
      </c>
      <c r="X83" s="71">
        <f t="shared" si="102"/>
        <v>0.03239294139</v>
      </c>
      <c r="Y83" s="89"/>
      <c r="Z83" s="99" t="s">
        <v>145</v>
      </c>
      <c r="AA83" s="22">
        <v>0.10735329587462224</v>
      </c>
      <c r="AB83" s="22">
        <v>0.12282121613138038</v>
      </c>
      <c r="AC83" s="22">
        <v>0.009291178288593839</v>
      </c>
      <c r="AD83" s="22">
        <v>0.009353132738274908</v>
      </c>
      <c r="AE83" s="22">
        <v>0.10340892247198086</v>
      </c>
      <c r="AF83" s="22">
        <v>0.10658848337067695</v>
      </c>
      <c r="AG83" s="22">
        <v>0.009348115919850951</v>
      </c>
      <c r="AH83" s="22">
        <v>0.010783532934575953</v>
      </c>
      <c r="AI83" s="22">
        <v>0.50116366904968</v>
      </c>
      <c r="AJ83" s="22">
        <v>0.01988845322036389</v>
      </c>
      <c r="AK83" s="38"/>
      <c r="AL83" s="38"/>
      <c r="AM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</row>
    <row r="84" ht="15.75" customHeight="1">
      <c r="A84" s="28">
        <v>2.014043E7</v>
      </c>
      <c r="B84" s="29">
        <v>9.59302507294914E12</v>
      </c>
      <c r="C84" s="29">
        <v>9.77143360326586E12</v>
      </c>
      <c r="D84" s="29">
        <v>8.0416141970878E11</v>
      </c>
      <c r="E84" s="29">
        <v>8.142081583494199E11</v>
      </c>
      <c r="F84" s="29">
        <v>7.330194950396E12</v>
      </c>
      <c r="G84" s="29">
        <v>7.319710920695E12</v>
      </c>
      <c r="H84" s="29">
        <v>1.059763106778E12</v>
      </c>
      <c r="I84" s="29">
        <v>1.045679307749E12</v>
      </c>
      <c r="J84" s="29">
        <v>2.6346611E13</v>
      </c>
      <c r="K84" s="29">
        <v>2.167548E12</v>
      </c>
      <c r="L84" s="89"/>
      <c r="N84" s="90">
        <v>2.014043E7</v>
      </c>
      <c r="O84" s="71">
        <f t="shared" ref="O84:X84" si="103">B84/(SUM($B84:$K84))</f>
        <v>0.1447952739</v>
      </c>
      <c r="P84" s="71">
        <f t="shared" si="103"/>
        <v>0.1474881379</v>
      </c>
      <c r="Q84" s="71">
        <f t="shared" si="103"/>
        <v>0.01213785768</v>
      </c>
      <c r="R84" s="71">
        <f t="shared" si="103"/>
        <v>0.01228950122</v>
      </c>
      <c r="S84" s="71">
        <f t="shared" si="103"/>
        <v>0.1106405516</v>
      </c>
      <c r="T84" s="71">
        <f t="shared" si="103"/>
        <v>0.1104823077</v>
      </c>
      <c r="U84" s="71">
        <f t="shared" si="103"/>
        <v>0.01599586034</v>
      </c>
      <c r="V84" s="71">
        <f t="shared" si="103"/>
        <v>0.01578328219</v>
      </c>
      <c r="W84" s="71">
        <f t="shared" si="103"/>
        <v>0.3976706751</v>
      </c>
      <c r="X84" s="71">
        <f t="shared" si="103"/>
        <v>0.03271655229</v>
      </c>
      <c r="Y84" s="89"/>
      <c r="Z84" s="99" t="s">
        <v>147</v>
      </c>
      <c r="AA84" s="22">
        <v>0.12115771183931463</v>
      </c>
      <c r="AB84" s="22">
        <v>0.12028484650525302</v>
      </c>
      <c r="AC84" s="22">
        <v>0.010690385723844186</v>
      </c>
      <c r="AD84" s="22">
        <v>0.009632802754413089</v>
      </c>
      <c r="AE84" s="22">
        <v>0.11088083852560782</v>
      </c>
      <c r="AF84" s="22">
        <v>0.11777716840853028</v>
      </c>
      <c r="AG84" s="22">
        <v>0.00962730991679218</v>
      </c>
      <c r="AH84" s="22">
        <v>0.01092801826686665</v>
      </c>
      <c r="AI84" s="22">
        <v>0.47238797163905977</v>
      </c>
      <c r="AJ84" s="22">
        <v>0.01663294642031838</v>
      </c>
      <c r="AK84" s="38"/>
      <c r="AL84" s="38"/>
      <c r="AM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</row>
    <row r="85" ht="15.75" customHeight="1">
      <c r="A85" s="28">
        <v>2.014053E7</v>
      </c>
      <c r="B85" s="29">
        <v>9.671444293771232E12</v>
      </c>
      <c r="C85" s="29">
        <v>1.001091047870877E13</v>
      </c>
      <c r="D85" s="29">
        <v>8.0650193295787E11</v>
      </c>
      <c r="E85" s="29">
        <v>8.2016496194193E11</v>
      </c>
      <c r="F85" s="29">
        <v>7.364039645679E12</v>
      </c>
      <c r="G85" s="29">
        <v>7.424998291261E12</v>
      </c>
      <c r="H85" s="29">
        <v>1.060495438428E12</v>
      </c>
      <c r="I85" s="29">
        <v>1.0835657383765E12</v>
      </c>
      <c r="J85" s="29">
        <v>2.6630901E13</v>
      </c>
      <c r="K85" s="29">
        <v>2.201629E12</v>
      </c>
      <c r="L85" s="89"/>
      <c r="N85" s="90">
        <v>2.014053E7</v>
      </c>
      <c r="O85" s="71">
        <f t="shared" ref="O85:X85" si="104">B85/(SUM($B85:$K85))</f>
        <v>0.1441892605</v>
      </c>
      <c r="P85" s="71">
        <f t="shared" si="104"/>
        <v>0.149250281</v>
      </c>
      <c r="Q85" s="71">
        <f t="shared" si="104"/>
        <v>0.01202394531</v>
      </c>
      <c r="R85" s="71">
        <f t="shared" si="104"/>
        <v>0.01222764416</v>
      </c>
      <c r="S85" s="71">
        <f t="shared" si="104"/>
        <v>0.1097887139</v>
      </c>
      <c r="T85" s="71">
        <f t="shared" si="104"/>
        <v>0.1106975319</v>
      </c>
      <c r="U85" s="71">
        <f t="shared" si="104"/>
        <v>0.01581067402</v>
      </c>
      <c r="V85" s="71">
        <f t="shared" si="104"/>
        <v>0.01615462363</v>
      </c>
      <c r="W85" s="71">
        <f t="shared" si="104"/>
        <v>0.397033763</v>
      </c>
      <c r="X85" s="71">
        <f t="shared" si="104"/>
        <v>0.03282356262</v>
      </c>
      <c r="Y85" s="89"/>
      <c r="Z85" s="99" t="s">
        <v>149</v>
      </c>
      <c r="AA85" s="22">
        <v>0.1403764382592354</v>
      </c>
      <c r="AB85" s="22">
        <v>0.14242588293938357</v>
      </c>
      <c r="AC85" s="22">
        <v>0.013113692714330544</v>
      </c>
      <c r="AD85" s="22">
        <v>0.012073365388941177</v>
      </c>
      <c r="AE85" s="22">
        <v>0.13076805742824618</v>
      </c>
      <c r="AF85" s="22">
        <v>0.12326833188084352</v>
      </c>
      <c r="AG85" s="22">
        <v>0.01228384010968424</v>
      </c>
      <c r="AH85" s="22">
        <v>0.012935414852259741</v>
      </c>
      <c r="AI85" s="22">
        <v>0.39351892484118806</v>
      </c>
      <c r="AJ85" s="22">
        <v>0.01923605158588757</v>
      </c>
      <c r="AK85" s="38"/>
      <c r="AL85" s="38"/>
      <c r="AM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</row>
    <row r="86" ht="15.75" customHeight="1">
      <c r="A86" s="28">
        <v>2.014063E7</v>
      </c>
      <c r="B86" s="29">
        <v>1.0006522134626648E13</v>
      </c>
      <c r="C86" s="29">
        <v>1.013061368257335E13</v>
      </c>
      <c r="D86" s="29">
        <v>8.786302334541799E11</v>
      </c>
      <c r="E86" s="29">
        <v>8.782695132358201E11</v>
      </c>
      <c r="F86" s="29">
        <v>7.556213368928E12</v>
      </c>
      <c r="G86" s="29">
        <v>7.541589557449E12</v>
      </c>
      <c r="H86" s="29">
        <v>1.118272958338E12</v>
      </c>
      <c r="I86" s="29">
        <v>1.121452169004E12</v>
      </c>
      <c r="J86" s="29">
        <v>2.6874674E13</v>
      </c>
      <c r="K86" s="29">
        <v>2.236595E12</v>
      </c>
      <c r="L86" s="89"/>
      <c r="N86" s="90">
        <v>2.014063E7</v>
      </c>
      <c r="O86" s="71">
        <f t="shared" ref="O86:X86" si="105">B86/(SUM($B86:$K86))</f>
        <v>0.1464165553</v>
      </c>
      <c r="P86" s="71">
        <f t="shared" si="105"/>
        <v>0.1482322768</v>
      </c>
      <c r="Q86" s="71">
        <f t="shared" si="105"/>
        <v>0.01285621622</v>
      </c>
      <c r="R86" s="71">
        <f t="shared" si="105"/>
        <v>0.01285093812</v>
      </c>
      <c r="S86" s="71">
        <f t="shared" si="105"/>
        <v>0.1105633624</v>
      </c>
      <c r="T86" s="71">
        <f t="shared" si="105"/>
        <v>0.1103493851</v>
      </c>
      <c r="U86" s="71">
        <f t="shared" si="105"/>
        <v>0.01636269548</v>
      </c>
      <c r="V86" s="71">
        <f t="shared" si="105"/>
        <v>0.01640921405</v>
      </c>
      <c r="W86" s="71">
        <f t="shared" si="105"/>
        <v>0.3932332473</v>
      </c>
      <c r="X86" s="71">
        <f t="shared" si="105"/>
        <v>0.03272610915</v>
      </c>
      <c r="Y86" s="89"/>
      <c r="Z86" s="99" t="s">
        <v>151</v>
      </c>
      <c r="AA86" s="22">
        <v>0.13273724029193393</v>
      </c>
      <c r="AB86" s="22">
        <v>0.14305260970229378</v>
      </c>
      <c r="AC86" s="22">
        <v>0.011019147158959781</v>
      </c>
      <c r="AD86" s="22">
        <v>0.011369482734851288</v>
      </c>
      <c r="AE86" s="22">
        <v>0.1390620870599361</v>
      </c>
      <c r="AF86" s="22">
        <v>0.1467547536372247</v>
      </c>
      <c r="AG86" s="22">
        <v>0.01396542717839546</v>
      </c>
      <c r="AH86" s="22">
        <v>0.015882281710282678</v>
      </c>
      <c r="AI86" s="22">
        <v>0.3666596072175967</v>
      </c>
      <c r="AJ86" s="22">
        <v>0.019497363308525563</v>
      </c>
      <c r="AK86" s="38"/>
      <c r="AL86" s="38"/>
      <c r="AM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</row>
    <row r="87" ht="15.75" customHeight="1">
      <c r="A87" s="28">
        <v>2.0140731E7</v>
      </c>
      <c r="B87" s="29">
        <v>9.820862833943502E12</v>
      </c>
      <c r="C87" s="29">
        <v>9.962614092841498E12</v>
      </c>
      <c r="D87" s="29">
        <v>8.2452181220682E11</v>
      </c>
      <c r="E87" s="29">
        <v>8.167573017181799E11</v>
      </c>
      <c r="F87" s="29">
        <v>7.45130722891E12</v>
      </c>
      <c r="G87" s="29">
        <v>7.38010706584E12</v>
      </c>
      <c r="H87" s="29">
        <v>1.086404409647E12</v>
      </c>
      <c r="I87" s="29">
        <v>1.091414179916E12</v>
      </c>
      <c r="J87" s="29">
        <v>2.6497923E13</v>
      </c>
      <c r="K87" s="29">
        <v>2.192482E12</v>
      </c>
      <c r="L87" s="89"/>
      <c r="N87" s="90">
        <v>2.0140731E7</v>
      </c>
      <c r="O87" s="71">
        <f t="shared" ref="O87:X87" si="106">B87/(SUM($B87:$K87))</f>
        <v>0.1463084024</v>
      </c>
      <c r="P87" s="71">
        <f t="shared" si="106"/>
        <v>0.148420172</v>
      </c>
      <c r="Q87" s="71">
        <f t="shared" si="106"/>
        <v>0.01228348986</v>
      </c>
      <c r="R87" s="71">
        <f t="shared" si="106"/>
        <v>0.01216781641</v>
      </c>
      <c r="S87" s="71">
        <f t="shared" si="106"/>
        <v>0.1110074415</v>
      </c>
      <c r="T87" s="71">
        <f t="shared" si="106"/>
        <v>0.1099467218</v>
      </c>
      <c r="U87" s="71">
        <f t="shared" si="106"/>
        <v>0.01618494181</v>
      </c>
      <c r="V87" s="71">
        <f t="shared" si="106"/>
        <v>0.01625957593</v>
      </c>
      <c r="W87" s="71">
        <f t="shared" si="106"/>
        <v>0.3947584693</v>
      </c>
      <c r="X87" s="71">
        <f t="shared" si="106"/>
        <v>0.03266296903</v>
      </c>
      <c r="Y87" s="89"/>
      <c r="Z87" s="99" t="s">
        <v>153</v>
      </c>
      <c r="AA87" s="22">
        <v>0.1321406549947938</v>
      </c>
      <c r="AB87" s="22">
        <v>0.1435990223678178</v>
      </c>
      <c r="AC87" s="22">
        <v>0.011360851127243743</v>
      </c>
      <c r="AD87" s="22">
        <v>0.012130480282903642</v>
      </c>
      <c r="AE87" s="22">
        <v>0.13933670276400822</v>
      </c>
      <c r="AF87" s="22">
        <v>0.14464507913173835</v>
      </c>
      <c r="AG87" s="22">
        <v>0.015463434755450263</v>
      </c>
      <c r="AH87" s="22">
        <v>0.016177128752804682</v>
      </c>
      <c r="AI87" s="22">
        <v>0.36562750631455226</v>
      </c>
      <c r="AJ87" s="22">
        <v>0.01951913950868715</v>
      </c>
      <c r="AK87" s="38"/>
      <c r="AL87" s="38"/>
      <c r="AM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</row>
    <row r="88" ht="15.75" customHeight="1">
      <c r="A88" s="28">
        <v>2.0140829E7</v>
      </c>
      <c r="B88" s="29">
        <v>1.015576026547451E13</v>
      </c>
      <c r="C88" s="29">
        <v>1.039724742486548E13</v>
      </c>
      <c r="D88" s="29">
        <v>8.5880058962703E11</v>
      </c>
      <c r="E88" s="29">
        <v>8.611191917209199E11</v>
      </c>
      <c r="F88" s="29">
        <v>7.413035781246E12</v>
      </c>
      <c r="G88" s="29">
        <v>7.406278854393E12</v>
      </c>
      <c r="H88" s="29">
        <v>1.082562515427E12</v>
      </c>
      <c r="I88" s="29">
        <v>1.093044746678E12</v>
      </c>
      <c r="J88" s="29">
        <v>2.6606935E13</v>
      </c>
      <c r="K88" s="29">
        <v>2.181815E12</v>
      </c>
      <c r="L88" s="89"/>
      <c r="N88" s="90">
        <v>2.0140829E7</v>
      </c>
      <c r="O88" s="71">
        <f t="shared" ref="O88:X88" si="107">B88/(SUM($B88:$K88))</f>
        <v>0.149225209</v>
      </c>
      <c r="P88" s="71">
        <f t="shared" si="107"/>
        <v>0.1527735373</v>
      </c>
      <c r="Q88" s="71">
        <f t="shared" si="107"/>
        <v>0.01261891716</v>
      </c>
      <c r="R88" s="71">
        <f t="shared" si="107"/>
        <v>0.01265298589</v>
      </c>
      <c r="S88" s="71">
        <f t="shared" si="107"/>
        <v>0.1089245694</v>
      </c>
      <c r="T88" s="71">
        <f t="shared" si="107"/>
        <v>0.1088252855</v>
      </c>
      <c r="U88" s="71">
        <f t="shared" si="107"/>
        <v>0.01590679707</v>
      </c>
      <c r="V88" s="71">
        <f t="shared" si="107"/>
        <v>0.01606081933</v>
      </c>
      <c r="W88" s="71">
        <f t="shared" si="107"/>
        <v>0.3909530486</v>
      </c>
      <c r="X88" s="71">
        <f t="shared" si="107"/>
        <v>0.03205883074</v>
      </c>
      <c r="Y88" s="89"/>
      <c r="Z88" s="99" t="s">
        <v>155</v>
      </c>
      <c r="AA88" s="22">
        <v>0.1407126483669707</v>
      </c>
      <c r="AB88" s="22">
        <v>0.15519115089406435</v>
      </c>
      <c r="AC88" s="22">
        <v>0.01191401157989761</v>
      </c>
      <c r="AD88" s="22">
        <v>0.013776863342486097</v>
      </c>
      <c r="AE88" s="22">
        <v>0.14990907564137312</v>
      </c>
      <c r="AF88" s="22">
        <v>0.15250754556219312</v>
      </c>
      <c r="AG88" s="22">
        <v>0.016388696706202226</v>
      </c>
      <c r="AH88" s="22">
        <v>0.01733896386889707</v>
      </c>
      <c r="AI88" s="22">
        <v>0.3222741321991686</v>
      </c>
      <c r="AJ88" s="22">
        <v>0.019986911838747096</v>
      </c>
      <c r="AK88" s="38"/>
      <c r="AL88" s="38"/>
      <c r="AM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</row>
    <row r="89" ht="15.75" customHeight="1">
      <c r="A89" s="28">
        <v>2.014093E7</v>
      </c>
      <c r="B89" s="29">
        <v>9.927789021889352E12</v>
      </c>
      <c r="C89" s="29">
        <v>1.0232466864585648E13</v>
      </c>
      <c r="D89" s="29">
        <v>7.9844406594961E11</v>
      </c>
      <c r="E89" s="29">
        <v>8.062655765325901E11</v>
      </c>
      <c r="F89" s="29">
        <v>7.075205033771E12</v>
      </c>
      <c r="G89" s="29">
        <v>7.131950846101E12</v>
      </c>
      <c r="H89" s="29">
        <v>1.019777123701E12</v>
      </c>
      <c r="I89" s="29">
        <v>1.030824437085E12</v>
      </c>
      <c r="J89" s="29">
        <v>2.5370308E13</v>
      </c>
      <c r="K89" s="29">
        <v>2.195524E12</v>
      </c>
      <c r="L89" s="89"/>
      <c r="N89" s="90">
        <v>2.014093E7</v>
      </c>
      <c r="O89" s="71">
        <f t="shared" ref="O89:X89" si="108">B89/(SUM($B89:$K89))</f>
        <v>0.1513646554</v>
      </c>
      <c r="P89" s="71">
        <f t="shared" si="108"/>
        <v>0.1560099452</v>
      </c>
      <c r="Q89" s="71">
        <f t="shared" si="108"/>
        <v>0.01217352732</v>
      </c>
      <c r="R89" s="71">
        <f t="shared" si="108"/>
        <v>0.01229277847</v>
      </c>
      <c r="S89" s="71">
        <f t="shared" si="108"/>
        <v>0.1078725555</v>
      </c>
      <c r="T89" s="71">
        <f t="shared" si="108"/>
        <v>0.108737734</v>
      </c>
      <c r="U89" s="71">
        <f t="shared" si="108"/>
        <v>0.01554809561</v>
      </c>
      <c r="V89" s="71">
        <f t="shared" si="108"/>
        <v>0.01571652917</v>
      </c>
      <c r="W89" s="71">
        <f t="shared" si="108"/>
        <v>0.3868099855</v>
      </c>
      <c r="X89" s="71">
        <f t="shared" si="108"/>
        <v>0.0334741938</v>
      </c>
      <c r="Y89" s="89"/>
      <c r="Z89" s="99" t="s">
        <v>157</v>
      </c>
      <c r="AA89" s="22">
        <v>0.15061174963675472</v>
      </c>
      <c r="AB89" s="22">
        <v>0.15747954322577393</v>
      </c>
      <c r="AC89" s="22">
        <v>0.012936856680275397</v>
      </c>
      <c r="AD89" s="22">
        <v>0.014119029408806785</v>
      </c>
      <c r="AE89" s="22">
        <v>0.14942509907121876</v>
      </c>
      <c r="AF89" s="22">
        <v>0.15562667595166044</v>
      </c>
      <c r="AG89" s="22">
        <v>0.016670161405707762</v>
      </c>
      <c r="AH89" s="22">
        <v>0.01772575728802804</v>
      </c>
      <c r="AI89" s="22">
        <v>0.30529750484629486</v>
      </c>
      <c r="AJ89" s="22">
        <v>0.02010762248547927</v>
      </c>
      <c r="AK89" s="38"/>
      <c r="AL89" s="38"/>
      <c r="AM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</row>
    <row r="90" ht="15.75" customHeight="1">
      <c r="A90" s="28">
        <v>2.0141031E7</v>
      </c>
      <c r="B90" s="29">
        <v>1.013703952023737E13</v>
      </c>
      <c r="C90" s="29">
        <v>1.050098866729263E13</v>
      </c>
      <c r="D90" s="29">
        <v>8.597305796068401E11</v>
      </c>
      <c r="E90" s="29">
        <v>8.5909114476706E11</v>
      </c>
      <c r="F90" s="29">
        <v>6.911551406423E12</v>
      </c>
      <c r="G90" s="29">
        <v>7.059129267854E12</v>
      </c>
      <c r="H90" s="29">
        <v>9.94621415992E11</v>
      </c>
      <c r="I90" s="29">
        <v>1.007062844279E12</v>
      </c>
      <c r="J90" s="29">
        <v>2.5283337E13</v>
      </c>
      <c r="K90" s="29">
        <v>2.200722E12</v>
      </c>
      <c r="L90" s="89"/>
      <c r="N90" s="90">
        <v>2.0141031E7</v>
      </c>
      <c r="O90" s="71">
        <f t="shared" ref="O90:X90" si="109">B90/(SUM($B90:$K90))</f>
        <v>0.1540272794</v>
      </c>
      <c r="P90" s="71">
        <f t="shared" si="109"/>
        <v>0.1595573059</v>
      </c>
      <c r="Q90" s="71">
        <f t="shared" si="109"/>
        <v>0.01306317904</v>
      </c>
      <c r="R90" s="71">
        <f t="shared" si="109"/>
        <v>0.01305346315</v>
      </c>
      <c r="S90" s="71">
        <f t="shared" si="109"/>
        <v>0.10501759</v>
      </c>
      <c r="T90" s="71">
        <f t="shared" si="109"/>
        <v>0.1072599622</v>
      </c>
      <c r="U90" s="71">
        <f t="shared" si="109"/>
        <v>0.01511277829</v>
      </c>
      <c r="V90" s="71">
        <f t="shared" si="109"/>
        <v>0.01530181961</v>
      </c>
      <c r="W90" s="71">
        <f t="shared" si="109"/>
        <v>0.3841677449</v>
      </c>
      <c r="X90" s="71">
        <f t="shared" si="109"/>
        <v>0.03343887747</v>
      </c>
      <c r="Y90" s="89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</row>
    <row r="91" ht="15.75" customHeight="1">
      <c r="A91" s="28">
        <v>2.0141128E7</v>
      </c>
      <c r="B91" s="29">
        <v>1.031511462289606E13</v>
      </c>
      <c r="C91" s="29">
        <v>1.079765410523394E13</v>
      </c>
      <c r="D91" s="29">
        <v>8.550016624641101E11</v>
      </c>
      <c r="E91" s="29">
        <v>8.633680328677899E11</v>
      </c>
      <c r="F91" s="29">
        <v>6.992338765324E12</v>
      </c>
      <c r="G91" s="29">
        <v>7.116062351863E12</v>
      </c>
      <c r="H91" s="29">
        <v>1.011713574096E12</v>
      </c>
      <c r="I91" s="29">
        <v>1.005895046153E12</v>
      </c>
      <c r="J91" s="29">
        <v>2.5153288E13</v>
      </c>
      <c r="K91" s="29">
        <v>2.192493E12</v>
      </c>
      <c r="L91" s="89"/>
      <c r="N91" s="90">
        <v>2.0141128E7</v>
      </c>
      <c r="O91" s="71">
        <f t="shared" ref="O91:X91" si="110">B91/(SUM($B91:$K91))</f>
        <v>0.1555755493</v>
      </c>
      <c r="P91" s="71">
        <f t="shared" si="110"/>
        <v>0.1628533496</v>
      </c>
      <c r="Q91" s="71">
        <f t="shared" si="110"/>
        <v>0.01289538295</v>
      </c>
      <c r="R91" s="71">
        <f t="shared" si="110"/>
        <v>0.01302156698</v>
      </c>
      <c r="S91" s="71">
        <f t="shared" si="110"/>
        <v>0.1054604805</v>
      </c>
      <c r="T91" s="71">
        <f t="shared" si="110"/>
        <v>0.1073265155</v>
      </c>
      <c r="U91" s="71">
        <f t="shared" si="110"/>
        <v>0.01525895744</v>
      </c>
      <c r="V91" s="71">
        <f t="shared" si="110"/>
        <v>0.01517120071</v>
      </c>
      <c r="W91" s="71">
        <f t="shared" si="110"/>
        <v>0.379369182</v>
      </c>
      <c r="X91" s="71">
        <f t="shared" si="110"/>
        <v>0.03306781507</v>
      </c>
      <c r="Y91" s="89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</row>
    <row r="92" ht="15.75" customHeight="1">
      <c r="A92" s="28">
        <v>2.0141231E7</v>
      </c>
      <c r="B92" s="29">
        <v>1.0378100580086709E13</v>
      </c>
      <c r="C92" s="29">
        <v>1.0665597470398291E13</v>
      </c>
      <c r="D92" s="29">
        <v>8.773930030429601E11</v>
      </c>
      <c r="E92" s="29">
        <v>8.8750693254134E11</v>
      </c>
      <c r="F92" s="29">
        <v>6.738835120319E12</v>
      </c>
      <c r="G92" s="29">
        <v>6.936082308538E12</v>
      </c>
      <c r="H92" s="29">
        <v>1.0033776868E12</v>
      </c>
      <c r="I92" s="29">
        <v>9.96220266557E11</v>
      </c>
      <c r="J92" s="29">
        <v>2.4629204E13</v>
      </c>
      <c r="K92" s="29">
        <v>2.128449E12</v>
      </c>
      <c r="L92" s="89"/>
      <c r="N92" s="90">
        <v>2.0141231E7</v>
      </c>
      <c r="O92" s="71">
        <f t="shared" ref="O92:X92" si="111">B92/(SUM($B92:$K92))</f>
        <v>0.1590738607</v>
      </c>
      <c r="P92" s="71">
        <f t="shared" si="111"/>
        <v>0.1634805669</v>
      </c>
      <c r="Q92" s="71">
        <f t="shared" si="111"/>
        <v>0.01344853919</v>
      </c>
      <c r="R92" s="71">
        <f t="shared" si="111"/>
        <v>0.01360356387</v>
      </c>
      <c r="S92" s="71">
        <f t="shared" si="111"/>
        <v>0.1032917836</v>
      </c>
      <c r="T92" s="71">
        <f t="shared" si="111"/>
        <v>0.1063151568</v>
      </c>
      <c r="U92" s="71">
        <f t="shared" si="111"/>
        <v>0.01537961221</v>
      </c>
      <c r="V92" s="71">
        <f t="shared" si="111"/>
        <v>0.01526990442</v>
      </c>
      <c r="W92" s="71">
        <f t="shared" si="111"/>
        <v>0.3775124875</v>
      </c>
      <c r="X92" s="71">
        <f t="shared" si="111"/>
        <v>0.03262452479</v>
      </c>
      <c r="Y92" s="89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</row>
    <row r="93" ht="15.75" customHeight="1">
      <c r="A93" s="28">
        <v>2.015013E7</v>
      </c>
      <c r="B93" s="29">
        <v>9.926322445421709E12</v>
      </c>
      <c r="C93" s="29">
        <v>1.0488263214978291E13</v>
      </c>
      <c r="D93" s="29">
        <v>8.3411924484708E11</v>
      </c>
      <c r="E93" s="29">
        <v>8.600650318017201E11</v>
      </c>
      <c r="F93" s="29">
        <v>6.621446671614E12</v>
      </c>
      <c r="G93" s="29">
        <v>6.964971866671E12</v>
      </c>
      <c r="H93" s="29">
        <v>9.78584909639E11</v>
      </c>
      <c r="I93" s="29">
        <v>9.98524131899E11</v>
      </c>
      <c r="J93" s="29">
        <v>2.4268343E13</v>
      </c>
      <c r="K93" s="29">
        <v>2.126058E12</v>
      </c>
      <c r="L93" s="89"/>
      <c r="N93" s="90">
        <v>2.015013E7</v>
      </c>
      <c r="O93" s="71">
        <f t="shared" ref="O93:X93" si="112">B93/(SUM($B93:$K93))</f>
        <v>0.1549373181</v>
      </c>
      <c r="P93" s="71">
        <f t="shared" si="112"/>
        <v>0.1637085016</v>
      </c>
      <c r="Q93" s="71">
        <f t="shared" si="112"/>
        <v>0.0130195447</v>
      </c>
      <c r="R93" s="71">
        <f t="shared" si="112"/>
        <v>0.01342452556</v>
      </c>
      <c r="S93" s="71">
        <f t="shared" si="112"/>
        <v>0.1033523941</v>
      </c>
      <c r="T93" s="71">
        <f t="shared" si="112"/>
        <v>0.1087143872</v>
      </c>
      <c r="U93" s="71">
        <f t="shared" si="112"/>
        <v>0.0152744707</v>
      </c>
      <c r="V93" s="71">
        <f t="shared" si="112"/>
        <v>0.0155856967</v>
      </c>
      <c r="W93" s="71">
        <f t="shared" si="112"/>
        <v>0.3787980895</v>
      </c>
      <c r="X93" s="71">
        <f t="shared" si="112"/>
        <v>0.03318507195</v>
      </c>
      <c r="Y93" s="89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</row>
    <row r="94" ht="15.75" customHeight="1">
      <c r="A94" s="28">
        <v>2.0150227E7</v>
      </c>
      <c r="B94" s="29">
        <v>1.036984299892294E13</v>
      </c>
      <c r="C94" s="29">
        <v>1.116540763650706E13</v>
      </c>
      <c r="D94" s="29">
        <v>8.709496353893099E11</v>
      </c>
      <c r="E94" s="29">
        <v>9.1039069964229E11</v>
      </c>
      <c r="F94" s="29">
        <v>7.062661550273E12</v>
      </c>
      <c r="G94" s="29">
        <v>7.357699360469E12</v>
      </c>
      <c r="H94" s="29">
        <v>1.057955358265E12</v>
      </c>
      <c r="I94" s="29">
        <v>1.044432663463E12</v>
      </c>
      <c r="J94" s="29">
        <v>2.4191823E13</v>
      </c>
      <c r="K94" s="29">
        <v>2.274549E12</v>
      </c>
      <c r="L94" s="89"/>
      <c r="N94" s="90">
        <v>2.0150227E7</v>
      </c>
      <c r="O94" s="71">
        <f t="shared" ref="O94:X94" si="113">B94/(SUM($B94:$K94))</f>
        <v>0.1563944146</v>
      </c>
      <c r="P94" s="71">
        <f t="shared" si="113"/>
        <v>0.1683928476</v>
      </c>
      <c r="Q94" s="71">
        <f t="shared" si="113"/>
        <v>0.01313536361</v>
      </c>
      <c r="R94" s="71">
        <f t="shared" si="113"/>
        <v>0.01373020021</v>
      </c>
      <c r="S94" s="71">
        <f t="shared" si="113"/>
        <v>0.1065166386</v>
      </c>
      <c r="T94" s="71">
        <f t="shared" si="113"/>
        <v>0.1109662976</v>
      </c>
      <c r="U94" s="71">
        <f t="shared" si="113"/>
        <v>0.01595571977</v>
      </c>
      <c r="V94" s="71">
        <f t="shared" si="113"/>
        <v>0.01575177513</v>
      </c>
      <c r="W94" s="71">
        <f t="shared" si="113"/>
        <v>0.3648527752</v>
      </c>
      <c r="X94" s="71">
        <f t="shared" si="113"/>
        <v>0.03430396771</v>
      </c>
      <c r="Y94" s="89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</row>
    <row r="95" ht="15.75" customHeight="1">
      <c r="A95" s="28">
        <v>2.0150331E7</v>
      </c>
      <c r="B95" s="29">
        <v>1.0184596390891209E13</v>
      </c>
      <c r="C95" s="29">
        <v>1.096967803110878E13</v>
      </c>
      <c r="D95" s="29">
        <v>8.804722747425199E11</v>
      </c>
      <c r="E95" s="29">
        <v>9.2695405032908E11</v>
      </c>
      <c r="F95" s="29">
        <v>6.876832463503E12</v>
      </c>
      <c r="G95" s="29">
        <v>7.275303635918E12</v>
      </c>
      <c r="H95" s="29">
        <v>1.036072510639E12</v>
      </c>
      <c r="I95" s="29">
        <v>1.028055509065E12</v>
      </c>
      <c r="J95" s="29">
        <v>2.3773237E13</v>
      </c>
      <c r="K95" s="29">
        <v>2.2789E12</v>
      </c>
      <c r="L95" s="89"/>
      <c r="N95" s="90">
        <v>2.0150331E7</v>
      </c>
      <c r="O95" s="71">
        <f t="shared" ref="O95:X95" si="114">B95/(SUM($B95:$K95))</f>
        <v>0.1561333817</v>
      </c>
      <c r="P95" s="71">
        <f t="shared" si="114"/>
        <v>0.1681689545</v>
      </c>
      <c r="Q95" s="71">
        <f t="shared" si="114"/>
        <v>0.01349794419</v>
      </c>
      <c r="R95" s="71">
        <f t="shared" si="114"/>
        <v>0.01421052587</v>
      </c>
      <c r="S95" s="71">
        <f t="shared" si="114"/>
        <v>0.1054242178</v>
      </c>
      <c r="T95" s="71">
        <f t="shared" si="114"/>
        <v>0.1115329185</v>
      </c>
      <c r="U95" s="71">
        <f t="shared" si="114"/>
        <v>0.01588334957</v>
      </c>
      <c r="V95" s="71">
        <f t="shared" si="114"/>
        <v>0.01576044617</v>
      </c>
      <c r="W95" s="71">
        <f t="shared" si="114"/>
        <v>0.3644519374</v>
      </c>
      <c r="X95" s="71">
        <f t="shared" si="114"/>
        <v>0.03493632441</v>
      </c>
      <c r="Y95" s="89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</row>
    <row r="96" ht="15.75" customHeight="1">
      <c r="A96" s="28">
        <v>2.015043E7</v>
      </c>
      <c r="B96" s="29">
        <v>1.026298511769248E13</v>
      </c>
      <c r="C96" s="29">
        <v>1.100631031153252E13</v>
      </c>
      <c r="D96" s="29">
        <v>8.6168878235262E11</v>
      </c>
      <c r="E96" s="29">
        <v>9.0331115596578E11</v>
      </c>
      <c r="F96" s="29">
        <v>7.163937888612E12</v>
      </c>
      <c r="G96" s="29">
        <v>7.518832959719E12</v>
      </c>
      <c r="H96" s="29">
        <v>1.078250512299E12</v>
      </c>
      <c r="I96" s="29">
        <v>1.078601284019E12</v>
      </c>
      <c r="J96" s="29">
        <v>2.4293367E13</v>
      </c>
      <c r="K96" s="29">
        <v>2.323131E12</v>
      </c>
      <c r="L96" s="89"/>
      <c r="N96" s="90">
        <v>2.015043E7</v>
      </c>
      <c r="O96" s="71">
        <f t="shared" ref="O96:X96" si="115">B96/(SUM($B96:$K96))</f>
        <v>0.1543528486</v>
      </c>
      <c r="P96" s="71">
        <f t="shared" si="115"/>
        <v>0.1655322823</v>
      </c>
      <c r="Q96" s="71">
        <f t="shared" si="115"/>
        <v>0.01295959379</v>
      </c>
      <c r="R96" s="71">
        <f t="shared" si="115"/>
        <v>0.01358558436</v>
      </c>
      <c r="S96" s="71">
        <f t="shared" si="115"/>
        <v>0.1077439174</v>
      </c>
      <c r="T96" s="71">
        <f t="shared" si="115"/>
        <v>0.1130814546</v>
      </c>
      <c r="U96" s="71">
        <f t="shared" si="115"/>
        <v>0.01621663056</v>
      </c>
      <c r="V96" s="71">
        <f t="shared" si="115"/>
        <v>0.01622190608</v>
      </c>
      <c r="W96" s="71">
        <f t="shared" si="115"/>
        <v>0.3653664461</v>
      </c>
      <c r="X96" s="71">
        <f t="shared" si="115"/>
        <v>0.03493933621</v>
      </c>
      <c r="Y96" s="89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</row>
    <row r="97" ht="15.75" customHeight="1">
      <c r="A97" s="28">
        <v>2.0150529E7</v>
      </c>
      <c r="B97" s="29">
        <v>1.034031842980127E13</v>
      </c>
      <c r="C97" s="29">
        <v>1.111752723454873E13</v>
      </c>
      <c r="D97" s="29">
        <v>8.6950024249794E11</v>
      </c>
      <c r="E97" s="29">
        <v>9.325130653005599E11</v>
      </c>
      <c r="F97" s="29">
        <v>7.072187820428E12</v>
      </c>
      <c r="G97" s="29">
        <v>7.468688344376E12</v>
      </c>
      <c r="H97" s="29">
        <v>1.075235195613E12</v>
      </c>
      <c r="I97" s="29">
        <v>1.091905626273E12</v>
      </c>
      <c r="J97" s="29">
        <v>2.3676491E13</v>
      </c>
      <c r="K97" s="29">
        <v>2.295604E12</v>
      </c>
      <c r="L97" s="89"/>
      <c r="N97" s="90">
        <v>2.0150529E7</v>
      </c>
      <c r="O97" s="71">
        <f t="shared" ref="O97:X97" si="116">B97/(SUM($B97:$K97))</f>
        <v>0.1568141187</v>
      </c>
      <c r="P97" s="71">
        <f t="shared" si="116"/>
        <v>0.1686007299</v>
      </c>
      <c r="Q97" s="71">
        <f t="shared" si="116"/>
        <v>0.01318623939</v>
      </c>
      <c r="R97" s="71">
        <f t="shared" si="116"/>
        <v>0.01414184829</v>
      </c>
      <c r="S97" s="71">
        <f t="shared" si="116"/>
        <v>0.1072519098</v>
      </c>
      <c r="T97" s="71">
        <f t="shared" si="116"/>
        <v>0.1132649626</v>
      </c>
      <c r="U97" s="71">
        <f t="shared" si="116"/>
        <v>0.01630627342</v>
      </c>
      <c r="V97" s="71">
        <f t="shared" si="116"/>
        <v>0.01655908564</v>
      </c>
      <c r="W97" s="71">
        <f t="shared" si="116"/>
        <v>0.3590612895</v>
      </c>
      <c r="X97" s="71">
        <f t="shared" si="116"/>
        <v>0.03481354278</v>
      </c>
      <c r="Y97" s="89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</row>
    <row r="98" ht="15.75" customHeight="1">
      <c r="A98" s="28">
        <v>2.015063E7</v>
      </c>
      <c r="B98" s="29">
        <v>1.039763635562777E13</v>
      </c>
      <c r="C98" s="29">
        <v>1.059604609668722E13</v>
      </c>
      <c r="D98" s="29">
        <v>9.3409416142271E11</v>
      </c>
      <c r="E98" s="29">
        <v>9.5419185996459E11</v>
      </c>
      <c r="F98" s="29">
        <v>7.049642639011E12</v>
      </c>
      <c r="G98" s="29">
        <v>7.127140910721E12</v>
      </c>
      <c r="H98" s="29">
        <v>1.061570351242E12</v>
      </c>
      <c r="I98" s="29">
        <v>1.097454919934E12</v>
      </c>
      <c r="J98" s="29">
        <v>2.36165E13</v>
      </c>
      <c r="K98" s="29">
        <v>2.253402E12</v>
      </c>
      <c r="L98" s="89"/>
      <c r="N98" s="90">
        <v>2.015063E7</v>
      </c>
      <c r="O98" s="71">
        <f t="shared" ref="O98:X98" si="117">B98/(SUM($B98:$K98))</f>
        <v>0.15974815</v>
      </c>
      <c r="P98" s="71">
        <f t="shared" si="117"/>
        <v>0.1627964956</v>
      </c>
      <c r="Q98" s="71">
        <f t="shared" si="117"/>
        <v>0.01435132073</v>
      </c>
      <c r="R98" s="71">
        <f t="shared" si="117"/>
        <v>0.01466009958</v>
      </c>
      <c r="S98" s="71">
        <f t="shared" si="117"/>
        <v>0.10830994</v>
      </c>
      <c r="T98" s="71">
        <f t="shared" si="117"/>
        <v>0.109500615</v>
      </c>
      <c r="U98" s="71">
        <f t="shared" si="117"/>
        <v>0.016309851</v>
      </c>
      <c r="V98" s="71">
        <f t="shared" si="117"/>
        <v>0.0168611776</v>
      </c>
      <c r="W98" s="71">
        <f t="shared" si="117"/>
        <v>0.3628413281</v>
      </c>
      <c r="X98" s="71">
        <f t="shared" si="117"/>
        <v>0.03462102236</v>
      </c>
      <c r="Y98" s="89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</row>
    <row r="99" ht="15.75" customHeight="1">
      <c r="A99" s="28">
        <v>2.0150731E7</v>
      </c>
      <c r="B99" s="29">
        <v>1.0422516531515021E13</v>
      </c>
      <c r="C99" s="29">
        <v>1.090240384107498E13</v>
      </c>
      <c r="D99" s="29">
        <v>9.057639360497101E11</v>
      </c>
      <c r="E99" s="29">
        <v>9.5325150417609E11</v>
      </c>
      <c r="F99" s="29">
        <v>7.101887332988E12</v>
      </c>
      <c r="G99" s="29">
        <v>7.290916129009E12</v>
      </c>
      <c r="H99" s="29">
        <v>1.053031466942E12</v>
      </c>
      <c r="I99" s="29">
        <v>1.102811248708E12</v>
      </c>
      <c r="J99" s="29">
        <v>2.3625785E13</v>
      </c>
      <c r="K99" s="29">
        <v>2.221013E12</v>
      </c>
      <c r="L99" s="89"/>
      <c r="N99" s="90">
        <v>2.0150731E7</v>
      </c>
      <c r="O99" s="71">
        <f t="shared" ref="O99:X99" si="118">B99/(SUM($B99:$K99))</f>
        <v>0.1589297815</v>
      </c>
      <c r="P99" s="71">
        <f t="shared" si="118"/>
        <v>0.166247437</v>
      </c>
      <c r="Q99" s="71">
        <f t="shared" si="118"/>
        <v>0.0138117185</v>
      </c>
      <c r="R99" s="71">
        <f t="shared" si="118"/>
        <v>0.01453584197</v>
      </c>
      <c r="S99" s="71">
        <f t="shared" si="118"/>
        <v>0.1082945178</v>
      </c>
      <c r="T99" s="71">
        <f t="shared" si="118"/>
        <v>0.1111769604</v>
      </c>
      <c r="U99" s="71">
        <f t="shared" si="118"/>
        <v>0.01605735625</v>
      </c>
      <c r="V99" s="71">
        <f t="shared" si="118"/>
        <v>0.01681643298</v>
      </c>
      <c r="W99" s="71">
        <f t="shared" si="118"/>
        <v>0.3602624027</v>
      </c>
      <c r="X99" s="71">
        <f t="shared" si="118"/>
        <v>0.03386755106</v>
      </c>
      <c r="Y99" s="89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</row>
    <row r="100" ht="15.75" customHeight="1">
      <c r="A100" s="28">
        <v>2.0150831E7</v>
      </c>
      <c r="B100" s="29">
        <v>9.774436032932309E12</v>
      </c>
      <c r="C100" s="29">
        <v>1.019914756001769E13</v>
      </c>
      <c r="D100" s="29">
        <v>8.553374588456901E11</v>
      </c>
      <c r="E100" s="29">
        <v>8.7776043852711E11</v>
      </c>
      <c r="F100" s="29">
        <v>6.571155033188E12</v>
      </c>
      <c r="G100" s="29">
        <v>6.752965185798E12</v>
      </c>
      <c r="H100" s="29">
        <v>1.002389442496E12</v>
      </c>
      <c r="I100" s="29">
        <v>1.050013306724E12</v>
      </c>
      <c r="J100" s="29">
        <v>2.3797961E13</v>
      </c>
      <c r="K100" s="29">
        <v>2.183342E12</v>
      </c>
      <c r="L100" s="89"/>
      <c r="N100" s="90">
        <v>2.0150831E7</v>
      </c>
      <c r="O100" s="71">
        <f t="shared" ref="O100:X100" si="119">B100/(SUM($B100:$K100))</f>
        <v>0.1549910786</v>
      </c>
      <c r="P100" s="71">
        <f t="shared" si="119"/>
        <v>0.1617256357</v>
      </c>
      <c r="Q100" s="71">
        <f t="shared" si="119"/>
        <v>0.01356289763</v>
      </c>
      <c r="R100" s="71">
        <f t="shared" si="119"/>
        <v>0.01391845388</v>
      </c>
      <c r="S100" s="71">
        <f t="shared" si="119"/>
        <v>0.1041973576</v>
      </c>
      <c r="T100" s="71">
        <f t="shared" si="119"/>
        <v>0.1070802811</v>
      </c>
      <c r="U100" s="71">
        <f t="shared" si="119"/>
        <v>0.01589466854</v>
      </c>
      <c r="V100" s="71">
        <f t="shared" si="119"/>
        <v>0.01664982966</v>
      </c>
      <c r="W100" s="71">
        <f t="shared" si="119"/>
        <v>0.3773590243</v>
      </c>
      <c r="X100" s="71">
        <f t="shared" si="119"/>
        <v>0.03462077305</v>
      </c>
      <c r="Y100" s="89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</row>
    <row r="101" ht="15.75" customHeight="1">
      <c r="A101" s="28">
        <v>2.015093E7</v>
      </c>
      <c r="B101" s="29">
        <v>9.45556546002437E12</v>
      </c>
      <c r="C101" s="29">
        <v>9.91121410235563E12</v>
      </c>
      <c r="D101" s="29">
        <v>8.2471816191125E11</v>
      </c>
      <c r="E101" s="29">
        <v>8.216400791392501E11</v>
      </c>
      <c r="F101" s="29">
        <v>6.166836406477E12</v>
      </c>
      <c r="G101" s="29">
        <v>6.492342234207E12</v>
      </c>
      <c r="H101" s="29">
        <v>9.58082313198E11</v>
      </c>
      <c r="I101" s="29">
        <v>9.96501404265E11</v>
      </c>
      <c r="J101" s="29">
        <v>2.3802912E13</v>
      </c>
      <c r="K101" s="29">
        <v>2.166783E12</v>
      </c>
      <c r="L101" s="89"/>
      <c r="N101" s="90">
        <v>2.015093E7</v>
      </c>
      <c r="O101" s="71">
        <f t="shared" ref="O101:X101" si="120">B101/(SUM($B101:$K101))</f>
        <v>0.1535079242</v>
      </c>
      <c r="P101" s="71">
        <f t="shared" si="120"/>
        <v>0.1609052266</v>
      </c>
      <c r="Q101" s="71">
        <f t="shared" si="120"/>
        <v>0.01338902191</v>
      </c>
      <c r="R101" s="71">
        <f t="shared" si="120"/>
        <v>0.01333905027</v>
      </c>
      <c r="S101" s="71">
        <f t="shared" si="120"/>
        <v>0.1001165144</v>
      </c>
      <c r="T101" s="71">
        <f t="shared" si="120"/>
        <v>0.105400992</v>
      </c>
      <c r="U101" s="71">
        <f t="shared" si="120"/>
        <v>0.01555414403</v>
      </c>
      <c r="V101" s="71">
        <f t="shared" si="120"/>
        <v>0.01617786505</v>
      </c>
      <c r="W101" s="71">
        <f t="shared" si="120"/>
        <v>0.3864322685</v>
      </c>
      <c r="X101" s="71">
        <f t="shared" si="120"/>
        <v>0.03517699305</v>
      </c>
      <c r="Y101" s="89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</row>
    <row r="102" ht="15.75" customHeight="1">
      <c r="A102" s="28">
        <v>2.015103E7</v>
      </c>
      <c r="B102" s="29">
        <v>1.014210719331949E13</v>
      </c>
      <c r="C102" s="29">
        <v>1.075413953062051E13</v>
      </c>
      <c r="D102" s="29">
        <v>8.7032637233375E11</v>
      </c>
      <c r="E102" s="29">
        <v>8.6520871430175E11</v>
      </c>
      <c r="F102" s="29">
        <v>6.619504322409E12</v>
      </c>
      <c r="G102" s="29">
        <v>6.987406334778E12</v>
      </c>
      <c r="H102" s="29">
        <v>1.016180022355E12</v>
      </c>
      <c r="I102" s="29">
        <v>1.0515073417E12</v>
      </c>
      <c r="J102" s="29">
        <v>2.4009351E13</v>
      </c>
      <c r="K102" s="29">
        <v>2.221662E12</v>
      </c>
      <c r="L102" s="89"/>
      <c r="N102" s="90">
        <v>2.015103E7</v>
      </c>
      <c r="O102" s="71">
        <f t="shared" ref="O102:X102" si="121">B102/(SUM($B102:$K102))</f>
        <v>0.1571508663</v>
      </c>
      <c r="P102" s="71">
        <f t="shared" si="121"/>
        <v>0.1666342419</v>
      </c>
      <c r="Q102" s="71">
        <f t="shared" si="121"/>
        <v>0.01348561406</v>
      </c>
      <c r="R102" s="71">
        <f t="shared" si="121"/>
        <v>0.0134063165</v>
      </c>
      <c r="S102" s="71">
        <f t="shared" si="121"/>
        <v>0.1025685116</v>
      </c>
      <c r="T102" s="71">
        <f t="shared" si="121"/>
        <v>0.1082691139</v>
      </c>
      <c r="U102" s="71">
        <f t="shared" si="121"/>
        <v>0.01574560077</v>
      </c>
      <c r="V102" s="71">
        <f t="shared" si="121"/>
        <v>0.01629299381</v>
      </c>
      <c r="W102" s="71">
        <f t="shared" si="121"/>
        <v>0.3720223261</v>
      </c>
      <c r="X102" s="71">
        <f t="shared" si="121"/>
        <v>0.0344244151</v>
      </c>
      <c r="Y102" s="89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</row>
    <row r="103" ht="15.75" customHeight="1">
      <c r="A103" s="28">
        <v>2.015113E7</v>
      </c>
      <c r="B103" s="29">
        <v>1.013616271336299E13</v>
      </c>
      <c r="C103" s="29">
        <v>1.075175010604701E13</v>
      </c>
      <c r="D103" s="29">
        <v>8.891435773692699E11</v>
      </c>
      <c r="E103" s="29">
        <v>8.9467156446913E11</v>
      </c>
      <c r="F103" s="29">
        <v>6.480998305275E12</v>
      </c>
      <c r="G103" s="29">
        <v>6.935234341097E12</v>
      </c>
      <c r="H103" s="29">
        <v>1.000591088822E12</v>
      </c>
      <c r="I103" s="29">
        <v>1.061292489874E12</v>
      </c>
      <c r="J103" s="29">
        <v>2.3470931E13</v>
      </c>
      <c r="K103" s="29">
        <v>2.187827E12</v>
      </c>
      <c r="L103" s="89"/>
      <c r="N103" s="90">
        <v>2.015113E7</v>
      </c>
      <c r="O103" s="71">
        <f t="shared" ref="O103:X103" si="122">B103/(SUM($B103:$K103))</f>
        <v>0.1588526055</v>
      </c>
      <c r="P103" s="71">
        <f t="shared" si="122"/>
        <v>0.16850001</v>
      </c>
      <c r="Q103" s="71">
        <f t="shared" si="122"/>
        <v>0.01393454091</v>
      </c>
      <c r="R103" s="71">
        <f t="shared" si="122"/>
        <v>0.01402117479</v>
      </c>
      <c r="S103" s="71">
        <f t="shared" si="122"/>
        <v>0.1015693509</v>
      </c>
      <c r="T103" s="71">
        <f t="shared" si="122"/>
        <v>0.1086880782</v>
      </c>
      <c r="U103" s="71">
        <f t="shared" si="122"/>
        <v>0.01568113161</v>
      </c>
      <c r="V103" s="71">
        <f t="shared" si="122"/>
        <v>0.01663243596</v>
      </c>
      <c r="W103" s="71">
        <f t="shared" si="122"/>
        <v>0.3678333359</v>
      </c>
      <c r="X103" s="71">
        <f t="shared" si="122"/>
        <v>0.03428733627</v>
      </c>
      <c r="Y103" s="89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</row>
    <row r="104" ht="15.75" customHeight="1">
      <c r="A104" s="28">
        <v>2.0151231E7</v>
      </c>
      <c r="B104" s="29">
        <v>9.861006077268592E12</v>
      </c>
      <c r="C104" s="29">
        <v>1.055602076132142E13</v>
      </c>
      <c r="D104" s="29">
        <v>8.3327183387576E11</v>
      </c>
      <c r="E104" s="29">
        <v>8.5150551928454E11</v>
      </c>
      <c r="F104" s="29">
        <v>6.546291459721E12</v>
      </c>
      <c r="G104" s="29">
        <v>6.72078932643E12</v>
      </c>
      <c r="H104" s="29">
        <v>1.016170221774E12</v>
      </c>
      <c r="I104" s="29">
        <v>1.062862036901E12</v>
      </c>
      <c r="J104" s="29">
        <v>2.3630199E13</v>
      </c>
      <c r="K104" s="29">
        <v>2.147258E12</v>
      </c>
      <c r="L104" s="89"/>
      <c r="N104" s="90">
        <v>2.0151231E7</v>
      </c>
      <c r="O104" s="71">
        <f t="shared" ref="O104:X104" si="123">B104/(SUM($B104:$K104))</f>
        <v>0.1559659582</v>
      </c>
      <c r="P104" s="71">
        <f t="shared" si="123"/>
        <v>0.1669586126</v>
      </c>
      <c r="Q104" s="71">
        <f t="shared" si="123"/>
        <v>0.01317938951</v>
      </c>
      <c r="R104" s="71">
        <f t="shared" si="123"/>
        <v>0.0134677814</v>
      </c>
      <c r="S104" s="71">
        <f t="shared" si="123"/>
        <v>0.1035389911</v>
      </c>
      <c r="T104" s="71">
        <f t="shared" si="123"/>
        <v>0.1062989252</v>
      </c>
      <c r="U104" s="71">
        <f t="shared" si="123"/>
        <v>0.01607218991</v>
      </c>
      <c r="V104" s="71">
        <f t="shared" si="123"/>
        <v>0.01681068795</v>
      </c>
      <c r="W104" s="71">
        <f t="shared" si="123"/>
        <v>0.3737454983</v>
      </c>
      <c r="X104" s="71">
        <f t="shared" si="123"/>
        <v>0.03396196584</v>
      </c>
      <c r="Y104" s="89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</row>
    <row r="105" ht="15.75" customHeight="1">
      <c r="A105" s="28">
        <v>2.0160129E7</v>
      </c>
      <c r="B105" s="29">
        <v>9.311466962565871E12</v>
      </c>
      <c r="C105" s="29">
        <v>9.957134775324129E12</v>
      </c>
      <c r="D105" s="29">
        <v>7.7282337074682E11</v>
      </c>
      <c r="E105" s="29">
        <v>7.5013885351038E11</v>
      </c>
      <c r="F105" s="29">
        <v>6.029062925341E12</v>
      </c>
      <c r="G105" s="29">
        <v>6.302917076693E12</v>
      </c>
      <c r="H105" s="29">
        <v>9.40336401682E11</v>
      </c>
      <c r="I105" s="29">
        <v>9.74987592529E11</v>
      </c>
      <c r="J105" s="29">
        <v>2.3793857E13</v>
      </c>
      <c r="K105" s="29">
        <v>2.09319E12</v>
      </c>
      <c r="L105" s="89"/>
      <c r="N105" s="90">
        <v>2.0160129E7</v>
      </c>
      <c r="O105" s="71">
        <f t="shared" ref="O105:X105" si="124">B105/(SUM($B105:$K105))</f>
        <v>0.152832616</v>
      </c>
      <c r="P105" s="71">
        <f t="shared" si="124"/>
        <v>0.1634302051</v>
      </c>
      <c r="Q105" s="71">
        <f t="shared" si="124"/>
        <v>0.0126846412</v>
      </c>
      <c r="R105" s="71">
        <f t="shared" si="124"/>
        <v>0.01231231167</v>
      </c>
      <c r="S105" s="71">
        <f t="shared" si="124"/>
        <v>0.09895728163</v>
      </c>
      <c r="T105" s="71">
        <f t="shared" si="124"/>
        <v>0.103452153</v>
      </c>
      <c r="U105" s="71">
        <f t="shared" si="124"/>
        <v>0.01543409569</v>
      </c>
      <c r="V105" s="71">
        <f t="shared" si="124"/>
        <v>0.01600283875</v>
      </c>
      <c r="W105" s="71">
        <f t="shared" si="124"/>
        <v>0.3905375408</v>
      </c>
      <c r="X105" s="71">
        <f t="shared" si="124"/>
        <v>0.03435631622</v>
      </c>
      <c r="Y105" s="89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</row>
    <row r="106" ht="15.75" customHeight="1">
      <c r="A106" s="28">
        <v>2.0160229E7</v>
      </c>
      <c r="B106" s="29">
        <v>9.23875378478663E12</v>
      </c>
      <c r="C106" s="29">
        <v>9.92127081325317E12</v>
      </c>
      <c r="D106" s="29">
        <v>7.726367199466E11</v>
      </c>
      <c r="E106" s="29">
        <v>7.436465097357999E11</v>
      </c>
      <c r="F106" s="29">
        <v>5.927862169999E12</v>
      </c>
      <c r="G106" s="29">
        <v>6.200279714059E12</v>
      </c>
      <c r="H106" s="29">
        <v>9.42146964696E11</v>
      </c>
      <c r="I106" s="29">
        <v>9.58414681804E11</v>
      </c>
      <c r="J106" s="29">
        <v>2.4671522E13</v>
      </c>
      <c r="K106" s="29">
        <v>2.125187E12</v>
      </c>
      <c r="L106" s="89"/>
      <c r="N106" s="90">
        <v>2.0160229E7</v>
      </c>
      <c r="O106" s="71">
        <f t="shared" ref="O106:X106" si="125">B106/(SUM($B106:$K106))</f>
        <v>0.1502194366</v>
      </c>
      <c r="P106" s="71">
        <f t="shared" si="125"/>
        <v>0.1613169641</v>
      </c>
      <c r="Q106" s="71">
        <f t="shared" si="125"/>
        <v>0.01256284727</v>
      </c>
      <c r="R106" s="71">
        <f t="shared" si="125"/>
        <v>0.01209147493</v>
      </c>
      <c r="S106" s="71">
        <f t="shared" si="125"/>
        <v>0.09638530655</v>
      </c>
      <c r="T106" s="71">
        <f t="shared" si="125"/>
        <v>0.1008147362</v>
      </c>
      <c r="U106" s="71">
        <f t="shared" si="125"/>
        <v>0.01531903432</v>
      </c>
      <c r="V106" s="71">
        <f t="shared" si="125"/>
        <v>0.01558354264</v>
      </c>
      <c r="W106" s="71">
        <f t="shared" si="125"/>
        <v>0.4011517378</v>
      </c>
      <c r="X106" s="71">
        <f t="shared" si="125"/>
        <v>0.03455491956</v>
      </c>
      <c r="Y106" s="89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</row>
    <row r="107" ht="15.75" customHeight="1">
      <c r="A107" s="28">
        <v>2.0160331E7</v>
      </c>
      <c r="B107" s="29">
        <v>9.85005903523779E12</v>
      </c>
      <c r="C107" s="29">
        <v>1.0544401200038209E13</v>
      </c>
      <c r="D107" s="29">
        <v>8.343247681198501E11</v>
      </c>
      <c r="E107" s="29">
        <v>7.987214959756499E11</v>
      </c>
      <c r="F107" s="29">
        <v>6.326744930373E12</v>
      </c>
      <c r="G107" s="29">
        <v>6.599074222835E12</v>
      </c>
      <c r="H107" s="29">
        <v>1.019613487735E12</v>
      </c>
      <c r="I107" s="29">
        <v>1.024081994898E12</v>
      </c>
      <c r="J107" s="29">
        <v>2.57086E13</v>
      </c>
      <c r="K107" s="29">
        <v>2.233481E12</v>
      </c>
      <c r="L107" s="89"/>
      <c r="N107" s="90">
        <v>2.0160331E7</v>
      </c>
      <c r="O107" s="71">
        <f t="shared" ref="O107:X107" si="126">B107/(SUM($B107:$K107))</f>
        <v>0.1516814787</v>
      </c>
      <c r="P107" s="71">
        <f t="shared" si="126"/>
        <v>0.1623736832</v>
      </c>
      <c r="Q107" s="71">
        <f t="shared" si="126"/>
        <v>0.01284780264</v>
      </c>
      <c r="R107" s="71">
        <f t="shared" si="126"/>
        <v>0.01229954634</v>
      </c>
      <c r="S107" s="71">
        <f t="shared" si="126"/>
        <v>0.09742581468</v>
      </c>
      <c r="T107" s="71">
        <f t="shared" si="126"/>
        <v>0.1016194251</v>
      </c>
      <c r="U107" s="71">
        <f t="shared" si="126"/>
        <v>0.01570107153</v>
      </c>
      <c r="V107" s="71">
        <f t="shared" si="126"/>
        <v>0.01576988226</v>
      </c>
      <c r="W107" s="71">
        <f t="shared" si="126"/>
        <v>0.3958878265</v>
      </c>
      <c r="X107" s="71">
        <f t="shared" si="126"/>
        <v>0.03439346906</v>
      </c>
      <c r="Y107" s="89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</row>
    <row r="108" ht="15.75" customHeight="1">
      <c r="A108" s="28">
        <v>2.0160429E7</v>
      </c>
      <c r="B108" s="29">
        <v>1.002581346190924E13</v>
      </c>
      <c r="C108" s="29">
        <v>1.0400796357545771E13</v>
      </c>
      <c r="D108" s="29">
        <v>8.427915513474099E11</v>
      </c>
      <c r="E108" s="29">
        <v>7.9875202793209E11</v>
      </c>
      <c r="F108" s="29">
        <v>6.580084834517E12</v>
      </c>
      <c r="G108" s="29">
        <v>6.710174623309E12</v>
      </c>
      <c r="H108" s="29">
        <v>1.055174283417E12</v>
      </c>
      <c r="I108" s="29">
        <v>1.044434338032E12</v>
      </c>
      <c r="J108" s="29">
        <v>2.631592E13</v>
      </c>
      <c r="K108" s="29">
        <v>2.306424E12</v>
      </c>
      <c r="L108" s="89"/>
      <c r="N108" s="90">
        <v>2.0160429E7</v>
      </c>
      <c r="O108" s="71">
        <f t="shared" ref="O108:X108" si="127">B108/(SUM($B108:$K108))</f>
        <v>0.1517215195</v>
      </c>
      <c r="P108" s="71">
        <f t="shared" si="127"/>
        <v>0.1573961688</v>
      </c>
      <c r="Q108" s="71">
        <f t="shared" si="127"/>
        <v>0.01275403889</v>
      </c>
      <c r="R108" s="71">
        <f t="shared" si="127"/>
        <v>0.0120875849</v>
      </c>
      <c r="S108" s="71">
        <f t="shared" si="127"/>
        <v>0.09957700426</v>
      </c>
      <c r="T108" s="71">
        <f t="shared" si="127"/>
        <v>0.1015456645</v>
      </c>
      <c r="U108" s="71">
        <f t="shared" si="127"/>
        <v>0.01596804551</v>
      </c>
      <c r="V108" s="71">
        <f t="shared" si="127"/>
        <v>0.01580551697</v>
      </c>
      <c r="W108" s="71">
        <f t="shared" si="127"/>
        <v>0.3982411388</v>
      </c>
      <c r="X108" s="71">
        <f t="shared" si="127"/>
        <v>0.03490331785</v>
      </c>
      <c r="Y108" s="89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</row>
    <row r="109" ht="15.75" customHeight="1">
      <c r="A109" s="28">
        <v>2.0160531E7</v>
      </c>
      <c r="B109" s="29">
        <v>1.011807373072893E13</v>
      </c>
      <c r="C109" s="29">
        <v>1.053853648568107E13</v>
      </c>
      <c r="D109" s="29">
        <v>8.5782744047791E11</v>
      </c>
      <c r="E109" s="29">
        <v>8.1928598779839E11</v>
      </c>
      <c r="F109" s="29">
        <v>6.410816140591E12</v>
      </c>
      <c r="G109" s="29">
        <v>6.630826275822E12</v>
      </c>
      <c r="H109" s="29">
        <v>1.049564371031E12</v>
      </c>
      <c r="I109" s="29">
        <v>1.063554364247E12</v>
      </c>
      <c r="J109" s="29">
        <v>2.587776E13</v>
      </c>
      <c r="K109" s="29">
        <v>2.317197E12</v>
      </c>
      <c r="L109" s="89"/>
      <c r="N109" s="90">
        <v>2.0160531E7</v>
      </c>
      <c r="O109" s="71">
        <f t="shared" ref="O109:X109" si="128">B109/(SUM($B109:$K109))</f>
        <v>0.1540429894</v>
      </c>
      <c r="P109" s="71">
        <f t="shared" si="128"/>
        <v>0.1604443403</v>
      </c>
      <c r="Q109" s="71">
        <f t="shared" si="128"/>
        <v>0.01306002574</v>
      </c>
      <c r="R109" s="71">
        <f t="shared" si="128"/>
        <v>0.01247324996</v>
      </c>
      <c r="S109" s="71">
        <f t="shared" si="128"/>
        <v>0.09760170852</v>
      </c>
      <c r="T109" s="71">
        <f t="shared" si="128"/>
        <v>0.100951261</v>
      </c>
      <c r="U109" s="71">
        <f t="shared" si="128"/>
        <v>0.01597913176</v>
      </c>
      <c r="V109" s="71">
        <f t="shared" si="128"/>
        <v>0.01619212293</v>
      </c>
      <c r="W109" s="71">
        <f t="shared" si="128"/>
        <v>0.3939769186</v>
      </c>
      <c r="X109" s="71">
        <f t="shared" si="128"/>
        <v>0.03527825182</v>
      </c>
      <c r="Y109" s="89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</row>
    <row r="110" ht="15.75" customHeight="1">
      <c r="A110" s="28">
        <v>2.016063E7</v>
      </c>
      <c r="B110" s="29">
        <v>1.018533078122385E13</v>
      </c>
      <c r="C110" s="29">
        <v>1.0106175187451139E13</v>
      </c>
      <c r="D110" s="29">
        <v>8.0138498625491E11</v>
      </c>
      <c r="E110" s="29">
        <v>8.1293291851059E11</v>
      </c>
      <c r="F110" s="29">
        <v>6.259428628198E12</v>
      </c>
      <c r="G110" s="29">
        <v>6.449759437516E12</v>
      </c>
      <c r="H110" s="29">
        <v>1.01797079873E12</v>
      </c>
      <c r="I110" s="29">
        <v>1.042893841368E12</v>
      </c>
      <c r="J110" s="29">
        <v>2.6769649E13</v>
      </c>
      <c r="K110" s="29">
        <v>2.315885E12</v>
      </c>
      <c r="L110" s="89"/>
      <c r="N110" s="90">
        <v>2.016063E7</v>
      </c>
      <c r="O110" s="71">
        <f t="shared" ref="O110:X110" si="129">B110/(SUM($B110:$K110))</f>
        <v>0.1548830947</v>
      </c>
      <c r="P110" s="71">
        <f t="shared" si="129"/>
        <v>0.1536794162</v>
      </c>
      <c r="Q110" s="71">
        <f t="shared" si="129"/>
        <v>0.01218624995</v>
      </c>
      <c r="R110" s="71">
        <f t="shared" si="129"/>
        <v>0.01236185342</v>
      </c>
      <c r="S110" s="71">
        <f t="shared" si="129"/>
        <v>0.09518391672</v>
      </c>
      <c r="T110" s="71">
        <f t="shared" si="129"/>
        <v>0.0980781796</v>
      </c>
      <c r="U110" s="71">
        <f t="shared" si="129"/>
        <v>0.01547975917</v>
      </c>
      <c r="V110" s="71">
        <f t="shared" si="129"/>
        <v>0.01585875108</v>
      </c>
      <c r="W110" s="71">
        <f t="shared" si="129"/>
        <v>0.4070723052</v>
      </c>
      <c r="X110" s="71">
        <f t="shared" si="129"/>
        <v>0.03521647391</v>
      </c>
      <c r="Y110" s="89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</row>
    <row r="111" ht="15.75" customHeight="1">
      <c r="A111" s="28">
        <v>2.0160729E7</v>
      </c>
      <c r="B111" s="29">
        <v>1.04396120519591E13</v>
      </c>
      <c r="C111" s="29">
        <v>1.0568282501370898E13</v>
      </c>
      <c r="D111" s="29">
        <v>8.4094183374029E11</v>
      </c>
      <c r="E111" s="29">
        <v>8.5789854659771E11</v>
      </c>
      <c r="F111" s="29">
        <v>6.494946682476E12</v>
      </c>
      <c r="G111" s="29">
        <v>6.736657009744E12</v>
      </c>
      <c r="H111" s="29">
        <v>1.08381393922E12</v>
      </c>
      <c r="I111" s="29">
        <v>1.094091842258E12</v>
      </c>
      <c r="J111" s="29">
        <v>2.7096871E13</v>
      </c>
      <c r="K111" s="29">
        <v>2.357628E12</v>
      </c>
      <c r="L111" s="89"/>
      <c r="N111" s="90">
        <v>2.0160729E7</v>
      </c>
      <c r="O111" s="71">
        <f t="shared" ref="O111:X111" si="130">B111/(SUM($B111:$K111))</f>
        <v>0.1544989965</v>
      </c>
      <c r="P111" s="71">
        <f t="shared" si="130"/>
        <v>0.1564032297</v>
      </c>
      <c r="Q111" s="71">
        <f t="shared" si="130"/>
        <v>0.01244535418</v>
      </c>
      <c r="R111" s="71">
        <f t="shared" si="130"/>
        <v>0.01269630173</v>
      </c>
      <c r="S111" s="71">
        <f t="shared" si="130"/>
        <v>0.09612069299</v>
      </c>
      <c r="T111" s="71">
        <f t="shared" si="130"/>
        <v>0.0996978377</v>
      </c>
      <c r="U111" s="71">
        <f t="shared" si="130"/>
        <v>0.0160396924</v>
      </c>
      <c r="V111" s="71">
        <f t="shared" si="130"/>
        <v>0.01619179821</v>
      </c>
      <c r="W111" s="71">
        <f t="shared" si="130"/>
        <v>0.4010148421</v>
      </c>
      <c r="X111" s="71">
        <f t="shared" si="130"/>
        <v>0.03489125443</v>
      </c>
      <c r="Y111" s="89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</row>
    <row r="112" ht="15.75" customHeight="1">
      <c r="A112" s="28">
        <v>2.0160831E7</v>
      </c>
      <c r="B112" s="29">
        <v>1.049211353990894E13</v>
      </c>
      <c r="C112" s="29">
        <v>1.049824636976107E13</v>
      </c>
      <c r="D112" s="29">
        <v>8.5480503669424E11</v>
      </c>
      <c r="E112" s="29">
        <v>8.5703967834776E11</v>
      </c>
      <c r="F112" s="29">
        <v>6.582002346307E12</v>
      </c>
      <c r="G112" s="29">
        <v>6.609157490217E12</v>
      </c>
      <c r="H112" s="29">
        <v>1.071815382057E12</v>
      </c>
      <c r="I112" s="29">
        <v>1.069582335709E12</v>
      </c>
      <c r="J112" s="29">
        <v>2.6971783E13</v>
      </c>
      <c r="K112" s="29">
        <v>2.384831E12</v>
      </c>
      <c r="L112" s="89"/>
      <c r="N112" s="90">
        <v>2.0160831E7</v>
      </c>
      <c r="O112" s="71">
        <f t="shared" ref="O112:X112" si="131">B112/(SUM($B112:$K112))</f>
        <v>0.1556892608</v>
      </c>
      <c r="P112" s="71">
        <f t="shared" si="131"/>
        <v>0.155780264</v>
      </c>
      <c r="Q112" s="71">
        <f t="shared" si="131"/>
        <v>0.01268419025</v>
      </c>
      <c r="R112" s="71">
        <f t="shared" si="131"/>
        <v>0.01271734941</v>
      </c>
      <c r="S112" s="71">
        <f t="shared" si="131"/>
        <v>0.09766831781</v>
      </c>
      <c r="T112" s="71">
        <f t="shared" si="131"/>
        <v>0.09807126468</v>
      </c>
      <c r="U112" s="71">
        <f t="shared" si="131"/>
        <v>0.01590434033</v>
      </c>
      <c r="V112" s="71">
        <f t="shared" si="131"/>
        <v>0.01587120484</v>
      </c>
      <c r="W112" s="71">
        <f t="shared" si="131"/>
        <v>0.4002260308</v>
      </c>
      <c r="X112" s="71">
        <f t="shared" si="131"/>
        <v>0.03538777712</v>
      </c>
      <c r="Y112" s="89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</row>
    <row r="113" ht="15.75" customHeight="1">
      <c r="A113" s="28">
        <v>2.016093E7</v>
      </c>
      <c r="B113" s="29">
        <v>1.040371553639352E13</v>
      </c>
      <c r="C113" s="29">
        <v>1.050103784976648E13</v>
      </c>
      <c r="D113" s="29">
        <v>8.5672955461672E11</v>
      </c>
      <c r="E113" s="29">
        <v>8.6285465765878E11</v>
      </c>
      <c r="F113" s="29">
        <v>6.628682037803E12</v>
      </c>
      <c r="G113" s="29">
        <v>6.672679436966E12</v>
      </c>
      <c r="H113" s="29">
        <v>1.090276089109E12</v>
      </c>
      <c r="I113" s="29">
        <v>1.12118084012E12</v>
      </c>
      <c r="J113" s="29">
        <v>2.7097151E13</v>
      </c>
      <c r="K113" s="29">
        <v>2.453292E12</v>
      </c>
      <c r="L113" s="89"/>
      <c r="N113" s="90">
        <v>2.016093E7</v>
      </c>
      <c r="O113" s="71">
        <f t="shared" ref="O113:X113" si="132">B113/(SUM($B113:$K113))</f>
        <v>0.1537019438</v>
      </c>
      <c r="P113" s="71">
        <f t="shared" si="132"/>
        <v>0.1551397598</v>
      </c>
      <c r="Q113" s="71">
        <f t="shared" si="132"/>
        <v>0.01265711249</v>
      </c>
      <c r="R113" s="71">
        <f t="shared" si="132"/>
        <v>0.01274760326</v>
      </c>
      <c r="S113" s="71">
        <f t="shared" si="132"/>
        <v>0.09793052399</v>
      </c>
      <c r="T113" s="71">
        <f t="shared" si="132"/>
        <v>0.09858053078</v>
      </c>
      <c r="U113" s="71">
        <f t="shared" si="132"/>
        <v>0.01610747176</v>
      </c>
      <c r="V113" s="71">
        <f t="shared" si="132"/>
        <v>0.01656405097</v>
      </c>
      <c r="W113" s="71">
        <f t="shared" si="132"/>
        <v>0.4003266684</v>
      </c>
      <c r="X113" s="71">
        <f t="shared" si="132"/>
        <v>0.0362443348</v>
      </c>
      <c r="Y113" s="89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</row>
    <row r="114" ht="15.75" customHeight="1">
      <c r="A114" s="28">
        <v>2.0161031E7</v>
      </c>
      <c r="B114" s="29">
        <v>1.022336719636604E13</v>
      </c>
      <c r="C114" s="29">
        <v>1.024323555722396E13</v>
      </c>
      <c r="D114" s="29">
        <v>8.304328114588301E11</v>
      </c>
      <c r="E114" s="29">
        <v>8.077272180031699E11</v>
      </c>
      <c r="F114" s="29">
        <v>6.638045410128E12</v>
      </c>
      <c r="G114" s="29">
        <v>6.338633665689E12</v>
      </c>
      <c r="H114" s="29">
        <v>1.069558271676E12</v>
      </c>
      <c r="I114" s="29">
        <v>1.072917020111E12</v>
      </c>
      <c r="J114" s="29">
        <v>2.599713E13</v>
      </c>
      <c r="K114" s="29">
        <v>2.436231E12</v>
      </c>
      <c r="L114" s="89"/>
      <c r="N114" s="90">
        <v>2.0161031E7</v>
      </c>
      <c r="O114" s="71">
        <f t="shared" ref="O114:X114" si="133">B114/(SUM($B114:$K114))</f>
        <v>0.1557080568</v>
      </c>
      <c r="P114" s="71">
        <f t="shared" si="133"/>
        <v>0.1560106639</v>
      </c>
      <c r="Q114" s="71">
        <f t="shared" si="133"/>
        <v>0.01264799326</v>
      </c>
      <c r="R114" s="71">
        <f t="shared" si="133"/>
        <v>0.01230217336</v>
      </c>
      <c r="S114" s="71">
        <f t="shared" si="133"/>
        <v>0.1011014406</v>
      </c>
      <c r="T114" s="71">
        <f t="shared" si="133"/>
        <v>0.09654121895</v>
      </c>
      <c r="U114" s="71">
        <f t="shared" si="133"/>
        <v>0.01629001844</v>
      </c>
      <c r="V114" s="71">
        <f t="shared" si="133"/>
        <v>0.01634117421</v>
      </c>
      <c r="W114" s="71">
        <f t="shared" si="133"/>
        <v>0.3959519909</v>
      </c>
      <c r="X114" s="71">
        <f t="shared" si="133"/>
        <v>0.03710526949</v>
      </c>
      <c r="Y114" s="89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</row>
    <row r="115" ht="15.75" customHeight="1">
      <c r="A115" s="28">
        <v>2.016113E7</v>
      </c>
      <c r="B115" s="29">
        <v>1.077457694751033E13</v>
      </c>
      <c r="C115" s="29">
        <v>1.043105444928967E13</v>
      </c>
      <c r="D115" s="29">
        <v>9.4050537361058E11</v>
      </c>
      <c r="E115" s="29">
        <v>8.689202438403201E11</v>
      </c>
      <c r="F115" s="29">
        <v>6.678259047078E12</v>
      </c>
      <c r="G115" s="29">
        <v>6.24221406228E12</v>
      </c>
      <c r="H115" s="29">
        <v>1.059555964814E12</v>
      </c>
      <c r="I115" s="29">
        <v>1.038205600119E12</v>
      </c>
      <c r="J115" s="29">
        <v>2.4752552E13</v>
      </c>
      <c r="K115" s="29">
        <v>2.362438E12</v>
      </c>
      <c r="L115" s="89"/>
      <c r="N115" s="90">
        <v>2.016113E7</v>
      </c>
      <c r="O115" s="71">
        <f t="shared" ref="O115:X115" si="134">B115/(SUM($B115:$K115))</f>
        <v>0.1653854356</v>
      </c>
      <c r="P115" s="71">
        <f t="shared" si="134"/>
        <v>0.160112503</v>
      </c>
      <c r="Q115" s="71">
        <f t="shared" si="134"/>
        <v>0.01443638035</v>
      </c>
      <c r="R115" s="71">
        <f t="shared" si="134"/>
        <v>0.01333757731</v>
      </c>
      <c r="S115" s="71">
        <f t="shared" si="134"/>
        <v>0.1025085984</v>
      </c>
      <c r="T115" s="71">
        <f t="shared" si="134"/>
        <v>0.09581548278</v>
      </c>
      <c r="U115" s="71">
        <f t="shared" si="134"/>
        <v>0.01626375919</v>
      </c>
      <c r="V115" s="71">
        <f t="shared" si="134"/>
        <v>0.01593603965</v>
      </c>
      <c r="W115" s="71">
        <f t="shared" si="134"/>
        <v>0.3799417476</v>
      </c>
      <c r="X115" s="71">
        <f t="shared" si="134"/>
        <v>0.03626247598</v>
      </c>
      <c r="Y115" s="89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</row>
    <row r="116" ht="15.75" customHeight="1">
      <c r="A116" s="28">
        <v>2.016123E7</v>
      </c>
      <c r="B116" s="29">
        <v>1.0999985299220361E13</v>
      </c>
      <c r="C116" s="29">
        <v>1.0509193990149639E13</v>
      </c>
      <c r="D116" s="29">
        <v>9.7946176090279E11</v>
      </c>
      <c r="E116" s="29">
        <v>8.8113845948271E11</v>
      </c>
      <c r="F116" s="29">
        <v>6.914461132526E12</v>
      </c>
      <c r="G116" s="29">
        <v>6.401638204257E12</v>
      </c>
      <c r="H116" s="29">
        <v>1.103142250364E12</v>
      </c>
      <c r="I116" s="29">
        <v>1.056317467537E12</v>
      </c>
      <c r="J116" s="29">
        <v>2.4399471E13</v>
      </c>
      <c r="K116" s="29">
        <v>2.380657E12</v>
      </c>
      <c r="L116" s="89"/>
      <c r="N116" s="90">
        <v>2.016123E7</v>
      </c>
      <c r="O116" s="71">
        <f t="shared" ref="O116:X116" si="135">B116/(SUM($B116:$K116))</f>
        <v>0.1676176319</v>
      </c>
      <c r="P116" s="71">
        <f t="shared" si="135"/>
        <v>0.1601389604</v>
      </c>
      <c r="Q116" s="71">
        <f t="shared" si="135"/>
        <v>0.01492502548</v>
      </c>
      <c r="R116" s="71">
        <f t="shared" si="135"/>
        <v>0.01342677631</v>
      </c>
      <c r="S116" s="71">
        <f t="shared" si="135"/>
        <v>0.1053624682</v>
      </c>
      <c r="T116" s="71">
        <f t="shared" si="135"/>
        <v>0.09754807911</v>
      </c>
      <c r="U116" s="71">
        <f t="shared" si="135"/>
        <v>0.01680966716</v>
      </c>
      <c r="V116" s="71">
        <f t="shared" si="135"/>
        <v>0.01609615174</v>
      </c>
      <c r="W116" s="71">
        <f t="shared" si="135"/>
        <v>0.3717988195</v>
      </c>
      <c r="X116" s="71">
        <f t="shared" si="135"/>
        <v>0.03627642019</v>
      </c>
      <c r="Y116" s="89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</row>
    <row r="117" ht="15.75" customHeight="1">
      <c r="A117" s="28">
        <v>2.0170131E7</v>
      </c>
      <c r="B117" s="29">
        <v>1.105329597958848E13</v>
      </c>
      <c r="C117" s="29">
        <v>1.084680137027551E13</v>
      </c>
      <c r="D117" s="29">
        <v>9.6564422409558E11</v>
      </c>
      <c r="E117" s="29">
        <v>8.9444238297312E11</v>
      </c>
      <c r="F117" s="29">
        <v>7.086123269145E12</v>
      </c>
      <c r="G117" s="29">
        <v>6.605609150188E12</v>
      </c>
      <c r="H117" s="29">
        <v>1.139448535909E12</v>
      </c>
      <c r="I117" s="29">
        <v>1.089744919511E12</v>
      </c>
      <c r="J117" s="29">
        <v>2.5003727E13</v>
      </c>
      <c r="K117" s="29">
        <v>2.428204E12</v>
      </c>
      <c r="L117" s="89"/>
      <c r="N117" s="90">
        <v>2.0170131E7</v>
      </c>
      <c r="O117" s="71">
        <f t="shared" ref="O117:X117" si="136">B117/(SUM($B117:$K117))</f>
        <v>0.1646966945</v>
      </c>
      <c r="P117" s="71">
        <f t="shared" si="136"/>
        <v>0.1616198765</v>
      </c>
      <c r="Q117" s="71">
        <f t="shared" si="136"/>
        <v>0.01438832471</v>
      </c>
      <c r="R117" s="71">
        <f t="shared" si="136"/>
        <v>0.01332740063</v>
      </c>
      <c r="S117" s="71">
        <f t="shared" si="136"/>
        <v>0.1055848935</v>
      </c>
      <c r="T117" s="71">
        <f t="shared" si="136"/>
        <v>0.09842512079</v>
      </c>
      <c r="U117" s="71">
        <f t="shared" si="136"/>
        <v>0.0169780496</v>
      </c>
      <c r="V117" s="71">
        <f t="shared" si="136"/>
        <v>0.01623745409</v>
      </c>
      <c r="W117" s="71">
        <f t="shared" si="136"/>
        <v>0.3725613784</v>
      </c>
      <c r="X117" s="71">
        <f t="shared" si="136"/>
        <v>0.03618080734</v>
      </c>
      <c r="Y117" s="89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</row>
    <row r="118" ht="15.75" customHeight="1">
      <c r="A118" s="28">
        <v>2.0170228E7</v>
      </c>
      <c r="B118" s="29">
        <v>1.1391054913852969E13</v>
      </c>
      <c r="C118" s="29">
        <v>1.1270836240881041E13</v>
      </c>
      <c r="D118" s="29">
        <v>9.7646781879285E11</v>
      </c>
      <c r="E118" s="29">
        <v>9.0543538917025E11</v>
      </c>
      <c r="F118" s="29">
        <v>7.11174049349E12</v>
      </c>
      <c r="G118" s="29">
        <v>6.727882026368E12</v>
      </c>
      <c r="H118" s="29">
        <v>1.158571627987E12</v>
      </c>
      <c r="I118" s="29">
        <v>1.113348565687E12</v>
      </c>
      <c r="J118" s="29">
        <v>2.5207639E13</v>
      </c>
      <c r="K118" s="29">
        <v>2.45381E12</v>
      </c>
      <c r="L118" s="89"/>
      <c r="N118" s="90">
        <v>2.0170228E7</v>
      </c>
      <c r="O118" s="71">
        <f t="shared" ref="O118:X118" si="137">B118/(SUM($B118:$K118))</f>
        <v>0.1667387412</v>
      </c>
      <c r="P118" s="71">
        <f t="shared" si="137"/>
        <v>0.1649790174</v>
      </c>
      <c r="Q118" s="71">
        <f t="shared" si="137"/>
        <v>0.01429323414</v>
      </c>
      <c r="R118" s="71">
        <f t="shared" si="137"/>
        <v>0.01325348338</v>
      </c>
      <c r="S118" s="71">
        <f t="shared" si="137"/>
        <v>0.1040994593</v>
      </c>
      <c r="T118" s="71">
        <f t="shared" si="137"/>
        <v>0.09848065772</v>
      </c>
      <c r="U118" s="71">
        <f t="shared" si="137"/>
        <v>0.01695881341</v>
      </c>
      <c r="V118" s="71">
        <f t="shared" si="137"/>
        <v>0.0162968522</v>
      </c>
      <c r="W118" s="71">
        <f t="shared" si="137"/>
        <v>0.3689816288</v>
      </c>
      <c r="X118" s="71">
        <f t="shared" si="137"/>
        <v>0.03591811238</v>
      </c>
      <c r="Y118" s="89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</row>
    <row r="119" ht="15.75" customHeight="1">
      <c r="A119" s="28">
        <v>2.0170331E7</v>
      </c>
      <c r="B119" s="29">
        <v>1.123501586959216E13</v>
      </c>
      <c r="C119" s="29">
        <v>1.137530672737783E13</v>
      </c>
      <c r="D119" s="29">
        <v>9.6376744851396E11</v>
      </c>
      <c r="E119" s="29">
        <v>9.095702585294401E11</v>
      </c>
      <c r="F119" s="29">
        <v>7.281191748662E12</v>
      </c>
      <c r="G119" s="29">
        <v>6.89315372216E12</v>
      </c>
      <c r="H119" s="29">
        <v>1.16960119166E12</v>
      </c>
      <c r="I119" s="29">
        <v>1.137594429659E12</v>
      </c>
      <c r="J119" s="29">
        <v>2.5253821E13</v>
      </c>
      <c r="K119" s="29">
        <v>2.473198E12</v>
      </c>
      <c r="L119" s="89"/>
      <c r="N119" s="90">
        <v>2.0170331E7</v>
      </c>
      <c r="O119" s="71">
        <f t="shared" ref="O119:X119" si="138">B119/(SUM($B119:$K119))</f>
        <v>0.16355587</v>
      </c>
      <c r="P119" s="71">
        <f t="shared" si="138"/>
        <v>0.1655981807</v>
      </c>
      <c r="Q119" s="71">
        <f t="shared" si="138"/>
        <v>0.01403022705</v>
      </c>
      <c r="R119" s="71">
        <f t="shared" si="138"/>
        <v>0.0132412412</v>
      </c>
      <c r="S119" s="71">
        <f t="shared" si="138"/>
        <v>0.105997327</v>
      </c>
      <c r="T119" s="71">
        <f t="shared" si="138"/>
        <v>0.10034839</v>
      </c>
      <c r="U119" s="71">
        <f t="shared" si="138"/>
        <v>0.01702669072</v>
      </c>
      <c r="V119" s="71">
        <f t="shared" si="138"/>
        <v>0.01656074623</v>
      </c>
      <c r="W119" s="71">
        <f t="shared" si="138"/>
        <v>0.3676372791</v>
      </c>
      <c r="X119" s="71">
        <f t="shared" si="138"/>
        <v>0.03600404799</v>
      </c>
      <c r="Y119" s="89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</row>
    <row r="120" ht="15.75" customHeight="1">
      <c r="A120" s="28">
        <v>2.0170428E7</v>
      </c>
      <c r="B120" s="29">
        <v>1.118289308273257E13</v>
      </c>
      <c r="C120" s="29">
        <v>1.1601895383012432E13</v>
      </c>
      <c r="D120" s="29">
        <v>9.649643762421E11</v>
      </c>
      <c r="E120" s="29">
        <v>9.22357187149E11</v>
      </c>
      <c r="F120" s="29">
        <v>7.376492648802E12</v>
      </c>
      <c r="G120" s="29">
        <v>7.065887253411E12</v>
      </c>
      <c r="H120" s="29">
        <v>1.198301243843E12</v>
      </c>
      <c r="I120" s="29">
        <v>1.181927558046E12</v>
      </c>
      <c r="J120" s="29">
        <v>2.5663614E13</v>
      </c>
      <c r="K120" s="29">
        <v>2.505243E12</v>
      </c>
      <c r="L120" s="89"/>
      <c r="N120" s="90">
        <v>2.0170428E7</v>
      </c>
      <c r="O120" s="71">
        <f t="shared" ref="O120:X120" si="139">B120/(SUM($B120:$K120))</f>
        <v>0.1605271186</v>
      </c>
      <c r="P120" s="71">
        <f t="shared" si="139"/>
        <v>0.1665417725</v>
      </c>
      <c r="Q120" s="71">
        <f t="shared" si="139"/>
        <v>0.01385177786</v>
      </c>
      <c r="R120" s="71">
        <f t="shared" si="139"/>
        <v>0.01324016428</v>
      </c>
      <c r="S120" s="71">
        <f t="shared" si="139"/>
        <v>0.1058873676</v>
      </c>
      <c r="T120" s="71">
        <f t="shared" si="139"/>
        <v>0.1014287191</v>
      </c>
      <c r="U120" s="71">
        <f t="shared" si="139"/>
        <v>0.0172012595</v>
      </c>
      <c r="V120" s="71">
        <f t="shared" si="139"/>
        <v>0.01696622009</v>
      </c>
      <c r="W120" s="71">
        <f t="shared" si="139"/>
        <v>0.3683935791</v>
      </c>
      <c r="X120" s="71">
        <f t="shared" si="139"/>
        <v>0.03596202138</v>
      </c>
      <c r="Y120" s="89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</row>
    <row r="121" ht="15.75" customHeight="1">
      <c r="A121" s="28">
        <v>2.0170531E7</v>
      </c>
      <c r="B121" s="29">
        <v>1.113842401934756E13</v>
      </c>
      <c r="C121" s="29">
        <v>1.187788115796743E13</v>
      </c>
      <c r="D121" s="29">
        <v>9.2552660722449E11</v>
      </c>
      <c r="E121" s="29">
        <v>9.116359278026101E11</v>
      </c>
      <c r="F121" s="29">
        <v>7.403362745602E12</v>
      </c>
      <c r="G121" s="29">
        <v>7.353675729464E12</v>
      </c>
      <c r="H121" s="29">
        <v>1.215159748237E12</v>
      </c>
      <c r="I121" s="29">
        <v>1.217025140881E12</v>
      </c>
      <c r="J121" s="29">
        <v>2.6440635E13</v>
      </c>
      <c r="K121" s="29">
        <v>2.529867E12</v>
      </c>
      <c r="L121" s="89"/>
      <c r="N121" s="90">
        <v>2.0170531E7</v>
      </c>
      <c r="O121" s="71">
        <f t="shared" ref="O121:X121" si="140">B121/(SUM($B121:$K121))</f>
        <v>0.156850066</v>
      </c>
      <c r="P121" s="71">
        <f t="shared" si="140"/>
        <v>0.1672630203</v>
      </c>
      <c r="Q121" s="71">
        <f t="shared" si="140"/>
        <v>0.01303316422</v>
      </c>
      <c r="R121" s="71">
        <f t="shared" si="140"/>
        <v>0.0128375572</v>
      </c>
      <c r="S121" s="71">
        <f t="shared" si="140"/>
        <v>0.1042533426</v>
      </c>
      <c r="T121" s="71">
        <f t="shared" si="140"/>
        <v>0.1035536555</v>
      </c>
      <c r="U121" s="71">
        <f t="shared" si="140"/>
        <v>0.01711174636</v>
      </c>
      <c r="V121" s="71">
        <f t="shared" si="140"/>
        <v>0.01713801462</v>
      </c>
      <c r="W121" s="71">
        <f t="shared" si="140"/>
        <v>0.3723341235</v>
      </c>
      <c r="X121" s="71">
        <f t="shared" si="140"/>
        <v>0.03562530975</v>
      </c>
      <c r="Y121" s="89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</row>
    <row r="122" ht="15.75" customHeight="1">
      <c r="A122" s="28">
        <v>2.017063E7</v>
      </c>
      <c r="B122" s="29">
        <v>1.183350875133809E13</v>
      </c>
      <c r="C122" s="29">
        <v>1.133758788632191E13</v>
      </c>
      <c r="D122" s="29">
        <v>9.4847142042689E11</v>
      </c>
      <c r="E122" s="29">
        <v>9.6999052857511E11</v>
      </c>
      <c r="F122" s="29">
        <v>7.374759544508E12</v>
      </c>
      <c r="G122" s="29">
        <v>7.293876652096E12</v>
      </c>
      <c r="H122" s="29">
        <v>1.2407458238E12</v>
      </c>
      <c r="I122" s="29">
        <v>1.274728583426E12</v>
      </c>
      <c r="J122" s="29">
        <v>2.6332387E13</v>
      </c>
      <c r="K122" s="29">
        <v>2.542644E12</v>
      </c>
      <c r="L122" s="89"/>
      <c r="N122" s="90">
        <v>2.017063E7</v>
      </c>
      <c r="O122" s="71">
        <f t="shared" ref="O122:X122" si="141">B122/(SUM($B122:$K122))</f>
        <v>0.1663208002</v>
      </c>
      <c r="P122" s="71">
        <f t="shared" si="141"/>
        <v>0.1593505975</v>
      </c>
      <c r="Q122" s="71">
        <f t="shared" si="141"/>
        <v>0.01333083272</v>
      </c>
      <c r="R122" s="71">
        <f t="shared" si="141"/>
        <v>0.0136332853</v>
      </c>
      <c r="S122" s="71">
        <f t="shared" si="141"/>
        <v>0.1036527656</v>
      </c>
      <c r="T122" s="71">
        <f t="shared" si="141"/>
        <v>0.1025159509</v>
      </c>
      <c r="U122" s="71">
        <f t="shared" si="141"/>
        <v>0.01743877008</v>
      </c>
      <c r="V122" s="71">
        <f t="shared" si="141"/>
        <v>0.01791640016</v>
      </c>
      <c r="W122" s="71">
        <f t="shared" si="141"/>
        <v>0.3701035568</v>
      </c>
      <c r="X122" s="71">
        <f t="shared" si="141"/>
        <v>0.03573704078</v>
      </c>
      <c r="Y122" s="89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</row>
    <row r="123" ht="15.75" customHeight="1">
      <c r="A123" s="28">
        <v>2.0170731E7</v>
      </c>
      <c r="B123" s="29">
        <v>1.1940109203069201E13</v>
      </c>
      <c r="C123" s="29">
        <v>1.15931546297408E13</v>
      </c>
      <c r="D123" s="29">
        <v>9.5361030362978E11</v>
      </c>
      <c r="E123" s="29">
        <v>9.7790781562522E11</v>
      </c>
      <c r="F123" s="29">
        <v>7.630143331085E12</v>
      </c>
      <c r="G123" s="29">
        <v>7.506460856047E12</v>
      </c>
      <c r="H123" s="29">
        <v>1.285714372065E12</v>
      </c>
      <c r="I123" s="29">
        <v>1.316260051574E12</v>
      </c>
      <c r="J123" s="29">
        <v>2.7093729E13</v>
      </c>
      <c r="K123" s="29">
        <v>2.559342E12</v>
      </c>
      <c r="L123" s="89"/>
      <c r="N123" s="90">
        <v>2.0170731E7</v>
      </c>
      <c r="O123" s="71">
        <f t="shared" ref="O123:X123" si="142">B123/(SUM($B123:$K123))</f>
        <v>0.1638854518</v>
      </c>
      <c r="P123" s="71">
        <f t="shared" si="142"/>
        <v>0.1591232837</v>
      </c>
      <c r="Q123" s="71">
        <f t="shared" si="142"/>
        <v>0.01308889666</v>
      </c>
      <c r="R123" s="71">
        <f t="shared" si="142"/>
        <v>0.01342239518</v>
      </c>
      <c r="S123" s="71">
        <f t="shared" si="142"/>
        <v>0.1047284799</v>
      </c>
      <c r="T123" s="71">
        <f t="shared" si="142"/>
        <v>0.1030308608</v>
      </c>
      <c r="U123" s="71">
        <f t="shared" si="142"/>
        <v>0.0176472323</v>
      </c>
      <c r="V123" s="71">
        <f t="shared" si="142"/>
        <v>0.01806649081</v>
      </c>
      <c r="W123" s="71">
        <f t="shared" si="142"/>
        <v>0.3718783424</v>
      </c>
      <c r="X123" s="71">
        <f t="shared" si="142"/>
        <v>0.03512856648</v>
      </c>
      <c r="Y123" s="89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</row>
    <row r="124" ht="15.75" customHeight="1">
      <c r="A124" s="28">
        <v>2.0170831E7</v>
      </c>
      <c r="B124" s="29">
        <v>1.175791122864976E13</v>
      </c>
      <c r="C124" s="29">
        <v>1.178180547857024E13</v>
      </c>
      <c r="D124" s="29">
        <v>9.2700103082069E11</v>
      </c>
      <c r="E124" s="29">
        <v>9.7438821777441E11</v>
      </c>
      <c r="F124" s="29">
        <v>7.50177291982E12</v>
      </c>
      <c r="G124" s="29">
        <v>7.293429481198E12</v>
      </c>
      <c r="H124" s="29">
        <v>1.284482910036E12</v>
      </c>
      <c r="I124" s="29">
        <v>1.331699279566E12</v>
      </c>
      <c r="J124" s="29">
        <v>2.7484563E13</v>
      </c>
      <c r="K124" s="29">
        <v>2.564445E12</v>
      </c>
      <c r="L124" s="89"/>
      <c r="N124" s="90">
        <v>2.0170831E7</v>
      </c>
      <c r="O124" s="71">
        <f t="shared" ref="O124:X124" si="143">B124/(SUM($B124:$K124))</f>
        <v>0.1612849045</v>
      </c>
      <c r="P124" s="71">
        <f t="shared" si="143"/>
        <v>0.1616126652</v>
      </c>
      <c r="Q124" s="71">
        <f t="shared" si="143"/>
        <v>0.01271580213</v>
      </c>
      <c r="R124" s="71">
        <f t="shared" si="143"/>
        <v>0.01336581877</v>
      </c>
      <c r="S124" s="71">
        <f t="shared" si="143"/>
        <v>0.102902863</v>
      </c>
      <c r="T124" s="71">
        <f t="shared" si="143"/>
        <v>0.1000449871</v>
      </c>
      <c r="U124" s="71">
        <f t="shared" si="143"/>
        <v>0.01761943082</v>
      </c>
      <c r="V124" s="71">
        <f t="shared" si="143"/>
        <v>0.01826710433</v>
      </c>
      <c r="W124" s="71">
        <f t="shared" si="143"/>
        <v>0.3770095752</v>
      </c>
      <c r="X124" s="71">
        <f t="shared" si="143"/>
        <v>0.03517684891</v>
      </c>
      <c r="Y124" s="89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</row>
    <row r="125" ht="15.75" customHeight="1">
      <c r="A125" s="28">
        <v>2.0170929E7</v>
      </c>
      <c r="B125" s="29">
        <v>1.2058548704314602E13</v>
      </c>
      <c r="C125" s="29">
        <v>1.19284867138754E13</v>
      </c>
      <c r="D125" s="29">
        <v>9.9423149942991E11</v>
      </c>
      <c r="E125" s="29">
        <v>1.03685662066529E12</v>
      </c>
      <c r="F125" s="29">
        <v>7.717257026566E12</v>
      </c>
      <c r="G125" s="29">
        <v>7.446012096189E12</v>
      </c>
      <c r="H125" s="29">
        <v>1.333385074874E12</v>
      </c>
      <c r="I125" s="29">
        <v>1.366215381598E12</v>
      </c>
      <c r="J125" s="29">
        <v>2.7181404E13</v>
      </c>
      <c r="K125" s="29">
        <v>2.600717E12</v>
      </c>
      <c r="L125" s="89"/>
      <c r="N125" s="90">
        <v>2.0170929E7</v>
      </c>
      <c r="O125" s="71">
        <f t="shared" ref="O125:X125" si="144">B125/(SUM($B125:$K125))</f>
        <v>0.1636986007</v>
      </c>
      <c r="P125" s="71">
        <f t="shared" si="144"/>
        <v>0.1619329682</v>
      </c>
      <c r="Q125" s="71">
        <f t="shared" si="144"/>
        <v>0.01349700608</v>
      </c>
      <c r="R125" s="71">
        <f t="shared" si="144"/>
        <v>0.01407565554</v>
      </c>
      <c r="S125" s="71">
        <f t="shared" si="144"/>
        <v>0.1047641974</v>
      </c>
      <c r="T125" s="71">
        <f t="shared" si="144"/>
        <v>0.1010819619</v>
      </c>
      <c r="U125" s="71">
        <f t="shared" si="144"/>
        <v>0.01810112281</v>
      </c>
      <c r="V125" s="71">
        <f t="shared" si="144"/>
        <v>0.01854680457</v>
      </c>
      <c r="W125" s="71">
        <f t="shared" si="144"/>
        <v>0.3689961296</v>
      </c>
      <c r="X125" s="71">
        <f t="shared" si="144"/>
        <v>0.03530555328</v>
      </c>
      <c r="Y125" s="89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</row>
    <row r="126" ht="15.75" customHeight="1">
      <c r="A126" s="28">
        <v>2.0171031E7</v>
      </c>
      <c r="B126" s="29">
        <v>1.211421582017191E13</v>
      </c>
      <c r="C126" s="29">
        <v>1.238845729605309E13</v>
      </c>
      <c r="D126" s="29">
        <v>9.8896199938604E11</v>
      </c>
      <c r="E126" s="29">
        <v>1.03885496600467E12</v>
      </c>
      <c r="F126" s="29">
        <v>7.995194142891E12</v>
      </c>
      <c r="G126" s="29">
        <v>7.994159153094E12</v>
      </c>
      <c r="H126" s="29">
        <v>1.331021217183E12</v>
      </c>
      <c r="I126" s="29">
        <v>1.391654854573E12</v>
      </c>
      <c r="J126" s="29">
        <v>2.7012401E13</v>
      </c>
      <c r="K126" s="29">
        <v>2.607505E12</v>
      </c>
      <c r="L126" s="89"/>
      <c r="N126" s="90">
        <v>2.0171031E7</v>
      </c>
      <c r="O126" s="71">
        <f t="shared" ref="O126:X126" si="145">B126/(SUM($B126:$K126))</f>
        <v>0.1618197079</v>
      </c>
      <c r="P126" s="71">
        <f t="shared" si="145"/>
        <v>0.1654829806</v>
      </c>
      <c r="Q126" s="71">
        <f t="shared" si="145"/>
        <v>0.01321039218</v>
      </c>
      <c r="R126" s="71">
        <f t="shared" si="145"/>
        <v>0.01387685424</v>
      </c>
      <c r="S126" s="71">
        <f t="shared" si="145"/>
        <v>0.106798492</v>
      </c>
      <c r="T126" s="71">
        <f t="shared" si="145"/>
        <v>0.1067846667</v>
      </c>
      <c r="U126" s="71">
        <f t="shared" si="145"/>
        <v>0.0177795631</v>
      </c>
      <c r="V126" s="71">
        <f t="shared" si="145"/>
        <v>0.01858949728</v>
      </c>
      <c r="W126" s="71">
        <f t="shared" si="145"/>
        <v>0.3608272219</v>
      </c>
      <c r="X126" s="71">
        <f t="shared" si="145"/>
        <v>0.0348306241</v>
      </c>
      <c r="Y126" s="89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</row>
    <row r="127" ht="15.75" customHeight="1">
      <c r="A127" s="28">
        <v>2.017113E7</v>
      </c>
      <c r="B127" s="29">
        <v>1.244638602969147E13</v>
      </c>
      <c r="C127" s="29">
        <v>1.274023780527852E13</v>
      </c>
      <c r="D127" s="29">
        <v>1.01142625419237E12</v>
      </c>
      <c r="E127" s="29">
        <v>1.06652541457733E12</v>
      </c>
      <c r="F127" s="29">
        <v>8.050550950253E12</v>
      </c>
      <c r="G127" s="29">
        <v>8.077387644505E12</v>
      </c>
      <c r="H127" s="29">
        <v>1.347862309169E12</v>
      </c>
      <c r="I127" s="29">
        <v>1.417847541904E12</v>
      </c>
      <c r="J127" s="29">
        <v>2.7655406E13</v>
      </c>
      <c r="K127" s="29">
        <v>2.60026E12</v>
      </c>
      <c r="L127" s="89"/>
      <c r="N127" s="90">
        <v>2.017113E7</v>
      </c>
      <c r="O127" s="71">
        <f t="shared" ref="O127:X127" si="146">B127/(SUM($B127:$K127))</f>
        <v>0.1628811992</v>
      </c>
      <c r="P127" s="71">
        <f t="shared" si="146"/>
        <v>0.1667267275</v>
      </c>
      <c r="Q127" s="71">
        <f t="shared" si="146"/>
        <v>0.01323615713</v>
      </c>
      <c r="R127" s="71">
        <f t="shared" si="146"/>
        <v>0.01395721923</v>
      </c>
      <c r="S127" s="71">
        <f t="shared" si="146"/>
        <v>0.1053545495</v>
      </c>
      <c r="T127" s="71">
        <f t="shared" si="146"/>
        <v>0.1057057513</v>
      </c>
      <c r="U127" s="71">
        <f t="shared" si="146"/>
        <v>0.01763896996</v>
      </c>
      <c r="V127" s="71">
        <f t="shared" si="146"/>
        <v>0.01855484052</v>
      </c>
      <c r="W127" s="71">
        <f t="shared" si="146"/>
        <v>0.3619159556</v>
      </c>
      <c r="X127" s="71">
        <f t="shared" si="146"/>
        <v>0.03402863016</v>
      </c>
      <c r="Y127" s="89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</row>
    <row r="128" ht="15.75" customHeight="1">
      <c r="A128" s="28">
        <v>2.0171229E7</v>
      </c>
      <c r="B128" s="29">
        <v>1.253928681121597E13</v>
      </c>
      <c r="C128" s="29">
        <v>1.2763464858194031E13</v>
      </c>
      <c r="D128" s="29">
        <v>1.00268726840541E12</v>
      </c>
      <c r="E128" s="29">
        <v>1.0785006109175901E12</v>
      </c>
      <c r="F128" s="29">
        <v>8.187708023074E12</v>
      </c>
      <c r="G128" s="29">
        <v>8.293309581678E12</v>
      </c>
      <c r="H128" s="29">
        <v>1.427428175789E12</v>
      </c>
      <c r="I128" s="29">
        <v>1.432853990107E12</v>
      </c>
      <c r="J128" s="29">
        <v>2.7686861E13</v>
      </c>
      <c r="K128" s="29">
        <v>2.598409E12</v>
      </c>
      <c r="L128" s="89"/>
      <c r="N128" s="90">
        <v>2.0171229E7</v>
      </c>
      <c r="O128" s="71">
        <f t="shared" ref="O128:X128" si="147">B128/(SUM($B128:$K128))</f>
        <v>0.1628256575</v>
      </c>
      <c r="P128" s="71">
        <f t="shared" si="147"/>
        <v>0.1657366634</v>
      </c>
      <c r="Q128" s="71">
        <f t="shared" si="147"/>
        <v>0.01302013553</v>
      </c>
      <c r="R128" s="71">
        <f t="shared" si="147"/>
        <v>0.01400459003</v>
      </c>
      <c r="S128" s="71">
        <f t="shared" si="147"/>
        <v>0.1063193595</v>
      </c>
      <c r="T128" s="71">
        <f t="shared" si="147"/>
        <v>0.1076906211</v>
      </c>
      <c r="U128" s="71">
        <f t="shared" si="147"/>
        <v>0.01853549845</v>
      </c>
      <c r="V128" s="71">
        <f t="shared" si="147"/>
        <v>0.01860595395</v>
      </c>
      <c r="W128" s="71">
        <f t="shared" si="147"/>
        <v>0.3595205543</v>
      </c>
      <c r="X128" s="71">
        <f t="shared" si="147"/>
        <v>0.0337409663</v>
      </c>
      <c r="Y128" s="89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</row>
    <row r="129" ht="15.75" customHeight="1">
      <c r="A129" s="28">
        <v>2.0180131E7</v>
      </c>
      <c r="B129" s="29">
        <v>1.300674141724492E13</v>
      </c>
      <c r="C129" s="29">
        <v>1.367245632752508E13</v>
      </c>
      <c r="D129" s="29">
        <v>1.0134587429772899E12</v>
      </c>
      <c r="E129" s="29">
        <v>1.1183777365948098E12</v>
      </c>
      <c r="F129" s="29">
        <v>8.587788617432E12</v>
      </c>
      <c r="G129" s="29">
        <v>8.639080452475E12</v>
      </c>
      <c r="H129" s="29">
        <v>1.482618957008E12</v>
      </c>
      <c r="I129" s="29">
        <v>1.50981265267E12</v>
      </c>
      <c r="J129" s="29">
        <v>2.8745363E13</v>
      </c>
      <c r="K129" s="29">
        <v>2.638608E12</v>
      </c>
      <c r="L129" s="89"/>
      <c r="N129" s="90">
        <v>2.0180131E7</v>
      </c>
      <c r="O129" s="71">
        <f t="shared" ref="O129:X129" si="148">B129/(SUM($B129:$K129))</f>
        <v>0.1617466105</v>
      </c>
      <c r="P129" s="71">
        <f t="shared" si="148"/>
        <v>0.1700251737</v>
      </c>
      <c r="Q129" s="71">
        <f t="shared" si="148"/>
        <v>0.01260296575</v>
      </c>
      <c r="R129" s="71">
        <f t="shared" si="148"/>
        <v>0.0139076962</v>
      </c>
      <c r="S129" s="71">
        <f t="shared" si="148"/>
        <v>0.1067942889</v>
      </c>
      <c r="T129" s="71">
        <f t="shared" si="148"/>
        <v>0.1074321336</v>
      </c>
      <c r="U129" s="71">
        <f t="shared" si="148"/>
        <v>0.01843725367</v>
      </c>
      <c r="V129" s="71">
        <f t="shared" si="148"/>
        <v>0.01877542355</v>
      </c>
      <c r="W129" s="71">
        <f t="shared" si="148"/>
        <v>0.3574657852</v>
      </c>
      <c r="X129" s="71">
        <f t="shared" si="148"/>
        <v>0.03281266897</v>
      </c>
      <c r="Y129" s="89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</row>
    <row r="130" ht="15.75" customHeight="1">
      <c r="A130" s="28">
        <v>2.0180228E7</v>
      </c>
      <c r="B130" s="29">
        <v>1.23535215406616E13</v>
      </c>
      <c r="C130" s="29">
        <v>1.329525901964841E13</v>
      </c>
      <c r="D130" s="29">
        <v>9.5789179214394E11</v>
      </c>
      <c r="E130" s="29">
        <v>1.0774539875837599E12</v>
      </c>
      <c r="F130" s="29">
        <v>8.132031001706E12</v>
      </c>
      <c r="G130" s="29">
        <v>8.247659295948E12</v>
      </c>
      <c r="H130" s="29">
        <v>1.417127095094E12</v>
      </c>
      <c r="I130" s="29">
        <v>1.453319254488E12</v>
      </c>
      <c r="J130" s="29">
        <v>2.8621848E13</v>
      </c>
      <c r="K130" s="29">
        <v>2.549156E12</v>
      </c>
      <c r="L130" s="89"/>
      <c r="N130" s="90">
        <v>2.0180228E7</v>
      </c>
      <c r="O130" s="71">
        <f t="shared" ref="O130:X130" si="149">B130/(SUM($B130:$K130))</f>
        <v>0.1581650254</v>
      </c>
      <c r="P130" s="71">
        <f t="shared" si="149"/>
        <v>0.1702223106</v>
      </c>
      <c r="Q130" s="71">
        <f t="shared" si="149"/>
        <v>0.01226411264</v>
      </c>
      <c r="R130" s="71">
        <f t="shared" si="149"/>
        <v>0.01379489539</v>
      </c>
      <c r="S130" s="71">
        <f t="shared" si="149"/>
        <v>0.1041162948</v>
      </c>
      <c r="T130" s="71">
        <f t="shared" si="149"/>
        <v>0.1055967109</v>
      </c>
      <c r="U130" s="71">
        <f t="shared" si="149"/>
        <v>0.01814380963</v>
      </c>
      <c r="V130" s="71">
        <f t="shared" si="149"/>
        <v>0.01860718631</v>
      </c>
      <c r="W130" s="71">
        <f t="shared" si="149"/>
        <v>0.3664522138</v>
      </c>
      <c r="X130" s="71">
        <f t="shared" si="149"/>
        <v>0.03263744045</v>
      </c>
      <c r="Y130" s="89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</row>
    <row r="131" ht="15.75" customHeight="1">
      <c r="A131" s="28">
        <v>2.0180329E7</v>
      </c>
      <c r="B131" s="29">
        <v>1.206331333685208E13</v>
      </c>
      <c r="C131" s="29">
        <v>1.2895944426317922E13</v>
      </c>
      <c r="D131" s="29">
        <v>9.7138603155109E11</v>
      </c>
      <c r="E131" s="29">
        <v>1.1014117415411099E12</v>
      </c>
      <c r="F131" s="29">
        <v>7.920808906435E12</v>
      </c>
      <c r="G131" s="29">
        <v>8.133308032918E12</v>
      </c>
      <c r="H131" s="29">
        <v>1.390829406864E12</v>
      </c>
      <c r="I131" s="29">
        <v>1.426008352995E12</v>
      </c>
      <c r="J131" s="29">
        <v>2.8872683E13</v>
      </c>
      <c r="K131" s="29">
        <v>2.52988E12</v>
      </c>
      <c r="L131" s="89"/>
      <c r="N131" s="90">
        <v>2.0180329E7</v>
      </c>
      <c r="O131" s="71">
        <f t="shared" ref="O131:X131" si="150">B131/(SUM($B131:$K131))</f>
        <v>0.1560471365</v>
      </c>
      <c r="P131" s="71">
        <f t="shared" si="150"/>
        <v>0.1668177841</v>
      </c>
      <c r="Q131" s="71">
        <f t="shared" si="150"/>
        <v>0.01256553688</v>
      </c>
      <c r="R131" s="71">
        <f t="shared" si="150"/>
        <v>0.01424750759</v>
      </c>
      <c r="S131" s="71">
        <f t="shared" si="150"/>
        <v>0.1024610332</v>
      </c>
      <c r="T131" s="71">
        <f t="shared" si="150"/>
        <v>0.1052098535</v>
      </c>
      <c r="U131" s="71">
        <f t="shared" si="150"/>
        <v>0.01799132131</v>
      </c>
      <c r="V131" s="71">
        <f t="shared" si="150"/>
        <v>0.01844638482</v>
      </c>
      <c r="W131" s="71">
        <f t="shared" si="150"/>
        <v>0.3734877292</v>
      </c>
      <c r="X131" s="71">
        <f t="shared" si="150"/>
        <v>0.03272571296</v>
      </c>
      <c r="Y131" s="89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</row>
    <row r="132" ht="15.75" customHeight="1">
      <c r="A132" s="28">
        <v>2.018043E7</v>
      </c>
      <c r="B132" s="29">
        <v>1.208320823634771E13</v>
      </c>
      <c r="C132" s="29">
        <v>1.292674398011229E13</v>
      </c>
      <c r="D132" s="29">
        <v>9.861098712506699E11</v>
      </c>
      <c r="E132" s="29">
        <v>1.09938713096953E12</v>
      </c>
      <c r="F132" s="29">
        <v>8.11231474011E12</v>
      </c>
      <c r="G132" s="29">
        <v>8.24732377567E12</v>
      </c>
      <c r="H132" s="29">
        <v>1.411420642819E12</v>
      </c>
      <c r="I132" s="29">
        <v>1.434841079979E12</v>
      </c>
      <c r="J132" s="29">
        <v>2.827169E13</v>
      </c>
      <c r="K132" s="29">
        <v>2.516541E12</v>
      </c>
      <c r="L132" s="89"/>
      <c r="N132" s="90">
        <v>2.018043E7</v>
      </c>
      <c r="O132" s="71">
        <f t="shared" ref="O132:X132" si="151">B132/(SUM($B132:$K132))</f>
        <v>0.1567424309</v>
      </c>
      <c r="P132" s="71">
        <f t="shared" si="151"/>
        <v>0.1676847105</v>
      </c>
      <c r="Q132" s="71">
        <f t="shared" si="151"/>
        <v>0.01279174002</v>
      </c>
      <c r="R132" s="71">
        <f t="shared" si="151"/>
        <v>0.01426116376</v>
      </c>
      <c r="S132" s="71">
        <f t="shared" si="151"/>
        <v>0.1052323114</v>
      </c>
      <c r="T132" s="71">
        <f t="shared" si="151"/>
        <v>0.1069836381</v>
      </c>
      <c r="U132" s="71">
        <f t="shared" si="151"/>
        <v>0.01830883804</v>
      </c>
      <c r="V132" s="71">
        <f t="shared" si="151"/>
        <v>0.01861264611</v>
      </c>
      <c r="W132" s="71">
        <f t="shared" si="151"/>
        <v>0.3667381484</v>
      </c>
      <c r="X132" s="71">
        <f t="shared" si="151"/>
        <v>0.03264437276</v>
      </c>
      <c r="Y132" s="89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</row>
    <row r="133" ht="15.75" customHeight="1">
      <c r="A133" s="28">
        <v>2.0180531E7</v>
      </c>
      <c r="B133" s="29">
        <v>1.2122058981047479E13</v>
      </c>
      <c r="C133" s="29">
        <v>1.346666651879252E13</v>
      </c>
      <c r="D133" s="29">
        <v>1.04265087904081E12</v>
      </c>
      <c r="E133" s="29">
        <v>1.16159698617518E12</v>
      </c>
      <c r="F133" s="29">
        <v>7.730016530526E12</v>
      </c>
      <c r="G133" s="29">
        <v>8.213701643814E12</v>
      </c>
      <c r="H133" s="29">
        <v>1.370591709884E12</v>
      </c>
      <c r="I133" s="29">
        <v>1.440870188141E12</v>
      </c>
      <c r="J133" s="29">
        <v>2.7963957E13</v>
      </c>
      <c r="K133" s="29">
        <v>2.465223E12</v>
      </c>
      <c r="L133" s="89"/>
      <c r="N133" s="90">
        <v>2.0180531E7</v>
      </c>
      <c r="O133" s="71">
        <f t="shared" ref="O133:X133" si="152">B133/(SUM($B133:$K133))</f>
        <v>0.1574756937</v>
      </c>
      <c r="P133" s="71">
        <f t="shared" si="152"/>
        <v>0.1749432712</v>
      </c>
      <c r="Q133" s="71">
        <f t="shared" si="152"/>
        <v>0.01354490773</v>
      </c>
      <c r="R133" s="71">
        <f t="shared" si="152"/>
        <v>0.01509011724</v>
      </c>
      <c r="S133" s="71">
        <f t="shared" si="152"/>
        <v>0.1004193856</v>
      </c>
      <c r="T133" s="71">
        <f t="shared" si="152"/>
        <v>0.1067028601</v>
      </c>
      <c r="U133" s="71">
        <f t="shared" si="152"/>
        <v>0.01780513365</v>
      </c>
      <c r="V133" s="71">
        <f t="shared" si="152"/>
        <v>0.01871810991</v>
      </c>
      <c r="W133" s="71">
        <f t="shared" si="152"/>
        <v>0.3632752104</v>
      </c>
      <c r="X133" s="71">
        <f t="shared" si="152"/>
        <v>0.03202531044</v>
      </c>
      <c r="Y133" s="89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</row>
    <row r="134" ht="15.75" customHeight="1">
      <c r="A134" s="28">
        <v>2.0180629E7</v>
      </c>
      <c r="B134" s="29">
        <v>1.300417249256223E13</v>
      </c>
      <c r="C134" s="29">
        <v>1.277932144215278E13</v>
      </c>
      <c r="D134" s="29">
        <v>1.0855961323412501E12</v>
      </c>
      <c r="E134" s="29">
        <v>1.09320448501435E12</v>
      </c>
      <c r="F134" s="29">
        <v>7.696287000383E12</v>
      </c>
      <c r="G134" s="29">
        <v>7.999277646074E12</v>
      </c>
      <c r="H134" s="29">
        <v>1.348713754652E12</v>
      </c>
      <c r="I134" s="29">
        <v>1.428402649619E12</v>
      </c>
      <c r="J134" s="29">
        <v>2.7683719E13</v>
      </c>
      <c r="K134" s="29">
        <v>2.430683E12</v>
      </c>
      <c r="L134" s="89"/>
      <c r="N134" s="90">
        <v>2.0180629E7</v>
      </c>
      <c r="O134" s="71">
        <f t="shared" ref="O134:X134" si="153">B134/(SUM($B134:$K134))</f>
        <v>0.1698795327</v>
      </c>
      <c r="P134" s="71">
        <f t="shared" si="153"/>
        <v>0.1669421992</v>
      </c>
      <c r="Q134" s="71">
        <f t="shared" si="153"/>
        <v>0.01418164545</v>
      </c>
      <c r="R134" s="71">
        <f t="shared" si="153"/>
        <v>0.01428103688</v>
      </c>
      <c r="S134" s="71">
        <f t="shared" si="153"/>
        <v>0.1005401643</v>
      </c>
      <c r="T134" s="71">
        <f t="shared" si="153"/>
        <v>0.1044982715</v>
      </c>
      <c r="U134" s="71">
        <f t="shared" si="153"/>
        <v>0.0176188729</v>
      </c>
      <c r="V134" s="71">
        <f t="shared" si="153"/>
        <v>0.01865988587</v>
      </c>
      <c r="W134" s="71">
        <f t="shared" si="153"/>
        <v>0.3616452526</v>
      </c>
      <c r="X134" s="71">
        <f t="shared" si="153"/>
        <v>0.03175313864</v>
      </c>
      <c r="Y134" s="89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</row>
    <row r="135" ht="15.75" customHeight="1">
      <c r="A135" s="28">
        <v>2.0180731E7</v>
      </c>
      <c r="B135" s="29">
        <v>1.34923532510349E13</v>
      </c>
      <c r="C135" s="29">
        <v>1.3127639337825102E13</v>
      </c>
      <c r="D135" s="29">
        <v>1.09659351361311E12</v>
      </c>
      <c r="E135" s="29">
        <v>1.1078206342638901E12</v>
      </c>
      <c r="F135" s="29">
        <v>7.907381929151E12</v>
      </c>
      <c r="G135" s="29">
        <v>8.172368427316E12</v>
      </c>
      <c r="H135" s="29">
        <v>1.364829456646E12</v>
      </c>
      <c r="I135" s="29">
        <v>1.421306245348E12</v>
      </c>
      <c r="J135" s="29">
        <v>2.7709715E13</v>
      </c>
      <c r="K135" s="29">
        <v>2.434124E12</v>
      </c>
      <c r="L135" s="89"/>
      <c r="N135" s="90">
        <v>2.0180731E7</v>
      </c>
      <c r="O135" s="71">
        <f t="shared" ref="O135:X135" si="154">B135/(SUM($B135:$K135))</f>
        <v>0.173347514</v>
      </c>
      <c r="P135" s="71">
        <f t="shared" si="154"/>
        <v>0.1686617302</v>
      </c>
      <c r="Q135" s="71">
        <f t="shared" si="154"/>
        <v>0.01408885136</v>
      </c>
      <c r="R135" s="71">
        <f t="shared" si="154"/>
        <v>0.01423309554</v>
      </c>
      <c r="S135" s="71">
        <f t="shared" si="154"/>
        <v>0.1015927299</v>
      </c>
      <c r="T135" s="71">
        <f t="shared" si="154"/>
        <v>0.1049972324</v>
      </c>
      <c r="U135" s="71">
        <f t="shared" si="154"/>
        <v>0.01753510221</v>
      </c>
      <c r="V135" s="71">
        <f t="shared" si="154"/>
        <v>0.01826070662</v>
      </c>
      <c r="W135" s="71">
        <f t="shared" si="154"/>
        <v>0.3560098168</v>
      </c>
      <c r="X135" s="71">
        <f t="shared" si="154"/>
        <v>0.03127322094</v>
      </c>
      <c r="Y135" s="89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</row>
    <row r="136" ht="15.75" customHeight="1">
      <c r="A136" s="28">
        <v>2.0180831E7</v>
      </c>
      <c r="B136" s="29">
        <v>1.3662302933741E13</v>
      </c>
      <c r="C136" s="29">
        <v>1.382810917461901E13</v>
      </c>
      <c r="D136" s="29">
        <v>1.11797505255148E12</v>
      </c>
      <c r="E136" s="29">
        <v>1.16895499820452E12</v>
      </c>
      <c r="F136" s="29">
        <v>7.611052037854E12</v>
      </c>
      <c r="G136" s="29">
        <v>8.124604372516E12</v>
      </c>
      <c r="H136" s="29">
        <v>1.346518998667E12</v>
      </c>
      <c r="I136" s="29">
        <v>1.416580224941E12</v>
      </c>
      <c r="J136" s="29">
        <v>2.7758031E13</v>
      </c>
      <c r="K136" s="29">
        <v>2.393524E12</v>
      </c>
      <c r="L136" s="89"/>
      <c r="N136" s="90">
        <v>2.0180831E7</v>
      </c>
      <c r="O136" s="71">
        <f t="shared" ref="O136:X136" si="155">B136/(SUM($B136:$K136))</f>
        <v>0.1742026243</v>
      </c>
      <c r="P136" s="71">
        <f t="shared" si="155"/>
        <v>0.1763167541</v>
      </c>
      <c r="Q136" s="71">
        <f t="shared" si="155"/>
        <v>0.01425485798</v>
      </c>
      <c r="R136" s="71">
        <f t="shared" si="155"/>
        <v>0.01490488312</v>
      </c>
      <c r="S136" s="71">
        <f t="shared" si="155"/>
        <v>0.09704551605</v>
      </c>
      <c r="T136" s="71">
        <f t="shared" si="155"/>
        <v>0.1035936189</v>
      </c>
      <c r="U136" s="71">
        <f t="shared" si="155"/>
        <v>0.0171689315</v>
      </c>
      <c r="V136" s="71">
        <f t="shared" si="155"/>
        <v>0.0180622545</v>
      </c>
      <c r="W136" s="71">
        <f t="shared" si="155"/>
        <v>0.3539316811</v>
      </c>
      <c r="X136" s="71">
        <f t="shared" si="155"/>
        <v>0.03051887842</v>
      </c>
      <c r="Y136" s="89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</row>
    <row r="137" ht="15.75" customHeight="1">
      <c r="A137" s="28">
        <v>2.0180928E7</v>
      </c>
      <c r="B137" s="29">
        <v>1.3604481216285041E13</v>
      </c>
      <c r="C137" s="29">
        <v>1.383200784465496E13</v>
      </c>
      <c r="D137" s="29">
        <v>1.0918496452299701E12</v>
      </c>
      <c r="E137" s="29">
        <v>1.16166060275763E12</v>
      </c>
      <c r="F137" s="29">
        <v>7.718562660498E12</v>
      </c>
      <c r="G137" s="29">
        <v>8.104078723469E12</v>
      </c>
      <c r="H137" s="29">
        <v>1.341444815183E12</v>
      </c>
      <c r="I137" s="29">
        <v>1.394853185077E12</v>
      </c>
      <c r="J137" s="29">
        <v>2.7381774E13</v>
      </c>
      <c r="K137" s="29">
        <v>2.413818E12</v>
      </c>
      <c r="L137" s="89"/>
      <c r="N137" s="90">
        <v>2.0180928E7</v>
      </c>
      <c r="O137" s="71">
        <f t="shared" ref="O137:X137" si="156">B137/(SUM($B137:$K137))</f>
        <v>0.1743169072</v>
      </c>
      <c r="P137" s="71">
        <f t="shared" si="156"/>
        <v>0.1772322509</v>
      </c>
      <c r="Q137" s="71">
        <f t="shared" si="156"/>
        <v>0.01399008535</v>
      </c>
      <c r="R137" s="71">
        <f t="shared" si="156"/>
        <v>0.01488458695</v>
      </c>
      <c r="S137" s="71">
        <f t="shared" si="156"/>
        <v>0.09889946921</v>
      </c>
      <c r="T137" s="71">
        <f t="shared" si="156"/>
        <v>0.1038391627</v>
      </c>
      <c r="U137" s="71">
        <f t="shared" si="156"/>
        <v>0.0171881976</v>
      </c>
      <c r="V137" s="71">
        <f t="shared" si="156"/>
        <v>0.0178725296</v>
      </c>
      <c r="W137" s="71">
        <f t="shared" si="156"/>
        <v>0.3508480832</v>
      </c>
      <c r="X137" s="71">
        <f t="shared" si="156"/>
        <v>0.03092872721</v>
      </c>
      <c r="Y137" s="89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</row>
    <row r="138" ht="15.75" customHeight="1">
      <c r="A138" s="28">
        <v>2.0181031E7</v>
      </c>
      <c r="B138" s="29">
        <v>1.290234584349827E13</v>
      </c>
      <c r="C138" s="29">
        <v>1.260164829534172E13</v>
      </c>
      <c r="D138" s="29">
        <v>9.8337466681067E11</v>
      </c>
      <c r="E138" s="29">
        <v>1.01101018234293E12</v>
      </c>
      <c r="F138" s="29">
        <v>7.156291498664E12</v>
      </c>
      <c r="G138" s="29">
        <v>7.304275575769E12</v>
      </c>
      <c r="H138" s="29">
        <v>1.226841086187E12</v>
      </c>
      <c r="I138" s="29">
        <v>1.241008543579E12</v>
      </c>
      <c r="J138" s="29">
        <v>2.6998973E13</v>
      </c>
      <c r="K138" s="29">
        <v>2.351701E12</v>
      </c>
      <c r="L138" s="89"/>
      <c r="N138" s="90">
        <v>2.0181031E7</v>
      </c>
      <c r="O138" s="71">
        <f t="shared" ref="O138:X138" si="157">B138/(SUM($B138:$K138))</f>
        <v>0.1748819239</v>
      </c>
      <c r="P138" s="71">
        <f t="shared" si="157"/>
        <v>0.1708061871</v>
      </c>
      <c r="Q138" s="71">
        <f t="shared" si="157"/>
        <v>0.01332892916</v>
      </c>
      <c r="R138" s="71">
        <f t="shared" si="157"/>
        <v>0.01370350849</v>
      </c>
      <c r="S138" s="71">
        <f t="shared" si="157"/>
        <v>0.09699833199</v>
      </c>
      <c r="T138" s="71">
        <f t="shared" si="157"/>
        <v>0.09900414864</v>
      </c>
      <c r="U138" s="71">
        <f t="shared" si="157"/>
        <v>0.01662893958</v>
      </c>
      <c r="V138" s="71">
        <f t="shared" si="157"/>
        <v>0.01682096918</v>
      </c>
      <c r="W138" s="71">
        <f t="shared" si="157"/>
        <v>0.3659514634</v>
      </c>
      <c r="X138" s="71">
        <f t="shared" si="157"/>
        <v>0.03187559847</v>
      </c>
      <c r="Y138" s="89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</row>
    <row r="139" ht="15.75" customHeight="1">
      <c r="A139" s="28">
        <v>2.018113E7</v>
      </c>
      <c r="B139" s="29">
        <v>1.3200771561877049E13</v>
      </c>
      <c r="C139" s="29">
        <v>1.269383565849294E13</v>
      </c>
      <c r="D139" s="29">
        <v>9.9316553972907E11</v>
      </c>
      <c r="E139" s="29">
        <v>1.02060131323423E12</v>
      </c>
      <c r="F139" s="29">
        <v>7.073180284558E12</v>
      </c>
      <c r="G139" s="29">
        <v>7.322430843258E12</v>
      </c>
      <c r="H139" s="29">
        <v>1.206053685228E12</v>
      </c>
      <c r="I139" s="29">
        <v>1.219415307572E12</v>
      </c>
      <c r="J139" s="29">
        <v>2.7159318E13</v>
      </c>
      <c r="K139" s="29">
        <v>2.303827E12</v>
      </c>
      <c r="L139" s="89"/>
      <c r="N139" s="90">
        <v>2.018113E7</v>
      </c>
      <c r="O139" s="71">
        <f t="shared" ref="O139:X139" si="158">B139/(SUM($B139:$K139))</f>
        <v>0.1779257191</v>
      </c>
      <c r="P139" s="71">
        <f t="shared" si="158"/>
        <v>0.1710930173</v>
      </c>
      <c r="Q139" s="71">
        <f t="shared" si="158"/>
        <v>0.01338631549</v>
      </c>
      <c r="R139" s="71">
        <f t="shared" si="158"/>
        <v>0.01375610673</v>
      </c>
      <c r="S139" s="71">
        <f t="shared" si="158"/>
        <v>0.09533538872</v>
      </c>
      <c r="T139" s="71">
        <f t="shared" si="158"/>
        <v>0.09869489576</v>
      </c>
      <c r="U139" s="71">
        <f t="shared" si="158"/>
        <v>0.01625571416</v>
      </c>
      <c r="V139" s="71">
        <f t="shared" si="158"/>
        <v>0.01643580789</v>
      </c>
      <c r="W139" s="71">
        <f t="shared" si="158"/>
        <v>0.3660650563</v>
      </c>
      <c r="X139" s="71">
        <f t="shared" si="158"/>
        <v>0.03105197857</v>
      </c>
      <c r="Y139" s="89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</row>
    <row r="140" ht="15.75" customHeight="1">
      <c r="A140" s="28">
        <v>2.0181231E7</v>
      </c>
      <c r="B140" s="29">
        <v>1.177622698867203E13</v>
      </c>
      <c r="C140" s="29">
        <v>1.154435559398297E13</v>
      </c>
      <c r="D140" s="29">
        <v>8.6852496550971E11</v>
      </c>
      <c r="E140" s="29">
        <v>9.0859447530978E11</v>
      </c>
      <c r="F140" s="29">
        <v>6.849607800068E12</v>
      </c>
      <c r="G140" s="29">
        <v>6.816435169895E12</v>
      </c>
      <c r="H140" s="29">
        <v>1.150744351898E12</v>
      </c>
      <c r="I140" s="29">
        <v>1.128287236296E12</v>
      </c>
      <c r="J140" s="29">
        <v>2.7568119E13</v>
      </c>
      <c r="K140" s="29">
        <v>2.27904E12</v>
      </c>
      <c r="L140" s="89"/>
      <c r="N140" s="90">
        <v>2.0181231E7</v>
      </c>
      <c r="O140" s="71">
        <f t="shared" ref="O140:X140" si="159">B140/(SUM($B140:$K140))</f>
        <v>0.1661198715</v>
      </c>
      <c r="P140" s="71">
        <f t="shared" si="159"/>
        <v>0.1628490067</v>
      </c>
      <c r="Q140" s="71">
        <f t="shared" si="159"/>
        <v>0.01225173868</v>
      </c>
      <c r="R140" s="71">
        <f t="shared" si="159"/>
        <v>0.0128169742</v>
      </c>
      <c r="S140" s="71">
        <f t="shared" si="159"/>
        <v>0.09662313478</v>
      </c>
      <c r="T140" s="71">
        <f t="shared" si="159"/>
        <v>0.09615518922</v>
      </c>
      <c r="U140" s="71">
        <f t="shared" si="159"/>
        <v>0.01623283111</v>
      </c>
      <c r="V140" s="71">
        <f t="shared" si="159"/>
        <v>0.01591604262</v>
      </c>
      <c r="W140" s="71">
        <f t="shared" si="159"/>
        <v>0.3888862188</v>
      </c>
      <c r="X140" s="71">
        <f t="shared" si="159"/>
        <v>0.0321489924</v>
      </c>
      <c r="Y140" s="89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</row>
    <row r="141" ht="15.75" customHeight="1">
      <c r="A141" s="28">
        <v>2.0190131E7</v>
      </c>
      <c r="B141" s="29">
        <v>1.266882928483358E13</v>
      </c>
      <c r="C141" s="29">
        <v>1.257386599167242E13</v>
      </c>
      <c r="D141" s="29">
        <v>9.6191238023922E11</v>
      </c>
      <c r="E141" s="29">
        <v>1.00836170134427E12</v>
      </c>
      <c r="F141" s="29">
        <v>7.35441287519E12</v>
      </c>
      <c r="G141" s="29">
        <v>7.306234063899E12</v>
      </c>
      <c r="H141" s="29">
        <v>1.242943826515E12</v>
      </c>
      <c r="I141" s="29">
        <v>1.228343484258E12</v>
      </c>
      <c r="J141" s="29">
        <v>2.8314895E13</v>
      </c>
      <c r="K141" s="29">
        <v>2.366487E12</v>
      </c>
      <c r="L141" s="89"/>
      <c r="N141" s="90">
        <v>2.0190131E7</v>
      </c>
      <c r="O141" s="71">
        <f t="shared" ref="O141:X141" si="160">B141/(SUM($B141:$K141))</f>
        <v>0.1688585431</v>
      </c>
      <c r="P141" s="71">
        <f t="shared" si="160"/>
        <v>0.1675928095</v>
      </c>
      <c r="Q141" s="71">
        <f t="shared" si="160"/>
        <v>0.01282100496</v>
      </c>
      <c r="R141" s="71">
        <f t="shared" si="160"/>
        <v>0.01344011226</v>
      </c>
      <c r="S141" s="71">
        <f t="shared" si="160"/>
        <v>0.09802448323</v>
      </c>
      <c r="T141" s="71">
        <f t="shared" si="160"/>
        <v>0.09738232414</v>
      </c>
      <c r="U141" s="71">
        <f t="shared" si="160"/>
        <v>0.01656677812</v>
      </c>
      <c r="V141" s="71">
        <f t="shared" si="160"/>
        <v>0.01637217509</v>
      </c>
      <c r="W141" s="71">
        <f t="shared" si="160"/>
        <v>0.3773996643</v>
      </c>
      <c r="X141" s="71">
        <f t="shared" si="160"/>
        <v>0.03154210529</v>
      </c>
      <c r="Y141" s="89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</row>
    <row r="142" ht="15.75" customHeight="1">
      <c r="A142" s="28">
        <v>2.0190228E7</v>
      </c>
      <c r="B142" s="29">
        <v>1.3027857590283271E13</v>
      </c>
      <c r="C142" s="29">
        <v>1.299675075012274E13</v>
      </c>
      <c r="D142" s="29">
        <v>9.9550067230696E11</v>
      </c>
      <c r="E142" s="29">
        <v>1.05775390419527E12</v>
      </c>
      <c r="F142" s="29">
        <v>7.462424158282E12</v>
      </c>
      <c r="G142" s="29">
        <v>7.546685029636E12</v>
      </c>
      <c r="H142" s="29">
        <v>1.25992066475E12</v>
      </c>
      <c r="I142" s="29">
        <v>1.260722297675E12</v>
      </c>
      <c r="J142" s="29">
        <v>2.8188816E13</v>
      </c>
      <c r="K142" s="29">
        <v>2.384358E12</v>
      </c>
      <c r="L142" s="89"/>
      <c r="N142" s="90">
        <v>2.0190228E7</v>
      </c>
      <c r="O142" s="71">
        <f t="shared" ref="O142:X142" si="161">B142/(SUM($B142:$K142))</f>
        <v>0.171012374</v>
      </c>
      <c r="P142" s="71">
        <f t="shared" si="161"/>
        <v>0.1706040448</v>
      </c>
      <c r="Q142" s="71">
        <f t="shared" si="161"/>
        <v>0.01306760779</v>
      </c>
      <c r="R142" s="71">
        <f t="shared" si="161"/>
        <v>0.01388478535</v>
      </c>
      <c r="S142" s="71">
        <f t="shared" si="161"/>
        <v>0.09795677164</v>
      </c>
      <c r="T142" s="71">
        <f t="shared" si="161"/>
        <v>0.09906283621</v>
      </c>
      <c r="U142" s="71">
        <f t="shared" si="161"/>
        <v>0.0165385615</v>
      </c>
      <c r="V142" s="71">
        <f t="shared" si="161"/>
        <v>0.01654908427</v>
      </c>
      <c r="W142" s="71">
        <f t="shared" si="161"/>
        <v>0.3700252563</v>
      </c>
      <c r="X142" s="71">
        <f t="shared" si="161"/>
        <v>0.03129867817</v>
      </c>
      <c r="Y142" s="89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</row>
    <row r="143" ht="15.75" customHeight="1">
      <c r="A143" s="28">
        <v>2.0190329E7</v>
      </c>
      <c r="B143" s="29">
        <v>1.300085495915514E13</v>
      </c>
      <c r="C143" s="29">
        <v>1.3320408031754861E13</v>
      </c>
      <c r="D143" s="29">
        <v>9.5902467719015E11</v>
      </c>
      <c r="E143" s="29">
        <v>1.05316006773071E12</v>
      </c>
      <c r="F143" s="29">
        <v>7.350854787986E12</v>
      </c>
      <c r="G143" s="29">
        <v>7.646866410288E12</v>
      </c>
      <c r="H143" s="29">
        <v>1.245636683156E12</v>
      </c>
      <c r="I143" s="29">
        <v>1.259032702537E12</v>
      </c>
      <c r="J143" s="29">
        <v>2.8453459E13</v>
      </c>
      <c r="K143" s="29">
        <v>2.389193E12</v>
      </c>
      <c r="L143" s="89"/>
      <c r="N143" s="90">
        <v>2.0190329E7</v>
      </c>
      <c r="O143" s="71">
        <f t="shared" ref="O143:X143" si="162">B143/(SUM($B143:$K143))</f>
        <v>0.1695502207</v>
      </c>
      <c r="P143" s="71">
        <f t="shared" si="162"/>
        <v>0.1737176616</v>
      </c>
      <c r="Q143" s="71">
        <f t="shared" si="162"/>
        <v>0.01250708867</v>
      </c>
      <c r="R143" s="71">
        <f t="shared" si="162"/>
        <v>0.01373475225</v>
      </c>
      <c r="S143" s="71">
        <f t="shared" si="162"/>
        <v>0.09586593003</v>
      </c>
      <c r="T143" s="71">
        <f t="shared" si="162"/>
        <v>0.09972635583</v>
      </c>
      <c r="U143" s="71">
        <f t="shared" si="162"/>
        <v>0.01624492968</v>
      </c>
      <c r="V143" s="71">
        <f t="shared" si="162"/>
        <v>0.01641963342</v>
      </c>
      <c r="W143" s="71">
        <f t="shared" si="162"/>
        <v>0.3710748462</v>
      </c>
      <c r="X143" s="71">
        <f t="shared" si="162"/>
        <v>0.03115858163</v>
      </c>
      <c r="Y143" s="89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89"/>
      <c r="N144" s="62"/>
      <c r="Y144" s="89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N145" s="62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N146" s="62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N147" s="62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N148" s="62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N149" s="62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N150" s="62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N151" s="62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N152" s="62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N153" s="62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N154" s="62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N155" s="62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N156" s="62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N157" s="62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N158" s="62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N159" s="62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N160" s="62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N161" s="62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N162" s="62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N163" s="62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N164" s="62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N165" s="62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N166" s="62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N167" s="62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N168" s="62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N169" s="62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N170" s="62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N171" s="62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N172" s="62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N173" s="62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N174" s="62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N175" s="62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N176" s="62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N177" s="62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N178" s="62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N179" s="62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N180" s="62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N181" s="62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N182" s="62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N183" s="62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N184" s="62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N185" s="62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N186" s="62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N187" s="62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N188" s="62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N189" s="62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N190" s="62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N191" s="62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N192" s="62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N193" s="62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N194" s="62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N195" s="62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N196" s="62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N197" s="62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N198" s="62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N199" s="62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N200" s="62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N201" s="62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N202" s="62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N203" s="62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N204" s="62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N205" s="62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N206" s="62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N207" s="62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N208" s="62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N209" s="62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N210" s="62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N211" s="62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N212" s="62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N213" s="62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N214" s="62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N215" s="62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N216" s="62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N217" s="62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N218" s="62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N219" s="62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N220" s="62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N221" s="62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N222" s="62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N223" s="62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N224" s="62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N225" s="62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N226" s="62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N227" s="62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N228" s="62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N229" s="62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N230" s="62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N231" s="62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N232" s="62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N233" s="62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N234" s="62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N235" s="62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N236" s="62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N237" s="62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N238" s="62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N239" s="62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N240" s="62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N241" s="62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N242" s="62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N243" s="62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N244" s="62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N245" s="62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N246" s="62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N247" s="62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N248" s="62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N249" s="62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N250" s="62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N251" s="62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N252" s="62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N253" s="62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N254" s="62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N255" s="62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N256" s="62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N257" s="62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N258" s="62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N259" s="62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N260" s="62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N261" s="62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N262" s="62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N263" s="62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N264" s="62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N265" s="62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N266" s="62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N267" s="62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N268" s="62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N269" s="62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N270" s="62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N271" s="62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N272" s="62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N273" s="62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N274" s="62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N275" s="62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N276" s="62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N277" s="62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N278" s="62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N279" s="62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N280" s="62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N281" s="62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N282" s="62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N283" s="62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N284" s="62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N285" s="62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N286" s="62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N287" s="62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N288" s="62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N289" s="62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N290" s="62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N291" s="62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N292" s="62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N293" s="62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N294" s="62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N295" s="62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N296" s="62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N297" s="62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N298" s="62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N299" s="62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N300" s="62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N301" s="62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N302" s="62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N303" s="62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N304" s="62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N305" s="62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N306" s="62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N307" s="62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N308" s="62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N309" s="62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N310" s="62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N311" s="62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N312" s="62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N313" s="62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N314" s="62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N315" s="62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N316" s="62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N317" s="62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N318" s="62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N319" s="62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N320" s="62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N321" s="62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N322" s="62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N323" s="62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N324" s="62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N325" s="62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N326" s="62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N327" s="62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N328" s="62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N329" s="62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N330" s="62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N331" s="62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N332" s="62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N333" s="62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N334" s="62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N335" s="62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N336" s="62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N337" s="62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N338" s="62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N339" s="62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N340" s="62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N341" s="62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N342" s="62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N343" s="62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5.25"/>
    <col customWidth="1" min="3" max="3" width="45.38"/>
    <col customWidth="1" min="4" max="4" width="35.13"/>
    <col customWidth="1" min="5" max="5" width="29.63"/>
    <col customWidth="1" min="6" max="6" width="31.13"/>
    <col customWidth="1" min="7" max="8" width="16.5"/>
    <col customWidth="1" min="9" max="9" width="14.38"/>
    <col customWidth="1" min="10" max="10" width="15.38"/>
    <col customWidth="1" min="11" max="11" width="17.0"/>
    <col customWidth="1" min="12" max="12" width="15.38"/>
    <col customWidth="1" min="13" max="13" width="18.0"/>
  </cols>
  <sheetData>
    <row r="1">
      <c r="A1" s="51" t="s">
        <v>278</v>
      </c>
      <c r="B1" s="52">
        <v>4.0</v>
      </c>
      <c r="C1" s="53"/>
      <c r="D1" s="54"/>
      <c r="E1" s="54"/>
    </row>
    <row r="2">
      <c r="A2" s="51" t="s">
        <v>279</v>
      </c>
      <c r="B2" s="55" t="s">
        <v>280</v>
      </c>
      <c r="C2" s="56"/>
      <c r="D2" s="57"/>
      <c r="E2" s="57"/>
    </row>
    <row r="3">
      <c r="A3" s="41"/>
      <c r="B3" s="58" t="s">
        <v>281</v>
      </c>
      <c r="C3" s="56" t="s">
        <v>282</v>
      </c>
      <c r="D3" s="57"/>
      <c r="E3" s="57"/>
    </row>
    <row r="4">
      <c r="A4" s="59" t="s">
        <v>119</v>
      </c>
      <c r="B4" s="60">
        <v>1.21722807121607E-5</v>
      </c>
      <c r="C4" s="56">
        <v>7.40103122576329E-4</v>
      </c>
      <c r="D4" s="61"/>
      <c r="E4" s="57"/>
    </row>
    <row r="5">
      <c r="A5" s="59" t="s">
        <v>121</v>
      </c>
      <c r="B5" s="60">
        <v>1.54735312117108E-5</v>
      </c>
      <c r="C5" s="56">
        <v>8.34451259527472E-4</v>
      </c>
      <c r="D5" s="57"/>
      <c r="E5" s="57"/>
    </row>
    <row r="6">
      <c r="A6" s="59" t="s">
        <v>123</v>
      </c>
      <c r="B6" s="60">
        <v>7.68483111371785E-6</v>
      </c>
      <c r="C6" s="56">
        <v>5.88062411753466E-4</v>
      </c>
      <c r="D6" s="57"/>
      <c r="E6" s="57"/>
    </row>
    <row r="7">
      <c r="A7" s="59" t="s">
        <v>125</v>
      </c>
      <c r="B7" s="60">
        <v>6.50026848959996E-6</v>
      </c>
      <c r="C7" s="56">
        <v>5.40843861046789E-4</v>
      </c>
      <c r="D7" s="57"/>
      <c r="E7" s="57"/>
    </row>
    <row r="8">
      <c r="A8" s="59" t="s">
        <v>127</v>
      </c>
      <c r="B8" s="60">
        <v>5.6622934131887E-6</v>
      </c>
      <c r="C8" s="56">
        <v>5.04780351829874E-4</v>
      </c>
      <c r="D8" s="57"/>
      <c r="E8" s="57"/>
    </row>
    <row r="9">
      <c r="A9" s="59" t="s">
        <v>129</v>
      </c>
      <c r="B9" s="60">
        <v>9.58643511303677E-6</v>
      </c>
      <c r="C9" s="56">
        <v>6.56802542691983E-4</v>
      </c>
      <c r="D9" s="57"/>
      <c r="E9" s="57"/>
    </row>
    <row r="10">
      <c r="A10" s="59" t="s">
        <v>131</v>
      </c>
      <c r="B10" s="60">
        <v>1.17057830172087E-5</v>
      </c>
      <c r="C10" s="56">
        <v>7.25782498944684E-4</v>
      </c>
      <c r="D10" s="57"/>
      <c r="E10" s="57"/>
    </row>
    <row r="11">
      <c r="A11" s="59" t="s">
        <v>133</v>
      </c>
      <c r="B11" s="60">
        <v>9.36738790258389E-6</v>
      </c>
      <c r="C11" s="56">
        <v>6.49255308500651E-4</v>
      </c>
      <c r="D11" s="57"/>
      <c r="E11" s="57"/>
    </row>
    <row r="12">
      <c r="A12" s="59" t="s">
        <v>135</v>
      </c>
      <c r="B12" s="60">
        <v>5.7941517208123E-6</v>
      </c>
      <c r="C12" s="56">
        <v>5.1062395893314E-4</v>
      </c>
      <c r="D12" s="57"/>
      <c r="E12" s="57"/>
    </row>
    <row r="13">
      <c r="A13" s="59" t="s">
        <v>137</v>
      </c>
      <c r="B13" s="60">
        <v>5.93057095179044E-6</v>
      </c>
      <c r="C13" s="56">
        <v>5.16600128562285E-4</v>
      </c>
      <c r="D13" s="57"/>
      <c r="E13" s="57"/>
    </row>
    <row r="14">
      <c r="A14" s="59" t="s">
        <v>139</v>
      </c>
      <c r="B14" s="60">
        <v>4.06410916237015E-6</v>
      </c>
      <c r="C14" s="56">
        <v>4.27650455754062E-4</v>
      </c>
      <c r="D14" s="57"/>
      <c r="E14" s="57"/>
    </row>
    <row r="15">
      <c r="A15" s="59" t="s">
        <v>141</v>
      </c>
      <c r="B15" s="60">
        <v>4.63127242900633E-6</v>
      </c>
      <c r="C15" s="56">
        <v>4.56516439249766E-4</v>
      </c>
      <c r="D15" s="57"/>
      <c r="E15" s="57"/>
    </row>
    <row r="16">
      <c r="A16" s="59" t="s">
        <v>143</v>
      </c>
      <c r="B16" s="60">
        <v>5.05743931295728E-6</v>
      </c>
      <c r="C16" s="56">
        <v>4.77058454576667E-4</v>
      </c>
      <c r="D16" s="57"/>
      <c r="E16" s="57"/>
    </row>
    <row r="17">
      <c r="A17" s="59" t="s">
        <v>145</v>
      </c>
      <c r="B17" s="60">
        <v>9.32976111963613E-6</v>
      </c>
      <c r="C17" s="56">
        <v>6.47950036950092E-4</v>
      </c>
      <c r="D17" s="57"/>
      <c r="E17" s="57"/>
    </row>
    <row r="18">
      <c r="A18" s="59" t="s">
        <v>147</v>
      </c>
      <c r="B18" s="60">
        <v>7.98552343282734E-6</v>
      </c>
      <c r="C18" s="56">
        <v>5.99456882917554E-4</v>
      </c>
      <c r="D18" s="57"/>
      <c r="E18" s="57"/>
    </row>
    <row r="19">
      <c r="A19" s="59" t="s">
        <v>149</v>
      </c>
      <c r="B19" s="60">
        <v>4.72041714027329E-6</v>
      </c>
      <c r="C19" s="56">
        <v>4.60889109561398E-4</v>
      </c>
      <c r="D19" s="57"/>
      <c r="E19" s="57"/>
    </row>
    <row r="20">
      <c r="A20" s="59" t="s">
        <v>151</v>
      </c>
      <c r="B20" s="60">
        <v>4.68537337405422E-6</v>
      </c>
      <c r="C20" s="56">
        <v>4.59175131983909E-4</v>
      </c>
      <c r="D20" s="57"/>
      <c r="E20" s="57"/>
    </row>
    <row r="21" ht="15.75" customHeight="1">
      <c r="A21" s="59" t="s">
        <v>153</v>
      </c>
      <c r="B21" s="60">
        <v>5.86159580144576E-6</v>
      </c>
      <c r="C21" s="56">
        <v>5.13587199086055E-4</v>
      </c>
      <c r="D21" s="57"/>
      <c r="E21" s="57"/>
    </row>
    <row r="22" ht="15.75" customHeight="1">
      <c r="A22" s="59" t="s">
        <v>155</v>
      </c>
      <c r="B22" s="60">
        <v>3.90423961284389E-6</v>
      </c>
      <c r="C22" s="56">
        <v>4.1915484319995E-4</v>
      </c>
      <c r="D22" s="57"/>
      <c r="E22" s="57"/>
    </row>
    <row r="23" ht="15.75" customHeight="1">
      <c r="A23" s="59" t="s">
        <v>157</v>
      </c>
      <c r="B23" s="60">
        <v>1.13744746345894E-5</v>
      </c>
      <c r="C23" s="56">
        <v>7.15437878894124E-4</v>
      </c>
      <c r="D23" s="54"/>
      <c r="E23" s="54"/>
    </row>
    <row r="24" ht="15.75" customHeight="1">
      <c r="A24" s="41"/>
      <c r="B24" s="56"/>
      <c r="C24" s="56"/>
      <c r="D24" s="54"/>
      <c r="E24" s="54"/>
    </row>
    <row r="25" ht="15.75" customHeight="1">
      <c r="A25" s="41"/>
      <c r="B25" s="56"/>
      <c r="C25" s="56"/>
      <c r="D25" s="54"/>
      <c r="E25" s="54"/>
    </row>
    <row r="26" ht="15.75" customHeight="1">
      <c r="A26" s="41"/>
      <c r="B26" s="56"/>
      <c r="C26" s="56"/>
      <c r="D26" s="54"/>
      <c r="E26" s="54"/>
    </row>
    <row r="27" ht="15.75" customHeight="1">
      <c r="A27" s="41"/>
      <c r="B27" s="56"/>
      <c r="C27" s="56"/>
      <c r="D27" s="54"/>
      <c r="E27" s="54"/>
    </row>
    <row r="28" ht="15.75" customHeight="1">
      <c r="A28" s="41"/>
      <c r="B28" s="56"/>
      <c r="C28" s="56"/>
      <c r="D28" s="57"/>
      <c r="E28" s="57"/>
      <c r="F28" s="57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ht="15.75" customHeight="1">
      <c r="A29" s="41"/>
      <c r="B29" s="56"/>
      <c r="C29" s="56"/>
      <c r="D29" s="57"/>
      <c r="E29" s="57"/>
      <c r="F29" s="57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ht="15.75" customHeight="1">
      <c r="A30" s="41"/>
      <c r="B30" s="56"/>
      <c r="C30" s="56"/>
      <c r="D30" s="57"/>
      <c r="E30" s="57"/>
      <c r="F30" s="57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ht="15.75" customHeight="1">
      <c r="A31" s="41"/>
      <c r="B31" s="56"/>
      <c r="C31" s="56"/>
      <c r="D31" s="57"/>
      <c r="E31" s="57"/>
      <c r="F31" s="57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ht="15.75" customHeight="1">
      <c r="A32" s="41"/>
      <c r="B32" s="56"/>
      <c r="C32" s="56"/>
      <c r="D32" s="57"/>
      <c r="E32" s="57"/>
      <c r="F32" s="57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ht="15.75" customHeight="1">
      <c r="A33" s="41"/>
      <c r="B33" s="56"/>
      <c r="C33" s="56"/>
      <c r="D33" s="57"/>
      <c r="E33" s="57"/>
      <c r="F33" s="57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ht="15.75" customHeight="1">
      <c r="A34" s="41"/>
      <c r="B34" s="56"/>
      <c r="C34" s="56"/>
      <c r="D34" s="57"/>
      <c r="E34" s="57"/>
      <c r="F34" s="57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ht="15.75" customHeight="1">
      <c r="A35" s="41"/>
      <c r="B35" s="56"/>
      <c r="C35" s="56"/>
      <c r="D35" s="57"/>
      <c r="E35" s="57"/>
      <c r="F35" s="57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ht="15.75" customHeight="1">
      <c r="A36" s="41"/>
      <c r="B36" s="56"/>
      <c r="C36" s="56"/>
      <c r="D36" s="57"/>
      <c r="E36" s="57"/>
      <c r="F36" s="57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ht="15.75" customHeight="1">
      <c r="A37" s="41"/>
      <c r="B37" s="56"/>
      <c r="C37" s="56"/>
      <c r="D37" s="57"/>
      <c r="E37" s="57"/>
      <c r="F37" s="57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ht="15.75" customHeight="1">
      <c r="A38" s="41"/>
      <c r="B38" s="56"/>
      <c r="C38" s="56"/>
      <c r="D38" s="57"/>
      <c r="E38" s="57"/>
      <c r="F38" s="57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ht="15.75" customHeight="1">
      <c r="A39" s="41"/>
      <c r="B39" s="56"/>
      <c r="C39" s="56"/>
      <c r="D39" s="57"/>
      <c r="E39" s="57"/>
      <c r="F39" s="57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ht="15.75" customHeight="1">
      <c r="A40" s="41"/>
      <c r="B40" s="56"/>
      <c r="C40" s="56"/>
      <c r="D40" s="57"/>
      <c r="E40" s="57"/>
      <c r="F40" s="57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ht="15.75" customHeight="1">
      <c r="A41" s="41"/>
      <c r="B41" s="56"/>
      <c r="C41" s="56"/>
      <c r="D41" s="57"/>
      <c r="E41" s="57"/>
      <c r="F41" s="57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ht="15.75" customHeight="1">
      <c r="A42" s="41"/>
      <c r="B42" s="56"/>
      <c r="C42" s="56"/>
      <c r="D42" s="57"/>
      <c r="E42" s="57"/>
      <c r="F42" s="57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ht="15.75" customHeight="1">
      <c r="A43" s="41"/>
      <c r="B43" s="56"/>
      <c r="C43" s="56"/>
      <c r="D43" s="57"/>
      <c r="E43" s="57"/>
      <c r="F43" s="57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ht="15.75" customHeight="1">
      <c r="A44" s="41"/>
      <c r="B44" s="56"/>
      <c r="C44" s="56"/>
      <c r="D44" s="57"/>
      <c r="E44" s="57"/>
      <c r="F44" s="57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ht="15.75" customHeight="1">
      <c r="A45" s="41"/>
      <c r="B45" s="56"/>
      <c r="C45" s="56"/>
      <c r="D45" s="57"/>
      <c r="E45" s="57"/>
      <c r="F45" s="57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ht="15.75" customHeight="1">
      <c r="A46" s="41"/>
      <c r="B46" s="56"/>
      <c r="C46" s="56"/>
      <c r="D46" s="57"/>
      <c r="E46" s="57"/>
      <c r="F46" s="57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ht="15.75" customHeight="1">
      <c r="A47" s="41"/>
      <c r="B47" s="56"/>
      <c r="C47" s="56"/>
      <c r="D47" s="57"/>
      <c r="E47" s="57"/>
      <c r="F47" s="57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ht="15.75" customHeight="1">
      <c r="A48" s="41"/>
      <c r="B48" s="56"/>
      <c r="C48" s="56"/>
      <c r="D48" s="57"/>
      <c r="E48" s="57"/>
      <c r="F48" s="57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ht="15.75" customHeight="1">
      <c r="A49" s="41"/>
      <c r="B49" s="56"/>
      <c r="C49" s="56"/>
      <c r="D49" s="57"/>
      <c r="E49" s="57"/>
      <c r="F49" s="57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ht="15.75" customHeight="1">
      <c r="A50" s="41"/>
      <c r="B50" s="56"/>
      <c r="C50" s="56"/>
      <c r="D50" s="57"/>
      <c r="E50" s="57"/>
      <c r="F50" s="57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ht="15.75" customHeight="1">
      <c r="A51" s="41"/>
      <c r="B51" s="56"/>
      <c r="C51" s="56"/>
      <c r="D51" s="57"/>
      <c r="E51" s="57"/>
      <c r="F51" s="57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ht="15.75" customHeight="1">
      <c r="A52" s="41"/>
      <c r="B52" s="56"/>
      <c r="C52" s="56"/>
      <c r="D52" s="57"/>
      <c r="E52" s="57"/>
      <c r="F52" s="57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ht="15.75" customHeight="1">
      <c r="A53" s="41"/>
      <c r="B53" s="56"/>
      <c r="C53" s="56"/>
      <c r="D53" s="57"/>
      <c r="E53" s="57"/>
      <c r="F53" s="57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ht="15.75" customHeight="1">
      <c r="A54" s="41"/>
      <c r="B54" s="56"/>
      <c r="C54" s="56"/>
      <c r="D54" s="57"/>
      <c r="E54" s="57"/>
      <c r="F54" s="57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ht="15.75" customHeight="1">
      <c r="A55" s="41"/>
      <c r="B55" s="56"/>
      <c r="C55" s="56"/>
      <c r="D55" s="57"/>
      <c r="E55" s="57"/>
      <c r="F55" s="57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ht="15.75" customHeight="1">
      <c r="A56" s="41"/>
      <c r="B56" s="56"/>
      <c r="C56" s="56"/>
      <c r="D56" s="57"/>
      <c r="E56" s="57"/>
      <c r="F56" s="57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ht="15.75" customHeight="1">
      <c r="A57" s="41"/>
      <c r="B57" s="56"/>
      <c r="C57" s="56"/>
      <c r="D57" s="57"/>
      <c r="E57" s="57"/>
      <c r="F57" s="57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ht="15.75" customHeight="1">
      <c r="A58" s="41"/>
      <c r="B58" s="56"/>
      <c r="C58" s="56"/>
      <c r="D58" s="57"/>
      <c r="E58" s="57"/>
      <c r="F58" s="57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ht="15.75" customHeight="1">
      <c r="A59" s="41"/>
      <c r="B59" s="56"/>
      <c r="C59" s="56"/>
      <c r="D59" s="57"/>
      <c r="E59" s="57"/>
      <c r="F59" s="57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ht="15.75" customHeight="1">
      <c r="A60" s="41"/>
      <c r="B60" s="56"/>
      <c r="C60" s="56"/>
      <c r="D60" s="57"/>
      <c r="E60" s="57"/>
      <c r="F60" s="57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</row>
    <row r="61" ht="15.75" customHeight="1">
      <c r="A61" s="41"/>
      <c r="B61" s="56"/>
      <c r="C61" s="56"/>
      <c r="D61" s="57"/>
      <c r="E61" s="57"/>
      <c r="F61" s="57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</row>
    <row r="62" ht="15.75" customHeight="1">
      <c r="A62" s="41"/>
      <c r="B62" s="56"/>
      <c r="C62" s="56"/>
      <c r="D62" s="57"/>
      <c r="E62" s="57"/>
      <c r="F62" s="57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</row>
    <row r="63" ht="15.75" customHeight="1">
      <c r="A63" s="41"/>
      <c r="B63" s="56"/>
      <c r="C63" s="56"/>
      <c r="D63" s="57"/>
      <c r="E63" s="57"/>
      <c r="F63" s="57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</row>
    <row r="64" ht="15.75" customHeight="1">
      <c r="A64" s="41"/>
      <c r="B64" s="56"/>
      <c r="C64" s="56"/>
      <c r="D64" s="57"/>
      <c r="E64" s="57"/>
      <c r="F64" s="57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</row>
    <row r="65" ht="15.75" customHeight="1">
      <c r="A65" s="41"/>
      <c r="B65" s="56"/>
      <c r="C65" s="56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</row>
    <row r="66" ht="15.75" customHeight="1">
      <c r="A66" s="41"/>
      <c r="B66" s="56"/>
      <c r="C66" s="56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</row>
    <row r="67" ht="15.75" customHeight="1">
      <c r="A67" s="41"/>
      <c r="B67" s="56"/>
      <c r="C67" s="56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</row>
    <row r="68" ht="15.75" customHeight="1">
      <c r="A68" s="41"/>
      <c r="B68" s="56"/>
      <c r="C68" s="56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</row>
    <row r="69" ht="15.75" customHeight="1">
      <c r="A69" s="41"/>
      <c r="B69" s="56"/>
      <c r="C69" s="56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</row>
    <row r="70" ht="15.75" customHeight="1">
      <c r="A70" s="41"/>
      <c r="B70" s="56"/>
      <c r="C70" s="56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</row>
    <row r="71" ht="15.75" customHeight="1">
      <c r="A71" s="41"/>
      <c r="B71" s="56"/>
      <c r="C71" s="56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</row>
    <row r="72" ht="15.75" customHeight="1">
      <c r="A72" s="41"/>
      <c r="B72" s="56"/>
      <c r="C72" s="56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</row>
    <row r="73" ht="15.75" customHeight="1">
      <c r="A73" s="41"/>
      <c r="B73" s="56"/>
      <c r="C73" s="56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</row>
    <row r="74" ht="15.75" customHeight="1">
      <c r="A74" s="41"/>
      <c r="B74" s="56"/>
      <c r="C74" s="56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</row>
    <row r="75" ht="15.75" customHeight="1">
      <c r="A75" s="41"/>
      <c r="B75" s="56"/>
      <c r="C75" s="56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</row>
    <row r="76" ht="15.75" customHeight="1">
      <c r="A76" s="41"/>
      <c r="B76" s="56"/>
      <c r="C76" s="56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</row>
    <row r="77" ht="15.75" customHeight="1">
      <c r="A77" s="41"/>
      <c r="B77" s="56"/>
      <c r="C77" s="56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</row>
    <row r="78" ht="15.75" customHeight="1">
      <c r="A78" s="41"/>
      <c r="B78" s="56"/>
      <c r="C78" s="56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</row>
    <row r="79" ht="15.75" customHeight="1">
      <c r="A79" s="41"/>
      <c r="B79" s="56"/>
      <c r="C79" s="56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</row>
    <row r="80" ht="15.75" customHeight="1">
      <c r="A80" s="41"/>
      <c r="B80" s="56"/>
      <c r="C80" s="56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</row>
    <row r="81" ht="15.75" customHeight="1">
      <c r="A81" s="41"/>
      <c r="B81" s="56"/>
      <c r="C81" s="56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</row>
    <row r="82" ht="15.75" customHeight="1">
      <c r="A82" s="41"/>
      <c r="B82" s="56"/>
      <c r="C82" s="56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</row>
    <row r="83" ht="15.75" customHeight="1">
      <c r="A83" s="41"/>
      <c r="B83" s="56"/>
      <c r="C83" s="56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</row>
    <row r="84" ht="15.75" customHeight="1">
      <c r="A84" s="41"/>
      <c r="B84" s="56"/>
      <c r="C84" s="56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ht="15.75" customHeight="1">
      <c r="A85" s="41"/>
      <c r="B85" s="56"/>
      <c r="C85" s="56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</row>
    <row r="86" ht="15.75" customHeight="1">
      <c r="A86" s="41"/>
      <c r="B86" s="56"/>
      <c r="C86" s="56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</row>
    <row r="87" ht="15.75" customHeight="1">
      <c r="A87" s="41"/>
      <c r="B87" s="56"/>
      <c r="C87" s="56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</row>
    <row r="88" ht="15.75" customHeight="1">
      <c r="A88" s="41"/>
      <c r="B88" s="56"/>
      <c r="C88" s="56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</row>
    <row r="89" ht="15.75" customHeight="1">
      <c r="A89" s="41"/>
      <c r="B89" s="56"/>
      <c r="C89" s="56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</row>
    <row r="90" ht="15.75" customHeight="1">
      <c r="A90" s="41"/>
      <c r="B90" s="56"/>
      <c r="C90" s="56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</row>
    <row r="91" ht="15.75" customHeight="1">
      <c r="A91" s="41"/>
      <c r="B91" s="56"/>
      <c r="C91" s="56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</row>
    <row r="92" ht="15.75" customHeight="1">
      <c r="A92" s="41"/>
      <c r="B92" s="56"/>
      <c r="C92" s="56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</row>
    <row r="93" ht="15.75" customHeight="1">
      <c r="A93" s="41"/>
      <c r="B93" s="56"/>
      <c r="C93" s="56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</row>
    <row r="94" ht="15.75" customHeight="1">
      <c r="A94" s="41"/>
      <c r="B94" s="56"/>
      <c r="C94" s="56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</row>
    <row r="95" ht="15.75" customHeight="1">
      <c r="A95" s="41"/>
      <c r="B95" s="56"/>
      <c r="C95" s="56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</row>
    <row r="96" ht="15.75" customHeight="1">
      <c r="A96" s="41"/>
      <c r="B96" s="56"/>
      <c r="C96" s="56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</row>
    <row r="97" ht="15.75" customHeight="1">
      <c r="A97" s="41"/>
      <c r="B97" s="56"/>
      <c r="C97" s="56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</row>
    <row r="98" ht="15.75" customHeight="1">
      <c r="A98" s="41"/>
      <c r="B98" s="56"/>
      <c r="C98" s="56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</row>
    <row r="99" ht="15.75" customHeight="1">
      <c r="A99" s="41"/>
      <c r="B99" s="56"/>
      <c r="C99" s="56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</row>
    <row r="100" ht="15.75" customHeight="1">
      <c r="A100" s="41"/>
      <c r="B100" s="56"/>
      <c r="C100" s="56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</row>
    <row r="101" ht="15.75" customHeight="1">
      <c r="A101" s="41"/>
      <c r="B101" s="56"/>
      <c r="C101" s="56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</row>
    <row r="102" ht="15.75" customHeight="1">
      <c r="A102" s="41"/>
      <c r="B102" s="56"/>
      <c r="C102" s="56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</row>
    <row r="103" ht="15.75" customHeight="1">
      <c r="A103" s="41"/>
      <c r="B103" s="56"/>
      <c r="C103" s="56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</row>
    <row r="104" ht="15.75" customHeight="1">
      <c r="A104" s="41"/>
      <c r="B104" s="56"/>
      <c r="C104" s="56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</row>
    <row r="105" ht="15.75" customHeight="1">
      <c r="A105" s="41"/>
      <c r="B105" s="56"/>
      <c r="C105" s="56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</row>
    <row r="106" ht="15.75" customHeight="1">
      <c r="A106" s="41"/>
      <c r="B106" s="56"/>
      <c r="C106" s="56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</row>
    <row r="107" ht="15.75" customHeight="1">
      <c r="A107" s="41"/>
      <c r="B107" s="56"/>
      <c r="C107" s="56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</row>
    <row r="108" ht="15.75" customHeight="1">
      <c r="A108" s="41"/>
      <c r="B108" s="56"/>
      <c r="C108" s="56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</row>
    <row r="109" ht="15.75" customHeight="1">
      <c r="A109" s="41"/>
      <c r="B109" s="56"/>
      <c r="C109" s="56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</row>
    <row r="110" ht="15.75" customHeight="1">
      <c r="A110" s="41"/>
      <c r="B110" s="56"/>
      <c r="C110" s="56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</row>
    <row r="111" ht="15.75" customHeight="1">
      <c r="A111" s="41"/>
      <c r="B111" s="56"/>
      <c r="C111" s="56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</row>
    <row r="112" ht="15.75" customHeight="1">
      <c r="A112" s="41"/>
      <c r="B112" s="56"/>
      <c r="C112" s="56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</row>
    <row r="113" ht="15.75" customHeight="1">
      <c r="A113" s="41"/>
      <c r="B113" s="56"/>
      <c r="C113" s="56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</row>
    <row r="114" ht="15.75" customHeight="1">
      <c r="A114" s="41"/>
      <c r="B114" s="56"/>
      <c r="C114" s="56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</row>
    <row r="115" ht="15.75" customHeight="1">
      <c r="A115" s="41"/>
      <c r="B115" s="56"/>
      <c r="C115" s="56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</row>
    <row r="116" ht="15.75" customHeight="1">
      <c r="A116" s="41"/>
      <c r="B116" s="56"/>
      <c r="C116" s="56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</row>
    <row r="117" ht="15.75" customHeight="1">
      <c r="A117" s="41"/>
      <c r="B117" s="56"/>
      <c r="C117" s="56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</row>
    <row r="118" ht="15.75" customHeight="1">
      <c r="A118" s="41"/>
      <c r="B118" s="56"/>
      <c r="C118" s="56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</row>
    <row r="119" ht="15.75" customHeight="1">
      <c r="A119" s="41"/>
      <c r="B119" s="56"/>
      <c r="C119" s="56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</row>
    <row r="120" ht="15.75" customHeight="1">
      <c r="A120" s="41"/>
      <c r="B120" s="56"/>
      <c r="C120" s="56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</row>
    <row r="121" ht="15.75" customHeight="1">
      <c r="A121" s="41"/>
      <c r="B121" s="56"/>
      <c r="C121" s="56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</row>
    <row r="122" ht="15.75" customHeight="1">
      <c r="A122" s="41"/>
      <c r="B122" s="56"/>
      <c r="C122" s="56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</row>
    <row r="123" ht="15.75" customHeight="1">
      <c r="A123" s="41"/>
      <c r="B123" s="56"/>
      <c r="C123" s="56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</row>
    <row r="124" ht="15.75" customHeight="1">
      <c r="A124" s="41"/>
      <c r="B124" s="56"/>
      <c r="C124" s="56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</row>
    <row r="125" ht="15.75" customHeight="1">
      <c r="A125" s="41"/>
      <c r="B125" s="56"/>
      <c r="C125" s="56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</row>
    <row r="126" ht="15.75" customHeight="1">
      <c r="A126" s="41"/>
      <c r="B126" s="56"/>
      <c r="C126" s="56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ht="15.75" customHeight="1">
      <c r="A127" s="41"/>
      <c r="B127" s="56"/>
      <c r="C127" s="56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</row>
    <row r="128" ht="15.75" customHeight="1">
      <c r="A128" s="41"/>
      <c r="B128" s="56"/>
      <c r="C128" s="56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</row>
    <row r="129" ht="15.75" customHeight="1">
      <c r="A129" s="41"/>
      <c r="B129" s="56"/>
      <c r="C129" s="56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</row>
    <row r="130" ht="15.75" customHeight="1">
      <c r="A130" s="41"/>
      <c r="B130" s="56"/>
      <c r="C130" s="56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</row>
    <row r="131" ht="15.75" customHeight="1">
      <c r="A131" s="41"/>
      <c r="B131" s="56"/>
      <c r="C131" s="56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</row>
    <row r="132" ht="15.75" customHeight="1">
      <c r="A132" s="41"/>
      <c r="B132" s="56"/>
      <c r="C132" s="56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</row>
    <row r="133" ht="15.75" customHeight="1">
      <c r="A133" s="41"/>
      <c r="B133" s="56"/>
      <c r="C133" s="56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</row>
    <row r="134" ht="15.75" customHeight="1">
      <c r="A134" s="41"/>
      <c r="B134" s="56"/>
      <c r="C134" s="56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</row>
    <row r="135" ht="15.75" customHeight="1">
      <c r="A135" s="41"/>
      <c r="B135" s="56"/>
      <c r="C135" s="56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</row>
    <row r="136" ht="15.75" customHeight="1">
      <c r="A136" s="41"/>
      <c r="B136" s="56"/>
      <c r="C136" s="56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</row>
    <row r="137" ht="15.75" customHeight="1">
      <c r="A137" s="41"/>
      <c r="B137" s="56"/>
      <c r="C137" s="56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</row>
    <row r="138" ht="15.75" customHeight="1">
      <c r="A138" s="41"/>
      <c r="B138" s="56"/>
      <c r="C138" s="56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</row>
    <row r="139" ht="15.75" customHeight="1">
      <c r="A139" s="41"/>
      <c r="B139" s="56"/>
      <c r="C139" s="56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</row>
    <row r="140" ht="15.75" customHeight="1">
      <c r="A140" s="41"/>
      <c r="B140" s="56"/>
      <c r="C140" s="56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</row>
    <row r="141" ht="15.75" customHeight="1">
      <c r="A141" s="41"/>
      <c r="B141" s="56"/>
      <c r="C141" s="56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</row>
    <row r="142" ht="15.75" customHeight="1">
      <c r="A142" s="41"/>
      <c r="B142" s="56"/>
      <c r="C142" s="56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</row>
    <row r="143" ht="15.75" customHeight="1">
      <c r="A143" s="41"/>
      <c r="B143" s="56"/>
      <c r="C143" s="56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</row>
    <row r="144" ht="15.0" customHeight="1">
      <c r="A144" s="63"/>
      <c r="B144" s="63"/>
      <c r="C144" s="63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</row>
    <row r="145" ht="15.0" customHeight="1">
      <c r="A145" s="63"/>
      <c r="B145" s="63"/>
      <c r="C145" s="63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</row>
    <row r="146" ht="15.0" customHeight="1">
      <c r="A146" s="63"/>
      <c r="B146" s="63"/>
      <c r="C146" s="63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</row>
    <row r="147" ht="15.0" customHeight="1">
      <c r="A147" s="63"/>
      <c r="B147" s="63"/>
      <c r="C147" s="63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</row>
    <row r="148" ht="15.0" customHeight="1">
      <c r="A148" s="63"/>
      <c r="B148" s="63"/>
      <c r="C148" s="63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</row>
    <row r="149" ht="15.0" customHeight="1">
      <c r="A149" s="63"/>
      <c r="B149" s="63"/>
      <c r="C149" s="63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</row>
    <row r="150" ht="15.0" customHeight="1">
      <c r="A150" s="63"/>
      <c r="B150" s="63"/>
      <c r="C150" s="63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</row>
    <row r="151" ht="15.0" customHeight="1">
      <c r="A151" s="63"/>
      <c r="B151" s="63"/>
      <c r="C151" s="63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</row>
    <row r="152" ht="15.0" customHeight="1">
      <c r="A152" s="63"/>
      <c r="B152" s="63"/>
      <c r="C152" s="63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</row>
    <row r="153" ht="15.0" customHeight="1">
      <c r="A153" s="63"/>
      <c r="B153" s="63"/>
      <c r="C153" s="63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</row>
    <row r="154" ht="15.0" customHeight="1">
      <c r="A154" s="63"/>
      <c r="B154" s="63"/>
      <c r="C154" s="63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</row>
    <row r="155" ht="15.0" customHeight="1">
      <c r="A155" s="63"/>
      <c r="B155" s="63"/>
      <c r="C155" s="63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</row>
    <row r="156" ht="15.0" customHeight="1">
      <c r="A156" s="63"/>
      <c r="B156" s="63"/>
      <c r="C156" s="63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</row>
    <row r="157" ht="15.0" customHeight="1">
      <c r="A157" s="63"/>
      <c r="B157" s="63"/>
      <c r="C157" s="63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</row>
    <row r="158" ht="15.0" customHeight="1">
      <c r="A158" s="63"/>
      <c r="B158" s="63"/>
      <c r="C158" s="63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</row>
    <row r="159" ht="15.0" customHeight="1">
      <c r="A159" s="63"/>
      <c r="B159" s="63"/>
      <c r="C159" s="63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</row>
    <row r="160" ht="15.0" customHeight="1">
      <c r="A160" s="63"/>
      <c r="B160" s="63"/>
      <c r="C160" s="63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</row>
    <row r="161" ht="15.0" customHeight="1">
      <c r="A161" s="63"/>
      <c r="B161" s="63"/>
      <c r="C161" s="63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</row>
    <row r="162" ht="15.0" customHeight="1">
      <c r="A162" s="63"/>
      <c r="B162" s="63"/>
      <c r="C162" s="63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</row>
    <row r="163" ht="15.0" customHeight="1">
      <c r="A163" s="63"/>
      <c r="B163" s="63"/>
      <c r="C163" s="63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</row>
    <row r="164" ht="15.0" customHeight="1">
      <c r="A164" s="63"/>
      <c r="B164" s="63"/>
      <c r="C164" s="63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</row>
    <row r="165" ht="15.0" customHeight="1">
      <c r="A165" s="63"/>
      <c r="B165" s="63"/>
      <c r="C165" s="63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</row>
    <row r="166" ht="15.0" customHeight="1">
      <c r="A166" s="63"/>
      <c r="B166" s="63"/>
      <c r="C166" s="63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</row>
    <row r="167" ht="15.0" customHeight="1">
      <c r="A167" s="63"/>
      <c r="B167" s="63"/>
      <c r="C167" s="63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</row>
    <row r="168" ht="15.0" customHeight="1">
      <c r="A168" s="63"/>
      <c r="B168" s="63"/>
      <c r="C168" s="63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</row>
    <row r="169" ht="15.0" customHeight="1">
      <c r="A169" s="63"/>
      <c r="B169" s="63"/>
      <c r="C169" s="63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</row>
    <row r="170" ht="15.0" customHeight="1">
      <c r="A170" s="63"/>
      <c r="B170" s="63"/>
      <c r="C170" s="63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</row>
    <row r="171" ht="15.0" customHeight="1">
      <c r="A171" s="63"/>
      <c r="B171" s="63"/>
      <c r="C171" s="63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</row>
    <row r="172" ht="15.0" customHeight="1">
      <c r="A172" s="63"/>
      <c r="B172" s="63"/>
      <c r="C172" s="63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</row>
    <row r="173" ht="15.0" customHeight="1">
      <c r="A173" s="63"/>
      <c r="B173" s="63"/>
      <c r="C173" s="63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</row>
    <row r="174" ht="15.0" customHeight="1">
      <c r="A174" s="63"/>
      <c r="B174" s="63"/>
      <c r="C174" s="63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</row>
    <row r="175" ht="15.0" customHeight="1">
      <c r="A175" s="63"/>
      <c r="B175" s="63"/>
      <c r="C175" s="63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</row>
    <row r="176" ht="15.0" customHeight="1">
      <c r="A176" s="63"/>
      <c r="B176" s="63"/>
      <c r="C176" s="63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</row>
    <row r="177" ht="15.0" customHeight="1">
      <c r="A177" s="63"/>
      <c r="B177" s="63"/>
      <c r="C177" s="63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</row>
    <row r="178" ht="15.0" customHeight="1">
      <c r="A178" s="63"/>
      <c r="B178" s="63"/>
      <c r="C178" s="63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</row>
    <row r="179" ht="15.0" customHeight="1">
      <c r="A179" s="63"/>
      <c r="B179" s="63"/>
      <c r="C179" s="63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</row>
    <row r="180" ht="15.0" customHeight="1">
      <c r="A180" s="63"/>
      <c r="B180" s="63"/>
      <c r="C180" s="63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</row>
    <row r="181" ht="15.0" customHeight="1">
      <c r="A181" s="63"/>
      <c r="B181" s="63"/>
      <c r="C181" s="63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</row>
    <row r="182" ht="15.0" customHeight="1">
      <c r="A182" s="63"/>
      <c r="B182" s="63"/>
      <c r="C182" s="63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</row>
    <row r="183" ht="15.0" customHeight="1">
      <c r="A183" s="63"/>
      <c r="B183" s="63"/>
      <c r="C183" s="63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</row>
    <row r="184" ht="15.0" customHeight="1">
      <c r="A184" s="63"/>
      <c r="B184" s="63"/>
      <c r="C184" s="63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</row>
    <row r="185" ht="15.0" customHeight="1">
      <c r="A185" s="63"/>
      <c r="B185" s="63"/>
      <c r="C185" s="63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</row>
    <row r="186" ht="15.0" customHeight="1">
      <c r="A186" s="63"/>
      <c r="B186" s="63"/>
      <c r="C186" s="63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</row>
    <row r="187" ht="15.0" customHeight="1">
      <c r="A187" s="63"/>
      <c r="B187" s="63"/>
      <c r="C187" s="63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</row>
    <row r="188" ht="15.0" customHeight="1">
      <c r="A188" s="63"/>
      <c r="B188" s="63"/>
      <c r="C188" s="63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</row>
    <row r="189" ht="15.0" customHeight="1">
      <c r="A189" s="63"/>
      <c r="B189" s="63"/>
      <c r="C189" s="63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</row>
    <row r="190" ht="15.0" customHeight="1">
      <c r="A190" s="63"/>
      <c r="B190" s="63"/>
      <c r="C190" s="63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</row>
    <row r="191" ht="15.0" customHeight="1">
      <c r="A191" s="63"/>
      <c r="B191" s="63"/>
      <c r="C191" s="63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</row>
    <row r="192" ht="15.0" customHeight="1">
      <c r="A192" s="63"/>
      <c r="B192" s="63"/>
      <c r="C192" s="63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</row>
    <row r="193" ht="15.0" customHeight="1">
      <c r="A193" s="63"/>
      <c r="B193" s="63"/>
      <c r="C193" s="63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</row>
    <row r="194" ht="15.0" customHeight="1">
      <c r="A194" s="63"/>
      <c r="B194" s="63"/>
      <c r="C194" s="63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</row>
    <row r="195" ht="15.0" customHeight="1">
      <c r="A195" s="63"/>
      <c r="B195" s="63"/>
      <c r="C195" s="63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</row>
    <row r="196" ht="15.0" customHeight="1">
      <c r="A196" s="63"/>
      <c r="B196" s="63"/>
      <c r="C196" s="63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</row>
    <row r="197" ht="15.0" customHeight="1">
      <c r="A197" s="63"/>
      <c r="B197" s="63"/>
      <c r="C197" s="63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</row>
    <row r="198" ht="15.0" customHeight="1">
      <c r="A198" s="63"/>
      <c r="B198" s="63"/>
      <c r="C198" s="63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</row>
    <row r="199" ht="15.0" customHeight="1">
      <c r="A199" s="63"/>
      <c r="B199" s="63"/>
      <c r="C199" s="63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</row>
    <row r="200" ht="15.0" customHeight="1">
      <c r="A200" s="63"/>
      <c r="B200" s="63"/>
      <c r="C200" s="63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</row>
    <row r="201" ht="15.0" customHeight="1">
      <c r="A201" s="63"/>
      <c r="B201" s="63"/>
      <c r="C201" s="63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</row>
    <row r="202" ht="15.0" customHeight="1">
      <c r="A202" s="63"/>
      <c r="B202" s="63"/>
      <c r="C202" s="63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</row>
    <row r="203" ht="15.0" customHeight="1">
      <c r="A203" s="63"/>
      <c r="B203" s="63"/>
      <c r="C203" s="63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</row>
    <row r="204" ht="15.0" customHeight="1">
      <c r="A204" s="63"/>
      <c r="B204" s="63"/>
      <c r="C204" s="63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</row>
    <row r="205" ht="15.0" customHeight="1">
      <c r="A205" s="63"/>
      <c r="B205" s="63"/>
      <c r="C205" s="63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</row>
    <row r="206" ht="15.0" customHeight="1">
      <c r="A206" s="63"/>
      <c r="B206" s="63"/>
      <c r="C206" s="63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</row>
    <row r="207" ht="15.0" customHeight="1">
      <c r="A207" s="63"/>
      <c r="B207" s="63"/>
      <c r="C207" s="63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</row>
    <row r="208" ht="15.0" customHeight="1">
      <c r="A208" s="63"/>
      <c r="B208" s="63"/>
      <c r="C208" s="63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</row>
    <row r="209" ht="15.0" customHeight="1">
      <c r="A209" s="63"/>
      <c r="B209" s="63"/>
      <c r="C209" s="63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</row>
    <row r="210" ht="15.0" customHeight="1">
      <c r="A210" s="63"/>
      <c r="B210" s="63"/>
      <c r="C210" s="63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</row>
    <row r="211" ht="15.0" customHeight="1">
      <c r="A211" s="63"/>
      <c r="B211" s="63"/>
      <c r="C211" s="63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</row>
    <row r="212" ht="15.0" customHeight="1">
      <c r="A212" s="63"/>
      <c r="B212" s="63"/>
      <c r="C212" s="63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</row>
    <row r="213" ht="15.0" customHeight="1">
      <c r="A213" s="63"/>
      <c r="B213" s="63"/>
      <c r="C213" s="63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</row>
    <row r="214" ht="15.0" customHeight="1">
      <c r="A214" s="63"/>
      <c r="B214" s="63"/>
      <c r="C214" s="63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</row>
    <row r="215" ht="15.0" customHeight="1">
      <c r="A215" s="63"/>
      <c r="B215" s="63"/>
      <c r="C215" s="63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</row>
    <row r="216" ht="15.0" customHeight="1">
      <c r="A216" s="63"/>
      <c r="B216" s="63"/>
      <c r="C216" s="63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</row>
    <row r="217" ht="15.0" customHeight="1">
      <c r="A217" s="63"/>
      <c r="B217" s="63"/>
      <c r="C217" s="63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</row>
    <row r="218" ht="15.0" customHeight="1">
      <c r="A218" s="63"/>
      <c r="B218" s="63"/>
      <c r="C218" s="63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</row>
    <row r="219" ht="15.0" customHeight="1">
      <c r="A219" s="63"/>
      <c r="B219" s="63"/>
      <c r="C219" s="63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</row>
    <row r="220" ht="15.0" customHeight="1">
      <c r="A220" s="63"/>
      <c r="B220" s="63"/>
      <c r="C220" s="63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</row>
    <row r="221" ht="15.0" customHeight="1">
      <c r="A221" s="63"/>
      <c r="B221" s="63"/>
      <c r="C221" s="63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</row>
    <row r="222" ht="15.75" customHeight="1">
      <c r="A222" s="41"/>
      <c r="B222" s="41"/>
      <c r="C222" s="41"/>
    </row>
    <row r="223" ht="15.75" customHeight="1">
      <c r="A223" s="41"/>
      <c r="B223" s="41"/>
      <c r="C223" s="4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6" width="12.63"/>
    <col customWidth="1" min="8" max="8" width="11.63"/>
    <col customWidth="1" min="9" max="9" width="13.38"/>
    <col customWidth="1" min="10" max="10" width="15.13"/>
    <col customWidth="1" min="11" max="11" width="12.13"/>
    <col customWidth="1" min="12" max="24" width="14.5"/>
    <col customWidth="1" min="26" max="26" width="16.38"/>
    <col customWidth="1" min="49" max="49" width="30.63"/>
  </cols>
  <sheetData>
    <row r="1">
      <c r="A1" s="65" t="s">
        <v>290</v>
      </c>
      <c r="B1" s="66" t="s">
        <v>32</v>
      </c>
      <c r="C1" s="66" t="s">
        <v>33</v>
      </c>
      <c r="D1" s="66" t="s">
        <v>34</v>
      </c>
      <c r="E1" s="66" t="s">
        <v>35</v>
      </c>
      <c r="F1" s="66" t="s">
        <v>36</v>
      </c>
      <c r="G1" s="66" t="s">
        <v>37</v>
      </c>
      <c r="H1" s="66" t="s">
        <v>38</v>
      </c>
      <c r="I1" s="66" t="s">
        <v>39</v>
      </c>
      <c r="J1" s="66" t="s">
        <v>40</v>
      </c>
      <c r="K1" s="66" t="s">
        <v>79</v>
      </c>
      <c r="L1" s="66"/>
      <c r="M1" s="65" t="s">
        <v>291</v>
      </c>
      <c r="N1" s="66" t="s">
        <v>32</v>
      </c>
      <c r="O1" s="66" t="s">
        <v>33</v>
      </c>
      <c r="P1" s="66" t="s">
        <v>34</v>
      </c>
      <c r="Q1" s="66" t="s">
        <v>35</v>
      </c>
      <c r="R1" s="66" t="s">
        <v>36</v>
      </c>
      <c r="S1" s="66" t="s">
        <v>37</v>
      </c>
      <c r="T1" s="66" t="s">
        <v>38</v>
      </c>
      <c r="U1" s="66" t="s">
        <v>39</v>
      </c>
      <c r="V1" s="66" t="s">
        <v>40</v>
      </c>
      <c r="W1" s="66" t="s">
        <v>79</v>
      </c>
      <c r="X1" s="66"/>
      <c r="Y1" s="65" t="s">
        <v>292</v>
      </c>
      <c r="Z1" s="66" t="s">
        <v>32</v>
      </c>
      <c r="AA1" s="66" t="s">
        <v>33</v>
      </c>
      <c r="AB1" s="66" t="s">
        <v>34</v>
      </c>
      <c r="AC1" s="66" t="s">
        <v>35</v>
      </c>
      <c r="AD1" s="66" t="s">
        <v>36</v>
      </c>
      <c r="AE1" s="66" t="s">
        <v>37</v>
      </c>
      <c r="AF1" s="66" t="s">
        <v>38</v>
      </c>
      <c r="AG1" s="66" t="s">
        <v>39</v>
      </c>
      <c r="AH1" s="66" t="s">
        <v>40</v>
      </c>
      <c r="AI1" s="66" t="s">
        <v>79</v>
      </c>
      <c r="AK1" s="65" t="s">
        <v>283</v>
      </c>
      <c r="AL1" s="66" t="s">
        <v>32</v>
      </c>
      <c r="AM1" s="66" t="s">
        <v>33</v>
      </c>
      <c r="AN1" s="66" t="s">
        <v>34</v>
      </c>
      <c r="AO1" s="66" t="s">
        <v>35</v>
      </c>
      <c r="AP1" s="66" t="s">
        <v>36</v>
      </c>
      <c r="AQ1" s="66" t="s">
        <v>37</v>
      </c>
      <c r="AR1" s="66" t="s">
        <v>38</v>
      </c>
      <c r="AS1" s="66" t="s">
        <v>39</v>
      </c>
      <c r="AT1" s="66" t="s">
        <v>40</v>
      </c>
      <c r="AU1" s="66" t="s">
        <v>79</v>
      </c>
      <c r="AV1" s="66"/>
      <c r="AW1" s="24" t="s">
        <v>293</v>
      </c>
      <c r="AX1" s="66" t="s">
        <v>32</v>
      </c>
      <c r="AY1" s="66" t="s">
        <v>33</v>
      </c>
      <c r="AZ1" s="66" t="s">
        <v>34</v>
      </c>
      <c r="BA1" s="66" t="s">
        <v>35</v>
      </c>
      <c r="BB1" s="66" t="s">
        <v>36</v>
      </c>
      <c r="BC1" s="66" t="s">
        <v>37</v>
      </c>
      <c r="BD1" s="66" t="s">
        <v>38</v>
      </c>
      <c r="BE1" s="66" t="s">
        <v>39</v>
      </c>
      <c r="BF1" s="66" t="s">
        <v>40</v>
      </c>
      <c r="BG1" s="66" t="s">
        <v>79</v>
      </c>
      <c r="BH1" s="66"/>
      <c r="BI1" s="66"/>
    </row>
    <row r="2">
      <c r="A2" s="15" t="s">
        <v>119</v>
      </c>
      <c r="B2" s="71">
        <v>0.0114282586722642</v>
      </c>
      <c r="C2" s="71">
        <v>0.0117017991032969</v>
      </c>
      <c r="D2" s="71">
        <v>0.0142178554984315</v>
      </c>
      <c r="E2" s="71">
        <v>0.0154786356943074</v>
      </c>
      <c r="F2" s="71">
        <v>0.0133748760678799</v>
      </c>
      <c r="G2" s="71">
        <v>0.0134670892084056</v>
      </c>
      <c r="H2" s="71">
        <v>0.0155912820990554</v>
      </c>
      <c r="I2" s="71">
        <v>0.0145683363622853</v>
      </c>
      <c r="J2" s="71">
        <v>0.00196579932302426</v>
      </c>
      <c r="K2" s="71">
        <v>0.00621436819367916</v>
      </c>
      <c r="L2" s="82"/>
      <c r="M2" s="15" t="s">
        <v>119</v>
      </c>
      <c r="N2" s="38">
        <v>0.0117282586722642</v>
      </c>
      <c r="O2" s="38">
        <v>0.0120017991032969</v>
      </c>
      <c r="P2" s="38">
        <v>0.0145178554984315</v>
      </c>
      <c r="Q2" s="38">
        <v>0.0157786356943074</v>
      </c>
      <c r="R2" s="38">
        <v>0.0136748760678799</v>
      </c>
      <c r="S2" s="38">
        <v>0.0137670892084056</v>
      </c>
      <c r="T2" s="38">
        <v>0.0158912820990554</v>
      </c>
      <c r="U2" s="38">
        <v>0.0148683363622853</v>
      </c>
      <c r="V2" s="38">
        <v>0.00226579932302426</v>
      </c>
      <c r="W2" s="38">
        <v>0.00651436819367916</v>
      </c>
      <c r="X2" s="82"/>
      <c r="Y2" s="15" t="s">
        <v>119</v>
      </c>
      <c r="Z2" s="38">
        <v>0.0182960041678821</v>
      </c>
      <c r="AA2" s="38">
        <v>0.0177811357082016</v>
      </c>
      <c r="AB2" s="38">
        <v>0.0223719960961943</v>
      </c>
      <c r="AC2" s="38">
        <v>0.0239720664098894</v>
      </c>
      <c r="AD2" s="38">
        <v>0.0175840715179168</v>
      </c>
      <c r="AE2" s="38">
        <v>0.0183712396873056</v>
      </c>
      <c r="AF2" s="38">
        <v>0.0204437844105259</v>
      </c>
      <c r="AG2" s="38">
        <v>0.0188953037305049</v>
      </c>
      <c r="AH2" s="38">
        <v>0.0010369703395494</v>
      </c>
      <c r="AI2" s="38">
        <v>0.00827428355916725</v>
      </c>
      <c r="AK2" s="15" t="s">
        <v>119</v>
      </c>
      <c r="AL2" s="38">
        <v>0.0185960041678821</v>
      </c>
      <c r="AM2" s="38">
        <v>0.0180811357082016</v>
      </c>
      <c r="AN2" s="38">
        <v>0.0226719960961943</v>
      </c>
      <c r="AO2" s="38">
        <v>0.0242720664098894</v>
      </c>
      <c r="AP2" s="38">
        <v>0.0178840715179168</v>
      </c>
      <c r="AQ2" s="38">
        <v>0.0186712396873056</v>
      </c>
      <c r="AR2" s="38">
        <v>0.0207437844105259</v>
      </c>
      <c r="AS2" s="38">
        <v>0.0191953037305049</v>
      </c>
      <c r="AT2" s="38">
        <v>0.0013369703395494</v>
      </c>
      <c r="AU2" s="38">
        <v>0.00857428355916725</v>
      </c>
      <c r="AV2" s="83"/>
      <c r="AW2" s="84" t="s">
        <v>294</v>
      </c>
      <c r="AX2" s="85">
        <f>Forecasts!B21</f>
        <v>0.02823846141</v>
      </c>
      <c r="AY2" s="85">
        <f>Forecasts!C21</f>
        <v>0.03747394197</v>
      </c>
      <c r="AZ2" s="85">
        <f>Forecasts!D21</f>
        <v>0.03093923892</v>
      </c>
      <c r="BA2" s="85">
        <f>Forecasts!E21</f>
        <v>0.03581825597</v>
      </c>
      <c r="BB2" s="85">
        <f>Forecasts!F21</f>
        <v>0.01385620985</v>
      </c>
      <c r="BC2" s="85">
        <f>Forecasts!G21</f>
        <v>0.01775326591</v>
      </c>
      <c r="BD2" s="85">
        <f>Forecasts!H21</f>
        <v>0.02140918805</v>
      </c>
      <c r="BE2" s="85">
        <f>Forecasts!I21</f>
        <v>0.02515170141</v>
      </c>
      <c r="BF2" s="85">
        <f>Forecasts!J21</f>
        <v>0.003171486826</v>
      </c>
      <c r="BG2" s="85">
        <f>Forecasts!K21</f>
        <v>0.01681086595</v>
      </c>
      <c r="BH2" s="85"/>
      <c r="BI2" s="84"/>
    </row>
    <row r="3">
      <c r="A3" s="15" t="s">
        <v>121</v>
      </c>
      <c r="B3" s="71">
        <v>0.011799158507163</v>
      </c>
      <c r="C3" s="71">
        <v>0.0120784315577549</v>
      </c>
      <c r="D3" s="71">
        <v>0.0145142996520815</v>
      </c>
      <c r="E3" s="71">
        <v>0.0157625003233536</v>
      </c>
      <c r="F3" s="71">
        <v>0.0139052447380971</v>
      </c>
      <c r="G3" s="71">
        <v>0.0139473282176204</v>
      </c>
      <c r="H3" s="71">
        <v>0.0160417647331653</v>
      </c>
      <c r="I3" s="71">
        <v>0.0149797094653845</v>
      </c>
      <c r="J3" s="71">
        <v>0.00211276207938103</v>
      </c>
      <c r="K3" s="71">
        <v>0.00639536043022519</v>
      </c>
      <c r="L3" s="82"/>
      <c r="M3" s="15" t="s">
        <v>121</v>
      </c>
      <c r="N3" s="38">
        <v>0.012099158507163</v>
      </c>
      <c r="O3" s="38">
        <v>0.0123784315577549</v>
      </c>
      <c r="P3" s="38">
        <v>0.0148142996520815</v>
      </c>
      <c r="Q3" s="38">
        <v>0.0160625003233536</v>
      </c>
      <c r="R3" s="38">
        <v>0.0142052447380971</v>
      </c>
      <c r="S3" s="38">
        <v>0.0142473282176204</v>
      </c>
      <c r="T3" s="38">
        <v>0.0163417647331653</v>
      </c>
      <c r="U3" s="38">
        <v>0.0152797094653845</v>
      </c>
      <c r="V3" s="38">
        <v>0.00241276207938103</v>
      </c>
      <c r="W3" s="38">
        <v>0.00669536043022519</v>
      </c>
      <c r="X3" s="82"/>
      <c r="Y3" s="15" t="s">
        <v>121</v>
      </c>
      <c r="Z3" s="38">
        <v>0.0183575953764518</v>
      </c>
      <c r="AA3" s="38">
        <v>0.0179400543540871</v>
      </c>
      <c r="AB3" s="38">
        <v>0.0223141945125951</v>
      </c>
      <c r="AC3" s="38">
        <v>0.0240605132043988</v>
      </c>
      <c r="AD3" s="38">
        <v>0.0179481370506468</v>
      </c>
      <c r="AE3" s="38">
        <v>0.0187915075664835</v>
      </c>
      <c r="AF3" s="38">
        <v>0.0207087179783453</v>
      </c>
      <c r="AG3" s="38">
        <v>0.0192062280483367</v>
      </c>
      <c r="AH3" s="38">
        <v>0.00132471425589885</v>
      </c>
      <c r="AI3" s="38">
        <v>0.00840996645095949</v>
      </c>
      <c r="AK3" s="15" t="s">
        <v>121</v>
      </c>
      <c r="AL3" s="38">
        <v>0.0186575953764518</v>
      </c>
      <c r="AM3" s="38">
        <v>0.0182400543540871</v>
      </c>
      <c r="AN3" s="38">
        <v>0.0226141945125951</v>
      </c>
      <c r="AO3" s="38">
        <v>0.0243605132043988</v>
      </c>
      <c r="AP3" s="38">
        <v>0.0182481370506468</v>
      </c>
      <c r="AQ3" s="38">
        <v>0.0190915075664835</v>
      </c>
      <c r="AR3" s="38">
        <v>0.0210087179783453</v>
      </c>
      <c r="AS3" s="38">
        <v>0.0195062280483367</v>
      </c>
      <c r="AT3" s="38">
        <v>0.00162471425589885</v>
      </c>
      <c r="AU3" s="38">
        <v>0.00870996645095949</v>
      </c>
      <c r="AV3" s="83"/>
      <c r="AW3" s="84" t="s">
        <v>296</v>
      </c>
      <c r="AX3" s="85">
        <f t="shared" ref="AX3:BG3" si="1">N21</f>
        <v>0.01126009022</v>
      </c>
      <c r="AY3" s="85">
        <f t="shared" si="1"/>
        <v>0.01454848048</v>
      </c>
      <c r="AZ3" s="85">
        <f t="shared" si="1"/>
        <v>0.01217129955</v>
      </c>
      <c r="BA3" s="85">
        <f t="shared" si="1"/>
        <v>0.01557186397</v>
      </c>
      <c r="BB3" s="85">
        <f t="shared" si="1"/>
        <v>0.01254596573</v>
      </c>
      <c r="BC3" s="85">
        <f t="shared" si="1"/>
        <v>0.01436895288</v>
      </c>
      <c r="BD3" s="85">
        <f t="shared" si="1"/>
        <v>0.01477074648</v>
      </c>
      <c r="BE3" s="85">
        <f t="shared" si="1"/>
        <v>0.01638223899</v>
      </c>
      <c r="BF3" s="85">
        <f t="shared" si="1"/>
        <v>0.008347674762</v>
      </c>
      <c r="BG3" s="85">
        <f t="shared" si="1"/>
        <v>0.009128636501</v>
      </c>
      <c r="BH3" s="85"/>
      <c r="BI3" s="84"/>
    </row>
    <row r="4">
      <c r="A4" s="15" t="s">
        <v>123</v>
      </c>
      <c r="B4" s="71">
        <v>0.00440321211982659</v>
      </c>
      <c r="C4" s="71">
        <v>0.00556574738508406</v>
      </c>
      <c r="D4" s="71">
        <v>0.00684453591956288</v>
      </c>
      <c r="E4" s="71">
        <v>0.00723294248953301</v>
      </c>
      <c r="F4" s="71">
        <v>0.0071669701840277</v>
      </c>
      <c r="G4" s="71">
        <v>0.00689663551968383</v>
      </c>
      <c r="H4" s="71">
        <v>0.0093596474380898</v>
      </c>
      <c r="I4" s="71">
        <v>0.00884262513879041</v>
      </c>
      <c r="J4" s="71">
        <v>0.00291084598761725</v>
      </c>
      <c r="K4" s="71">
        <v>0.00347082426662573</v>
      </c>
      <c r="L4" s="82"/>
      <c r="M4" s="15" t="s">
        <v>123</v>
      </c>
      <c r="N4" s="38">
        <v>0.00470321211982659</v>
      </c>
      <c r="O4" s="38">
        <v>0.00586574738508406</v>
      </c>
      <c r="P4" s="38">
        <v>0.00714453591956288</v>
      </c>
      <c r="Q4" s="38">
        <v>0.00753294248953301</v>
      </c>
      <c r="R4" s="38">
        <v>0.0074669701840277</v>
      </c>
      <c r="S4" s="38">
        <v>0.00719663551968383</v>
      </c>
      <c r="T4" s="38">
        <v>0.0096596474380898</v>
      </c>
      <c r="U4" s="38">
        <v>0.00914262513879041</v>
      </c>
      <c r="V4" s="38">
        <v>0.00321084598761725</v>
      </c>
      <c r="W4" s="38">
        <v>0.00377082426662573</v>
      </c>
      <c r="X4" s="82"/>
      <c r="Y4" s="15" t="s">
        <v>123</v>
      </c>
      <c r="Z4" s="38">
        <v>0.00975363296065347</v>
      </c>
      <c r="AA4" s="38">
        <v>0.0106210173755858</v>
      </c>
      <c r="AB4" s="38">
        <v>0.0132373050247478</v>
      </c>
      <c r="AC4" s="38">
        <v>0.014121829837391</v>
      </c>
      <c r="AD4" s="38">
        <v>0.00792949638826334</v>
      </c>
      <c r="AE4" s="38">
        <v>0.00905445532801581</v>
      </c>
      <c r="AF4" s="38">
        <v>0.0110157760830277</v>
      </c>
      <c r="AG4" s="38">
        <v>0.010299655969648</v>
      </c>
      <c r="AH4" s="38">
        <v>0.00139534292154249</v>
      </c>
      <c r="AI4" s="38">
        <v>0.00403185642056145</v>
      </c>
      <c r="AK4" s="15" t="s">
        <v>123</v>
      </c>
      <c r="AL4" s="38">
        <v>0.0100536329606535</v>
      </c>
      <c r="AM4" s="38">
        <v>0.0109210173755858</v>
      </c>
      <c r="AN4" s="38">
        <v>0.0135373050247478</v>
      </c>
      <c r="AO4" s="38">
        <v>0.014421829837391</v>
      </c>
      <c r="AP4" s="38">
        <v>0.00822949638826334</v>
      </c>
      <c r="AQ4" s="38">
        <v>0.00935445532801581</v>
      </c>
      <c r="AR4" s="38">
        <v>0.0113157760830277</v>
      </c>
      <c r="AS4" s="38">
        <v>0.010599655969648</v>
      </c>
      <c r="AT4" s="38">
        <v>0.00169534292154249</v>
      </c>
      <c r="AU4" s="38">
        <v>0.00433185642056145</v>
      </c>
      <c r="AV4" s="83"/>
      <c r="AW4" s="84" t="s">
        <v>299</v>
      </c>
      <c r="AX4" s="85">
        <f t="shared" ref="AX4:BG4" si="2">AL21</f>
        <v>0.01573035448</v>
      </c>
      <c r="AY4" s="85">
        <f t="shared" si="2"/>
        <v>0.02015067358</v>
      </c>
      <c r="AZ4" s="85">
        <f t="shared" si="2"/>
        <v>0.02002431293</v>
      </c>
      <c r="BA4" s="85">
        <f t="shared" si="2"/>
        <v>0.02335755648</v>
      </c>
      <c r="BB4" s="85">
        <f t="shared" si="2"/>
        <v>0.01648319625</v>
      </c>
      <c r="BC4" s="85">
        <f t="shared" si="2"/>
        <v>0.01738467061</v>
      </c>
      <c r="BD4" s="85">
        <f t="shared" si="2"/>
        <v>0.01822919381</v>
      </c>
      <c r="BE4" s="85">
        <f t="shared" si="2"/>
        <v>0.01998958652</v>
      </c>
      <c r="BF4" s="85">
        <f t="shared" si="2"/>
        <v>0.004998775196</v>
      </c>
      <c r="BG4" s="85">
        <f t="shared" si="2"/>
        <v>0.009479823565</v>
      </c>
      <c r="BH4" s="85"/>
      <c r="BI4" s="84"/>
    </row>
    <row r="5" ht="15.0" customHeight="1">
      <c r="A5" s="15" t="s">
        <v>125</v>
      </c>
      <c r="B5" s="71">
        <v>0.00380437180168736</v>
      </c>
      <c r="C5" s="71">
        <v>0.00509844605786195</v>
      </c>
      <c r="D5" s="71">
        <v>0.00551690099390943</v>
      </c>
      <c r="E5" s="71">
        <v>0.00593676525796365</v>
      </c>
      <c r="F5" s="71">
        <v>0.0079739813439259</v>
      </c>
      <c r="G5" s="71">
        <v>0.00727525837529462</v>
      </c>
      <c r="H5" s="71">
        <v>0.010254237340842</v>
      </c>
      <c r="I5" s="71">
        <v>0.00946703244313925</v>
      </c>
      <c r="J5" s="71">
        <v>0.00329327876915878</v>
      </c>
      <c r="K5" s="71">
        <v>0.00379722055271395</v>
      </c>
      <c r="L5" s="82"/>
      <c r="M5" s="15" t="s">
        <v>125</v>
      </c>
      <c r="N5" s="38">
        <v>0.00410437180168736</v>
      </c>
      <c r="O5" s="38">
        <v>0.00539844605786195</v>
      </c>
      <c r="P5" s="38">
        <v>0.00581690099390943</v>
      </c>
      <c r="Q5" s="38">
        <v>0.00623676525796365</v>
      </c>
      <c r="R5" s="38">
        <v>0.0082739813439259</v>
      </c>
      <c r="S5" s="38">
        <v>0.00757525837529462</v>
      </c>
      <c r="T5" s="38">
        <v>0.010554237340842</v>
      </c>
      <c r="U5" s="38">
        <v>0.00976703244313925</v>
      </c>
      <c r="V5" s="38">
        <v>0.00359327876915878</v>
      </c>
      <c r="W5" s="38">
        <v>0.00409722055271395</v>
      </c>
      <c r="X5" s="82"/>
      <c r="Y5" s="15" t="s">
        <v>125</v>
      </c>
      <c r="Z5" s="38">
        <v>0.00796959052695272</v>
      </c>
      <c r="AA5" s="38">
        <v>0.00948027646618739</v>
      </c>
      <c r="AB5" s="38">
        <v>0.0112236727345079</v>
      </c>
      <c r="AC5" s="38">
        <v>0.0126409687980828</v>
      </c>
      <c r="AD5" s="38">
        <v>0.00705048678120624</v>
      </c>
      <c r="AE5" s="38">
        <v>0.00835833075544326</v>
      </c>
      <c r="AF5" s="38">
        <v>0.0112684256444498</v>
      </c>
      <c r="AG5" s="38">
        <v>0.0103642922556787</v>
      </c>
      <c r="AH5" s="38">
        <v>0.00100945481748507</v>
      </c>
      <c r="AI5" s="38">
        <v>0.0026338149079619</v>
      </c>
      <c r="AK5" s="15" t="s">
        <v>125</v>
      </c>
      <c r="AL5" s="38">
        <v>0.00826959052695272</v>
      </c>
      <c r="AM5" s="38">
        <v>0.00978027646618739</v>
      </c>
      <c r="AN5" s="38">
        <v>0.0115236727345079</v>
      </c>
      <c r="AO5" s="38">
        <v>0.0129409687980828</v>
      </c>
      <c r="AP5" s="38">
        <v>0.00735048678120624</v>
      </c>
      <c r="AQ5" s="38">
        <v>0.00865833075544326</v>
      </c>
      <c r="AR5" s="38">
        <v>0.0115684256444498</v>
      </c>
      <c r="AS5" s="38">
        <v>0.0106642922556787</v>
      </c>
      <c r="AT5" s="38">
        <v>0.00130945481748507</v>
      </c>
      <c r="AU5" s="38">
        <v>0.0029338149079619</v>
      </c>
      <c r="AV5" s="83"/>
      <c r="AW5" s="83"/>
      <c r="AX5" s="85" t="str">
        <f t="shared" ref="AX5:BG5" si="3">AL22</f>
        <v/>
      </c>
      <c r="AY5" s="85" t="str">
        <f t="shared" si="3"/>
        <v/>
      </c>
      <c r="AZ5" s="85" t="str">
        <f t="shared" si="3"/>
        <v/>
      </c>
      <c r="BA5" s="85" t="str">
        <f t="shared" si="3"/>
        <v/>
      </c>
      <c r="BB5" s="85" t="str">
        <f t="shared" si="3"/>
        <v/>
      </c>
      <c r="BC5" s="85" t="str">
        <f t="shared" si="3"/>
        <v/>
      </c>
      <c r="BD5" s="85" t="str">
        <f t="shared" si="3"/>
        <v/>
      </c>
      <c r="BE5" s="85" t="str">
        <f t="shared" si="3"/>
        <v/>
      </c>
      <c r="BF5" s="85" t="str">
        <f t="shared" si="3"/>
        <v/>
      </c>
      <c r="BG5" s="85" t="str">
        <f t="shared" si="3"/>
        <v/>
      </c>
      <c r="BH5" s="83"/>
      <c r="BI5" s="83"/>
    </row>
    <row r="6" ht="15.0" customHeight="1">
      <c r="A6" s="15" t="s">
        <v>127</v>
      </c>
      <c r="B6" s="71">
        <v>0.00330827288950403</v>
      </c>
      <c r="C6" s="71">
        <v>0.0036618442179057</v>
      </c>
      <c r="D6" s="71">
        <v>0.00469582597742491</v>
      </c>
      <c r="E6" s="71">
        <v>0.00466077986185731</v>
      </c>
      <c r="F6" s="71">
        <v>0.00698292661016501</v>
      </c>
      <c r="G6" s="71">
        <v>0.00587458696287727</v>
      </c>
      <c r="H6" s="71">
        <v>0.00847753242922693</v>
      </c>
      <c r="I6" s="71">
        <v>0.00797363723741158</v>
      </c>
      <c r="J6" s="71">
        <v>0.00330457785098313</v>
      </c>
      <c r="K6" s="71">
        <v>0.00301972640609469</v>
      </c>
      <c r="L6" s="82"/>
      <c r="M6" s="15" t="s">
        <v>127</v>
      </c>
      <c r="N6" s="38">
        <v>0.00370827288950403</v>
      </c>
      <c r="O6" s="38">
        <v>0.0040618442179057</v>
      </c>
      <c r="P6" s="38">
        <v>0.00509582597742491</v>
      </c>
      <c r="Q6" s="38">
        <v>0.00506077986185731</v>
      </c>
      <c r="R6" s="38">
        <v>0.00738292661016501</v>
      </c>
      <c r="S6" s="38">
        <v>0.00627458696287727</v>
      </c>
      <c r="T6" s="38">
        <v>0.00887753242922693</v>
      </c>
      <c r="U6" s="38">
        <v>0.00837363723741158</v>
      </c>
      <c r="V6" s="38">
        <v>0.00370457785098313</v>
      </c>
      <c r="W6" s="38">
        <v>0.00341972640609469</v>
      </c>
      <c r="X6" s="82"/>
      <c r="Y6" s="15" t="s">
        <v>127</v>
      </c>
      <c r="Z6" s="38">
        <v>0.0068935616964655</v>
      </c>
      <c r="AA6" s="38">
        <v>0.00705759936668069</v>
      </c>
      <c r="AB6" s="38">
        <v>0.00905714740523212</v>
      </c>
      <c r="AC6" s="38">
        <v>0.00992394683927957</v>
      </c>
      <c r="AD6" s="38">
        <v>0.00399319892566645</v>
      </c>
      <c r="AE6" s="38">
        <v>0.00511324656703831</v>
      </c>
      <c r="AF6" s="38">
        <v>0.00662144472799451</v>
      </c>
      <c r="AG6" s="38">
        <v>0.0064595348289939</v>
      </c>
      <c r="AH6" s="38">
        <v>2.00461634715015E-5</v>
      </c>
      <c r="AI6" s="38">
        <v>6.62420284621173E-4</v>
      </c>
      <c r="AK6" s="15" t="s">
        <v>127</v>
      </c>
      <c r="AL6" s="38">
        <v>0.0072935616964655</v>
      </c>
      <c r="AM6" s="38">
        <v>0.00745759936668069</v>
      </c>
      <c r="AN6" s="38">
        <v>0.00945714740523212</v>
      </c>
      <c r="AO6" s="38">
        <v>0.0103239468392796</v>
      </c>
      <c r="AP6" s="38">
        <v>0.00439319892566645</v>
      </c>
      <c r="AQ6" s="38">
        <v>0.00551324656703831</v>
      </c>
      <c r="AR6" s="38">
        <v>0.00702144472799451</v>
      </c>
      <c r="AS6" s="38">
        <v>0.0068595348289939</v>
      </c>
      <c r="AT6" s="38">
        <v>4.20046163471502E-4</v>
      </c>
      <c r="AU6" s="38">
        <v>0.00106242028462117</v>
      </c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</row>
    <row r="7" ht="15.0" customHeight="1">
      <c r="A7" s="15" t="s">
        <v>129</v>
      </c>
      <c r="B7" s="71">
        <v>0.00259996915293074</v>
      </c>
      <c r="C7" s="71">
        <v>0.00267815288339167</v>
      </c>
      <c r="D7" s="71">
        <v>0.00397591941514223</v>
      </c>
      <c r="E7" s="71">
        <v>0.00355904148825852</v>
      </c>
      <c r="F7" s="71">
        <v>0.00566086382810326</v>
      </c>
      <c r="G7" s="71">
        <v>0.00450902787440724</v>
      </c>
      <c r="H7" s="71">
        <v>0.00650860308115429</v>
      </c>
      <c r="I7" s="71">
        <v>0.006197586949098</v>
      </c>
      <c r="J7" s="71">
        <v>0.0033324976930435</v>
      </c>
      <c r="K7" s="71">
        <v>0.00283488973108916</v>
      </c>
      <c r="L7" s="82"/>
      <c r="M7" s="15" t="s">
        <v>129</v>
      </c>
      <c r="N7" s="38">
        <v>0.00299996915293074</v>
      </c>
      <c r="O7" s="38">
        <v>0.00307815288339167</v>
      </c>
      <c r="P7" s="38">
        <v>0.00437591941514224</v>
      </c>
      <c r="Q7" s="38">
        <v>0.00395904148825852</v>
      </c>
      <c r="R7" s="38">
        <v>0.00606086382810326</v>
      </c>
      <c r="S7" s="38">
        <v>0.00490902787440724</v>
      </c>
      <c r="T7" s="38">
        <v>0.00690860308115429</v>
      </c>
      <c r="U7" s="38">
        <v>0.006597586949098</v>
      </c>
      <c r="V7" s="38">
        <v>0.0037324976930435</v>
      </c>
      <c r="W7" s="38">
        <v>0.00323488973108916</v>
      </c>
      <c r="X7" s="82"/>
      <c r="Y7" s="15" t="s">
        <v>129</v>
      </c>
      <c r="Z7" s="38">
        <v>0.00599298678764128</v>
      </c>
      <c r="AA7" s="38">
        <v>0.00565529294139929</v>
      </c>
      <c r="AB7" s="38">
        <v>0.00827234668270216</v>
      </c>
      <c r="AC7" s="38">
        <v>0.00830019968907936</v>
      </c>
      <c r="AD7" s="38">
        <v>0.00178299294297562</v>
      </c>
      <c r="AE7" s="38">
        <v>0.00280484997811544</v>
      </c>
      <c r="AF7" s="38">
        <v>0.00317893495441431</v>
      </c>
      <c r="AG7" s="38">
        <v>0.00317181688972898</v>
      </c>
      <c r="AH7" s="38">
        <v>9.63738871359533E-5</v>
      </c>
      <c r="AI7" s="38">
        <v>2.81330168151682E-4</v>
      </c>
      <c r="AK7" s="15" t="s">
        <v>129</v>
      </c>
      <c r="AL7" s="38">
        <v>0.00639298678764128</v>
      </c>
      <c r="AM7" s="38">
        <v>0.00605529294139929</v>
      </c>
      <c r="AN7" s="38">
        <v>0.00867234668270215</v>
      </c>
      <c r="AO7" s="38">
        <v>0.00870019968907936</v>
      </c>
      <c r="AP7" s="38">
        <v>0.00218299294297562</v>
      </c>
      <c r="AQ7" s="38">
        <v>0.00320484997811544</v>
      </c>
      <c r="AR7" s="38">
        <v>0.00357893495441431</v>
      </c>
      <c r="AS7" s="38">
        <v>0.00357181688972898</v>
      </c>
      <c r="AT7" s="38">
        <v>4.96373887135953E-4</v>
      </c>
      <c r="AU7" s="38">
        <v>6.81330168151682E-4</v>
      </c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</row>
    <row r="8" ht="15.0" customHeight="1">
      <c r="A8" s="15" t="s">
        <v>131</v>
      </c>
      <c r="B8" s="71">
        <v>0.00444530109027961</v>
      </c>
      <c r="C8" s="71">
        <v>0.0040818721872669</v>
      </c>
      <c r="D8" s="71">
        <v>0.00626185633920535</v>
      </c>
      <c r="E8" s="71">
        <v>0.00675193050940837</v>
      </c>
      <c r="F8" s="71">
        <v>0.00749947675251265</v>
      </c>
      <c r="G8" s="71">
        <v>0.00600519360448613</v>
      </c>
      <c r="H8" s="71">
        <v>0.00803728678942672</v>
      </c>
      <c r="I8" s="71">
        <v>0.00710679326179204</v>
      </c>
      <c r="J8" s="71">
        <v>0.00228944909531475</v>
      </c>
      <c r="K8" s="71">
        <v>0.00307322714779493</v>
      </c>
      <c r="L8" s="82"/>
      <c r="M8" s="15" t="s">
        <v>131</v>
      </c>
      <c r="N8" s="38">
        <v>0.00504530109027961</v>
      </c>
      <c r="O8" s="38">
        <v>0.0046818721872669</v>
      </c>
      <c r="P8" s="38">
        <v>0.00686185633920535</v>
      </c>
      <c r="Q8" s="38">
        <v>0.00735193050940837</v>
      </c>
      <c r="R8" s="38">
        <v>0.00809947675251265</v>
      </c>
      <c r="S8" s="38">
        <v>0.00660519360448613</v>
      </c>
      <c r="T8" s="38">
        <v>0.00863728678942672</v>
      </c>
      <c r="U8" s="38">
        <v>0.00770679326179204</v>
      </c>
      <c r="V8" s="38">
        <v>0.00288944909531475</v>
      </c>
      <c r="W8" s="38">
        <v>0.00367322714779493</v>
      </c>
      <c r="X8" s="82"/>
      <c r="Y8" s="15" t="s">
        <v>131</v>
      </c>
      <c r="Z8" s="38">
        <v>0.00966890672939245</v>
      </c>
      <c r="AA8" s="38">
        <v>0.008492690432404</v>
      </c>
      <c r="AB8" s="38">
        <v>0.012728935059269</v>
      </c>
      <c r="AC8" s="38">
        <v>0.0141972776428345</v>
      </c>
      <c r="AD8" s="38">
        <v>0.00816218254432243</v>
      </c>
      <c r="AE8" s="38">
        <v>0.007688367030889</v>
      </c>
      <c r="AF8" s="38">
        <v>0.00870606516766867</v>
      </c>
      <c r="AG8" s="38">
        <v>0.00778464355653346</v>
      </c>
      <c r="AH8" s="38">
        <v>1.64522980662358E-5</v>
      </c>
      <c r="AI8" s="38">
        <v>0.00263662165662279</v>
      </c>
      <c r="AK8" s="15" t="s">
        <v>131</v>
      </c>
      <c r="AL8" s="38">
        <v>0.0102689067293925</v>
      </c>
      <c r="AM8" s="38">
        <v>0.009092690432404</v>
      </c>
      <c r="AN8" s="38">
        <v>0.013328935059269</v>
      </c>
      <c r="AO8" s="38">
        <v>0.0147972776428345</v>
      </c>
      <c r="AP8" s="38">
        <v>0.00876218254432243</v>
      </c>
      <c r="AQ8" s="38">
        <v>0.008288367030889</v>
      </c>
      <c r="AR8" s="38">
        <v>0.00930606516766867</v>
      </c>
      <c r="AS8" s="38">
        <v>0.00838464355653346</v>
      </c>
      <c r="AT8" s="38">
        <v>6.16452298066236E-4</v>
      </c>
      <c r="AU8" s="38">
        <v>0.00323662165662279</v>
      </c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</row>
    <row r="9" ht="15.0" customHeight="1">
      <c r="A9" s="15" t="s">
        <v>133</v>
      </c>
      <c r="B9" s="71">
        <v>0.00437731843612478</v>
      </c>
      <c r="C9" s="71">
        <v>0.00413662018992807</v>
      </c>
      <c r="D9" s="71">
        <v>0.00602085438221159</v>
      </c>
      <c r="E9" s="71">
        <v>0.00653582480095308</v>
      </c>
      <c r="F9" s="71">
        <v>0.00730207337799819</v>
      </c>
      <c r="G9" s="71">
        <v>0.00596827829030662</v>
      </c>
      <c r="H9" s="71">
        <v>0.00787690243682715</v>
      </c>
      <c r="I9" s="71">
        <v>0.00721424785529503</v>
      </c>
      <c r="J9" s="71">
        <v>0.0023369861404232</v>
      </c>
      <c r="K9" s="71">
        <v>0.00290270089139048</v>
      </c>
      <c r="L9" s="82"/>
      <c r="M9" s="15" t="s">
        <v>133</v>
      </c>
      <c r="N9" s="38">
        <v>0.00487731843612478</v>
      </c>
      <c r="O9" s="38">
        <v>0.00463662018992807</v>
      </c>
      <c r="P9" s="38">
        <v>0.00652085438221159</v>
      </c>
      <c r="Q9" s="38">
        <v>0.00703582480095308</v>
      </c>
      <c r="R9" s="38">
        <v>0.00780207337799819</v>
      </c>
      <c r="S9" s="38">
        <v>0.00646827829030662</v>
      </c>
      <c r="T9" s="38">
        <v>0.00837690243682715</v>
      </c>
      <c r="U9" s="38">
        <v>0.00771424785529503</v>
      </c>
      <c r="V9" s="38">
        <v>0.0028369861404232</v>
      </c>
      <c r="W9" s="38">
        <v>0.00340270089139048</v>
      </c>
      <c r="X9" s="82"/>
      <c r="Y9" s="15" t="s">
        <v>133</v>
      </c>
      <c r="Z9" s="38">
        <v>0.00971182463447958</v>
      </c>
      <c r="AA9" s="38">
        <v>0.00827723240296674</v>
      </c>
      <c r="AB9" s="38">
        <v>0.0129813608274719</v>
      </c>
      <c r="AC9" s="38">
        <v>0.0141504804402418</v>
      </c>
      <c r="AD9" s="38">
        <v>0.00906161061043842</v>
      </c>
      <c r="AE9" s="38">
        <v>0.00849162399711667</v>
      </c>
      <c r="AF9" s="38">
        <v>0.00962718128858258</v>
      </c>
      <c r="AG9" s="38">
        <v>0.00847408438644219</v>
      </c>
      <c r="AH9" s="38">
        <v>2.99165390433139E-5</v>
      </c>
      <c r="AI9" s="38">
        <v>0.00301154250437076</v>
      </c>
      <c r="AK9" s="15" t="s">
        <v>133</v>
      </c>
      <c r="AL9" s="38">
        <v>0.0102118246344796</v>
      </c>
      <c r="AM9" s="38">
        <v>0.00877723240296674</v>
      </c>
      <c r="AN9" s="38">
        <v>0.0134813608274719</v>
      </c>
      <c r="AO9" s="38">
        <v>0.0146504804402418</v>
      </c>
      <c r="AP9" s="38">
        <v>0.00956161061043842</v>
      </c>
      <c r="AQ9" s="38">
        <v>0.00899162399711667</v>
      </c>
      <c r="AR9" s="38">
        <v>0.0101271812885826</v>
      </c>
      <c r="AS9" s="38">
        <v>0.00897408438644219</v>
      </c>
      <c r="AT9" s="38">
        <v>5.29916539043314E-4</v>
      </c>
      <c r="AU9" s="38">
        <v>0.00351154250437076</v>
      </c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</row>
    <row r="10" ht="15.0" customHeight="1">
      <c r="A10" s="15" t="s">
        <v>135</v>
      </c>
      <c r="B10" s="71">
        <v>0.00369984043690585</v>
      </c>
      <c r="C10" s="71">
        <v>0.00348913082231711</v>
      </c>
      <c r="D10" s="71">
        <v>0.0054063626548884</v>
      </c>
      <c r="E10" s="71">
        <v>0.00516499772216414</v>
      </c>
      <c r="F10" s="71">
        <v>0.00679908063559682</v>
      </c>
      <c r="G10" s="71">
        <v>0.00537600073029141</v>
      </c>
      <c r="H10" s="71">
        <v>0.00739436872908131</v>
      </c>
      <c r="I10" s="71">
        <v>0.00671141342483862</v>
      </c>
      <c r="J10" s="71">
        <v>0.00334099428965933</v>
      </c>
      <c r="K10" s="71">
        <v>0.00317768836842466</v>
      </c>
      <c r="L10" s="82"/>
      <c r="M10" s="15" t="s">
        <v>135</v>
      </c>
      <c r="N10" s="38">
        <v>0.00489984043690585</v>
      </c>
      <c r="O10" s="38">
        <v>0.00468913082231711</v>
      </c>
      <c r="P10" s="38">
        <v>0.0066063626548884</v>
      </c>
      <c r="Q10" s="38">
        <v>0.00636499772216414</v>
      </c>
      <c r="R10" s="38">
        <v>0.00799908063559682</v>
      </c>
      <c r="S10" s="38">
        <v>0.00657600073029141</v>
      </c>
      <c r="T10" s="38">
        <v>0.00859436872908131</v>
      </c>
      <c r="U10" s="38">
        <v>0.00791141342483862</v>
      </c>
      <c r="V10" s="38">
        <v>0.00454099428965933</v>
      </c>
      <c r="W10" s="38">
        <v>0.00437768836842466</v>
      </c>
      <c r="X10" s="82"/>
      <c r="Y10" s="15" t="s">
        <v>135</v>
      </c>
      <c r="Z10" s="38">
        <v>0.00756495079982772</v>
      </c>
      <c r="AA10" s="38">
        <v>0.00709776155197445</v>
      </c>
      <c r="AB10" s="38">
        <v>0.0106793212883744</v>
      </c>
      <c r="AC10" s="38">
        <v>0.0122583409698443</v>
      </c>
      <c r="AD10" s="38">
        <v>0.00774103653280621</v>
      </c>
      <c r="AE10" s="38">
        <v>0.00674213145424158</v>
      </c>
      <c r="AF10" s="38">
        <v>0.00672684635096808</v>
      </c>
      <c r="AG10" s="38">
        <v>0.00644866485410197</v>
      </c>
      <c r="AH10" s="38">
        <v>-6.78921816150251E-4</v>
      </c>
      <c r="AI10" s="38">
        <v>0.00197088674591084</v>
      </c>
      <c r="AK10" s="15" t="s">
        <v>135</v>
      </c>
      <c r="AL10" s="38">
        <v>0.00876495079982772</v>
      </c>
      <c r="AM10" s="38">
        <v>0.00829776155197445</v>
      </c>
      <c r="AN10" s="38">
        <v>0.0118793212883744</v>
      </c>
      <c r="AO10" s="38">
        <v>0.0134583409698443</v>
      </c>
      <c r="AP10" s="38">
        <v>0.00894103653280621</v>
      </c>
      <c r="AQ10" s="38">
        <v>0.00794213145424158</v>
      </c>
      <c r="AR10" s="38">
        <v>0.00792684635096808</v>
      </c>
      <c r="AS10" s="38">
        <v>0.00764866485410197</v>
      </c>
      <c r="AT10" s="38">
        <v>5.21078183849749E-4</v>
      </c>
      <c r="AU10" s="38">
        <v>0.00317088674591084</v>
      </c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</row>
    <row r="11" ht="15.0" customHeight="1">
      <c r="A11" s="15" t="s">
        <v>137</v>
      </c>
      <c r="B11" s="71">
        <v>0.00393814301685694</v>
      </c>
      <c r="C11" s="71">
        <v>0.00344431375581223</v>
      </c>
      <c r="D11" s="71">
        <v>0.00568803593186322</v>
      </c>
      <c r="E11" s="71">
        <v>0.00554383604428384</v>
      </c>
      <c r="F11" s="71">
        <v>0.00677513810402119</v>
      </c>
      <c r="G11" s="71">
        <v>0.00526859923033372</v>
      </c>
      <c r="H11" s="71">
        <v>0.00708648228039294</v>
      </c>
      <c r="I11" s="71">
        <v>0.00630813144729458</v>
      </c>
      <c r="J11" s="71">
        <v>0.00311119528174541</v>
      </c>
      <c r="K11" s="71">
        <v>0.00313511878430275</v>
      </c>
      <c r="L11" s="82"/>
      <c r="M11" s="15" t="s">
        <v>137</v>
      </c>
      <c r="N11" s="38">
        <v>0.00513814301685694</v>
      </c>
      <c r="O11" s="38">
        <v>0.00464431375581223</v>
      </c>
      <c r="P11" s="38">
        <v>0.00688803593186322</v>
      </c>
      <c r="Q11" s="38">
        <v>0.00674383604428384</v>
      </c>
      <c r="R11" s="38">
        <v>0.00797513810402119</v>
      </c>
      <c r="S11" s="38">
        <v>0.00646859923033372</v>
      </c>
      <c r="T11" s="38">
        <v>0.00828648228039294</v>
      </c>
      <c r="U11" s="38">
        <v>0.00750813144729458</v>
      </c>
      <c r="V11" s="38">
        <v>0.00431119528174541</v>
      </c>
      <c r="W11" s="38">
        <v>0.00433511878430275</v>
      </c>
      <c r="X11" s="82"/>
      <c r="Y11" s="15" t="s">
        <v>137</v>
      </c>
      <c r="Z11" s="38">
        <v>0.00775320659699157</v>
      </c>
      <c r="AA11" s="38">
        <v>0.00742235030893708</v>
      </c>
      <c r="AB11" s="38">
        <v>0.0108853002710239</v>
      </c>
      <c r="AC11" s="38">
        <v>0.0127253596927335</v>
      </c>
      <c r="AD11" s="38">
        <v>0.00842952634374486</v>
      </c>
      <c r="AE11" s="38">
        <v>0.00741740532706634</v>
      </c>
      <c r="AF11" s="38">
        <v>0.00746834319733186</v>
      </c>
      <c r="AG11" s="38">
        <v>0.00730844075972458</v>
      </c>
      <c r="AH11" s="38">
        <v>-5.79005779389967E-4</v>
      </c>
      <c r="AI11" s="38">
        <v>0.00221484642110288</v>
      </c>
      <c r="AK11" s="15" t="s">
        <v>137</v>
      </c>
      <c r="AL11" s="38">
        <v>0.00895320659699157</v>
      </c>
      <c r="AM11" s="38">
        <v>0.00862235030893708</v>
      </c>
      <c r="AN11" s="38">
        <v>0.0120853002710239</v>
      </c>
      <c r="AO11" s="38">
        <v>0.0139253596927335</v>
      </c>
      <c r="AP11" s="38">
        <v>0.00962952634374486</v>
      </c>
      <c r="AQ11" s="38">
        <v>0.00861740532706634</v>
      </c>
      <c r="AR11" s="38">
        <v>0.00866834319733186</v>
      </c>
      <c r="AS11" s="38">
        <v>0.00850844075972458</v>
      </c>
      <c r="AT11" s="38">
        <v>6.20994220610033E-4</v>
      </c>
      <c r="AU11" s="38">
        <v>0.00341484642110288</v>
      </c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</row>
    <row r="12" ht="15.0" customHeight="1">
      <c r="A12" s="15" t="s">
        <v>139</v>
      </c>
      <c r="B12" s="71">
        <v>0.00369463724365985</v>
      </c>
      <c r="C12" s="71">
        <v>0.00255568711810264</v>
      </c>
      <c r="D12" s="71">
        <v>0.00510374302021644</v>
      </c>
      <c r="E12" s="71">
        <v>0.00399079192246109</v>
      </c>
      <c r="F12" s="71">
        <v>0.00497551881386546</v>
      </c>
      <c r="G12" s="71">
        <v>0.00381443734591334</v>
      </c>
      <c r="H12" s="71">
        <v>0.00502327489654642</v>
      </c>
      <c r="I12" s="71">
        <v>0.00424717327150045</v>
      </c>
      <c r="J12" s="71">
        <v>0.00243397660942767</v>
      </c>
      <c r="K12" s="71">
        <v>0.00304591877853554</v>
      </c>
      <c r="L12" s="82"/>
      <c r="M12" s="15" t="s">
        <v>139</v>
      </c>
      <c r="N12" s="38">
        <v>0.00489463724365985</v>
      </c>
      <c r="O12" s="38">
        <v>0.00375568711810264</v>
      </c>
      <c r="P12" s="38">
        <v>0.00630374302021644</v>
      </c>
      <c r="Q12" s="38">
        <v>0.00519079192246109</v>
      </c>
      <c r="R12" s="38">
        <v>0.00617551881386546</v>
      </c>
      <c r="S12" s="38">
        <v>0.00501443734591334</v>
      </c>
      <c r="T12" s="38">
        <v>0.00622327489654642</v>
      </c>
      <c r="U12" s="38">
        <v>0.00544717327150045</v>
      </c>
      <c r="V12" s="38">
        <v>0.00363397660942767</v>
      </c>
      <c r="W12" s="38">
        <v>0.00424591877853554</v>
      </c>
      <c r="X12" s="82"/>
      <c r="Y12" s="15" t="s">
        <v>139</v>
      </c>
      <c r="Z12" s="38">
        <v>0.00748139867677663</v>
      </c>
      <c r="AA12" s="38">
        <v>0.00650453344578569</v>
      </c>
      <c r="AB12" s="38">
        <v>0.0103260016790119</v>
      </c>
      <c r="AC12" s="38">
        <v>0.0111059735671812</v>
      </c>
      <c r="AD12" s="38">
        <v>0.00641547283817199</v>
      </c>
      <c r="AE12" s="38">
        <v>0.0057398000769852</v>
      </c>
      <c r="AF12" s="38">
        <v>0.00525552590429108</v>
      </c>
      <c r="AG12" s="38">
        <v>0.00506453730917816</v>
      </c>
      <c r="AH12" s="38">
        <v>-9.90883556042706E-4</v>
      </c>
      <c r="AI12" s="38">
        <v>0.00203410481140415</v>
      </c>
      <c r="AK12" s="15" t="s">
        <v>139</v>
      </c>
      <c r="AL12" s="38">
        <v>0.00868139867677663</v>
      </c>
      <c r="AM12" s="38">
        <v>0.00770453344578569</v>
      </c>
      <c r="AN12" s="38">
        <v>0.0115260016790119</v>
      </c>
      <c r="AO12" s="38">
        <v>0.0123059735671812</v>
      </c>
      <c r="AP12" s="38">
        <v>0.00761547283817199</v>
      </c>
      <c r="AQ12" s="38">
        <v>0.0069398000769852</v>
      </c>
      <c r="AR12" s="38">
        <v>0.00645552590429108</v>
      </c>
      <c r="AS12" s="38">
        <v>0.00626453730917816</v>
      </c>
      <c r="AT12" s="38">
        <v>2.09116443957294E-4</v>
      </c>
      <c r="AU12" s="38">
        <v>0.00323410481140415</v>
      </c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</row>
    <row r="13" ht="15.0" customHeight="1">
      <c r="A13" s="15" t="s">
        <v>141</v>
      </c>
      <c r="B13" s="71">
        <v>0.00220732920784671</v>
      </c>
      <c r="C13" s="71">
        <v>0.00187365410249131</v>
      </c>
      <c r="D13" s="71">
        <v>0.00256945941869088</v>
      </c>
      <c r="E13" s="71">
        <v>0.00295056216333257</v>
      </c>
      <c r="F13" s="71">
        <v>0.003558439932933</v>
      </c>
      <c r="G13" s="71">
        <v>0.00405208418020408</v>
      </c>
      <c r="H13" s="71">
        <v>0.00455594586671433</v>
      </c>
      <c r="I13" s="71">
        <v>0.00467795003619838</v>
      </c>
      <c r="J13" s="71">
        <v>0.00398000565166108</v>
      </c>
      <c r="K13" s="71">
        <v>0.00294649294616714</v>
      </c>
      <c r="L13" s="82"/>
      <c r="M13" s="15" t="s">
        <v>141</v>
      </c>
      <c r="N13" s="38">
        <v>0.00360732920784671</v>
      </c>
      <c r="O13" s="38">
        <v>0.00327365410249131</v>
      </c>
      <c r="P13" s="38">
        <v>0.00396945941869088</v>
      </c>
      <c r="Q13" s="38">
        <v>0.00435056216333257</v>
      </c>
      <c r="R13" s="38">
        <v>0.004958439932933</v>
      </c>
      <c r="S13" s="38">
        <v>0.00545208418020408</v>
      </c>
      <c r="T13" s="38">
        <v>0.00595594586671433</v>
      </c>
      <c r="U13" s="38">
        <v>0.00607795003619838</v>
      </c>
      <c r="V13" s="38">
        <v>0.00538000565166108</v>
      </c>
      <c r="W13" s="38">
        <v>0.00434649294616714</v>
      </c>
      <c r="X13" s="82"/>
      <c r="Y13" s="15" t="s">
        <v>141</v>
      </c>
      <c r="Z13" s="38">
        <v>0.00594941457026763</v>
      </c>
      <c r="AA13" s="38">
        <v>0.00422501028179977</v>
      </c>
      <c r="AB13" s="38">
        <v>0.00960801289377816</v>
      </c>
      <c r="AC13" s="38">
        <v>0.00951932183758722</v>
      </c>
      <c r="AD13" s="38">
        <v>0.00468591874675586</v>
      </c>
      <c r="AE13" s="38">
        <v>0.00360290201312768</v>
      </c>
      <c r="AF13" s="38">
        <v>0.00331629049310904</v>
      </c>
      <c r="AG13" s="38">
        <v>0.00287323073566481</v>
      </c>
      <c r="AH13" s="38">
        <v>-0.00165143603623172</v>
      </c>
      <c r="AI13" s="38">
        <v>0.00110883291909192</v>
      </c>
      <c r="AK13" s="15" t="s">
        <v>141</v>
      </c>
      <c r="AL13" s="38">
        <v>0.00734941457026763</v>
      </c>
      <c r="AM13" s="38">
        <v>0.00562501028179977</v>
      </c>
      <c r="AN13" s="38">
        <v>0.0110080128937782</v>
      </c>
      <c r="AO13" s="38">
        <v>0.0109193218375872</v>
      </c>
      <c r="AP13" s="38">
        <v>0.00608591874675586</v>
      </c>
      <c r="AQ13" s="38">
        <v>0.00500290201312768</v>
      </c>
      <c r="AR13" s="38">
        <v>0.00471629049310904</v>
      </c>
      <c r="AS13" s="38">
        <v>0.00427323073566481</v>
      </c>
      <c r="AT13" s="38">
        <v>-2.51436036231723E-4</v>
      </c>
      <c r="AU13" s="38">
        <v>0.00250883291909192</v>
      </c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</row>
    <row r="14" ht="15.0" customHeight="1">
      <c r="A14" s="15" t="s">
        <v>143</v>
      </c>
      <c r="B14" s="71">
        <v>0.00218381823086774</v>
      </c>
      <c r="C14" s="71">
        <v>0.00274817473697358</v>
      </c>
      <c r="D14" s="71">
        <v>0.00204172386652639</v>
      </c>
      <c r="E14" s="71">
        <v>0.00329183046347311</v>
      </c>
      <c r="F14" s="71">
        <v>0.0040773122672314</v>
      </c>
      <c r="G14" s="71">
        <v>0.00502643173641401</v>
      </c>
      <c r="H14" s="71">
        <v>0.0050854017469194</v>
      </c>
      <c r="I14" s="71">
        <v>0.00551357635268318</v>
      </c>
      <c r="J14" s="71">
        <v>0.00437380700369946</v>
      </c>
      <c r="K14" s="71">
        <v>0.00312483240993159</v>
      </c>
      <c r="L14" s="82"/>
      <c r="M14" s="15" t="s">
        <v>143</v>
      </c>
      <c r="N14" s="38">
        <v>0.00408381823086774</v>
      </c>
      <c r="O14" s="38">
        <v>0.00464817473697358</v>
      </c>
      <c r="P14" s="38">
        <v>0.00394172386652639</v>
      </c>
      <c r="Q14" s="38">
        <v>0.00519183046347311</v>
      </c>
      <c r="R14" s="38">
        <v>0.0059773122672314</v>
      </c>
      <c r="S14" s="38">
        <v>0.00692643173641401</v>
      </c>
      <c r="T14" s="38">
        <v>0.0069854017469194</v>
      </c>
      <c r="U14" s="38">
        <v>0.00741357635268318</v>
      </c>
      <c r="V14" s="38">
        <v>0.00627380700369946</v>
      </c>
      <c r="W14" s="38">
        <v>0.00502483240993159</v>
      </c>
      <c r="X14" s="82"/>
      <c r="Y14" s="15" t="s">
        <v>143</v>
      </c>
      <c r="Z14" s="38">
        <v>0.00617457871109709</v>
      </c>
      <c r="AA14" s="38">
        <v>0.0047404589575695</v>
      </c>
      <c r="AB14" s="38">
        <v>0.00990611042246911</v>
      </c>
      <c r="AC14" s="38">
        <v>0.0102338660181092</v>
      </c>
      <c r="AD14" s="38">
        <v>0.00574644128291088</v>
      </c>
      <c r="AE14" s="38">
        <v>0.00456037528582209</v>
      </c>
      <c r="AF14" s="38">
        <v>0.00452595380628061</v>
      </c>
      <c r="AG14" s="38">
        <v>0.00402383709105285</v>
      </c>
      <c r="AH14" s="38">
        <v>-0.00136268867944667</v>
      </c>
      <c r="AI14" s="38">
        <v>0.00157064730442083</v>
      </c>
      <c r="AK14" s="15" t="s">
        <v>143</v>
      </c>
      <c r="AL14" s="38">
        <v>0.00807457871109709</v>
      </c>
      <c r="AM14" s="38">
        <v>0.0066404589575695</v>
      </c>
      <c r="AN14" s="38">
        <v>0.0118061104224691</v>
      </c>
      <c r="AO14" s="38">
        <v>0.0121338660181092</v>
      </c>
      <c r="AP14" s="38">
        <v>0.00764644128291088</v>
      </c>
      <c r="AQ14" s="38">
        <v>0.00646037528582209</v>
      </c>
      <c r="AR14" s="38">
        <v>0.00642595380628061</v>
      </c>
      <c r="AS14" s="38">
        <v>0.00592383709105285</v>
      </c>
      <c r="AT14" s="38">
        <v>5.37311320553335E-4</v>
      </c>
      <c r="AU14" s="38">
        <v>0.00347064730442083</v>
      </c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</row>
    <row r="15" ht="15.0" customHeight="1">
      <c r="A15" s="15" t="s">
        <v>145</v>
      </c>
      <c r="B15" s="71">
        <v>0.00162064059301547</v>
      </c>
      <c r="C15" s="71">
        <v>0.00258570969245298</v>
      </c>
      <c r="D15" s="71">
        <v>0.00157255467500872</v>
      </c>
      <c r="E15" s="71">
        <v>0.00330637136088125</v>
      </c>
      <c r="F15" s="71">
        <v>0.00373581572022837</v>
      </c>
      <c r="G15" s="71">
        <v>0.00525352037760523</v>
      </c>
      <c r="H15" s="71">
        <v>0.00527056814298085</v>
      </c>
      <c r="I15" s="71">
        <v>0.00598184867967713</v>
      </c>
      <c r="J15" s="71">
        <v>0.00469341979915082</v>
      </c>
      <c r="K15" s="71">
        <v>0.00313789221231273</v>
      </c>
      <c r="L15" s="82"/>
      <c r="M15" s="15" t="s">
        <v>145</v>
      </c>
      <c r="N15" s="38">
        <v>0.00412064059301547</v>
      </c>
      <c r="O15" s="38">
        <v>0.00508570969245298</v>
      </c>
      <c r="P15" s="38">
        <v>0.00407255467500872</v>
      </c>
      <c r="Q15" s="38">
        <v>0.00580637136088125</v>
      </c>
      <c r="R15" s="38">
        <v>0.00623581572022837</v>
      </c>
      <c r="S15" s="38">
        <v>0.00775352037760523</v>
      </c>
      <c r="T15" s="38">
        <v>0.00777056814298084</v>
      </c>
      <c r="U15" s="38">
        <v>0.00848184867967713</v>
      </c>
      <c r="V15" s="38">
        <v>0.00719341979915082</v>
      </c>
      <c r="W15" s="38">
        <v>0.00563789221231273</v>
      </c>
      <c r="X15" s="82"/>
      <c r="Y15" s="15" t="s">
        <v>145</v>
      </c>
      <c r="Z15" s="38">
        <v>0.00610234436474942</v>
      </c>
      <c r="AA15" s="38">
        <v>0.00422159981649452</v>
      </c>
      <c r="AB15" s="38">
        <v>0.0103004970322588</v>
      </c>
      <c r="AC15" s="38">
        <v>0.00975882181130063</v>
      </c>
      <c r="AD15" s="38">
        <v>0.00564788506486272</v>
      </c>
      <c r="AE15" s="38">
        <v>0.00392896808129947</v>
      </c>
      <c r="AF15" s="38">
        <v>0.00437993792835077</v>
      </c>
      <c r="AG15" s="38">
        <v>0.00348575044700615</v>
      </c>
      <c r="AH15" s="38">
        <v>-0.00138087946585988</v>
      </c>
      <c r="AI15" s="38">
        <v>0.00172922617164325</v>
      </c>
      <c r="AK15" s="15" t="s">
        <v>145</v>
      </c>
      <c r="AL15" s="38">
        <v>0.00860234436474942</v>
      </c>
      <c r="AM15" s="38">
        <v>0.00672159981649452</v>
      </c>
      <c r="AN15" s="38">
        <v>0.0128004970322588</v>
      </c>
      <c r="AO15" s="38">
        <v>0.0122588218113006</v>
      </c>
      <c r="AP15" s="38">
        <v>0.00814788506486272</v>
      </c>
      <c r="AQ15" s="38">
        <v>0.00642896808129947</v>
      </c>
      <c r="AR15" s="38">
        <v>0.00687993792835077</v>
      </c>
      <c r="AS15" s="38">
        <v>0.00598575044700615</v>
      </c>
      <c r="AT15" s="38">
        <v>0.00111912053414012</v>
      </c>
      <c r="AU15" s="38">
        <v>0.00422922617164325</v>
      </c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</row>
    <row r="16" ht="15.0" customHeight="1">
      <c r="A16" s="15" t="s">
        <v>147</v>
      </c>
      <c r="B16" s="71">
        <v>0.00156682371023129</v>
      </c>
      <c r="C16" s="71">
        <v>0.0028046802450632</v>
      </c>
      <c r="D16" s="71">
        <v>3.6188312156513E-4</v>
      </c>
      <c r="E16" s="71">
        <v>0.00259602106444506</v>
      </c>
      <c r="F16" s="71">
        <v>0.00349993084974492</v>
      </c>
      <c r="G16" s="71">
        <v>0.00475244172068935</v>
      </c>
      <c r="H16" s="71">
        <v>0.00432089397588495</v>
      </c>
      <c r="I16" s="71">
        <v>0.00502668477820953</v>
      </c>
      <c r="J16" s="71">
        <v>0.00386502799520716</v>
      </c>
      <c r="K16" s="71">
        <v>0.00256810062692315</v>
      </c>
      <c r="L16" s="82"/>
      <c r="M16" s="15" t="s">
        <v>147</v>
      </c>
      <c r="N16" s="38">
        <v>0.00476682371023129</v>
      </c>
      <c r="O16" s="38">
        <v>0.0060046802450632</v>
      </c>
      <c r="P16" s="38">
        <v>0.00356188312156513</v>
      </c>
      <c r="Q16" s="38">
        <v>0.00579602106444506</v>
      </c>
      <c r="R16" s="38">
        <v>0.00669993084974492</v>
      </c>
      <c r="S16" s="38">
        <v>0.00795244172068935</v>
      </c>
      <c r="T16" s="38">
        <v>0.00752089397588495</v>
      </c>
      <c r="U16" s="38">
        <v>0.00822668477820953</v>
      </c>
      <c r="V16" s="38">
        <v>0.00706502799520716</v>
      </c>
      <c r="W16" s="38">
        <v>0.00576810062692315</v>
      </c>
      <c r="X16" s="82"/>
      <c r="Y16" s="15" t="s">
        <v>147</v>
      </c>
      <c r="Z16" s="38">
        <v>0.00597575939623651</v>
      </c>
      <c r="AA16" s="38">
        <v>0.00473608825660816</v>
      </c>
      <c r="AB16" s="38">
        <v>0.00876997938493271</v>
      </c>
      <c r="AC16" s="38">
        <v>0.00930981878365563</v>
      </c>
      <c r="AD16" s="38">
        <v>0.00569107383291326</v>
      </c>
      <c r="AE16" s="38">
        <v>0.00401768706801361</v>
      </c>
      <c r="AF16" s="38">
        <v>0.00384263017333232</v>
      </c>
      <c r="AG16" s="38">
        <v>0.00316469859147983</v>
      </c>
      <c r="AH16" s="38">
        <v>-0.00221921001575477</v>
      </c>
      <c r="AI16" s="38">
        <v>0.0011782123876722</v>
      </c>
      <c r="AK16" s="15" t="s">
        <v>147</v>
      </c>
      <c r="AL16" s="38">
        <v>0.00917575939623651</v>
      </c>
      <c r="AM16" s="38">
        <v>0.00793608825660816</v>
      </c>
      <c r="AN16" s="38">
        <v>0.0119699793849327</v>
      </c>
      <c r="AO16" s="38">
        <v>0.0125098187836556</v>
      </c>
      <c r="AP16" s="38">
        <v>0.00889107383291326</v>
      </c>
      <c r="AQ16" s="38">
        <v>0.00721768706801361</v>
      </c>
      <c r="AR16" s="38">
        <v>0.00704263017333232</v>
      </c>
      <c r="AS16" s="38">
        <v>0.00636469859147983</v>
      </c>
      <c r="AT16" s="38">
        <v>9.80789984245232E-4</v>
      </c>
      <c r="AU16" s="38">
        <v>0.0043782123876722</v>
      </c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</row>
    <row r="17" ht="15.0" customHeight="1">
      <c r="A17" s="15" t="s">
        <v>149</v>
      </c>
      <c r="B17" s="71">
        <v>0.00248540764975733</v>
      </c>
      <c r="C17" s="71">
        <v>0.0036582507746349</v>
      </c>
      <c r="D17" s="71">
        <v>0.00160130173405243</v>
      </c>
      <c r="E17" s="71">
        <v>0.00409188899137993</v>
      </c>
      <c r="F17" s="71">
        <v>0.00389160635838702</v>
      </c>
      <c r="G17" s="71">
        <v>0.00502308006508698</v>
      </c>
      <c r="H17" s="71">
        <v>0.00444538428693631</v>
      </c>
      <c r="I17" s="71">
        <v>0.00511948100212383</v>
      </c>
      <c r="J17" s="71">
        <v>0.0030558532700971</v>
      </c>
      <c r="K17" s="71">
        <v>0.00218476228044994</v>
      </c>
      <c r="L17" s="82"/>
      <c r="M17" s="15" t="s">
        <v>149</v>
      </c>
      <c r="N17" s="38">
        <v>0.00558540764975733</v>
      </c>
      <c r="O17" s="38">
        <v>0.0067582507746349</v>
      </c>
      <c r="P17" s="38">
        <v>0.00470130173405243</v>
      </c>
      <c r="Q17" s="38">
        <v>0.00719188899137993</v>
      </c>
      <c r="R17" s="38">
        <v>0.00699160635838702</v>
      </c>
      <c r="S17" s="38">
        <v>0.00812308006508698</v>
      </c>
      <c r="T17" s="38">
        <v>0.00754538428693631</v>
      </c>
      <c r="U17" s="38">
        <v>0.00821948100212383</v>
      </c>
      <c r="V17" s="38">
        <v>0.0061558532700971</v>
      </c>
      <c r="W17" s="38">
        <v>0.00528476228044995</v>
      </c>
      <c r="X17" s="82"/>
      <c r="Y17" s="15" t="s">
        <v>149</v>
      </c>
      <c r="Z17" s="38">
        <v>0.00651371326974316</v>
      </c>
      <c r="AA17" s="38">
        <v>0.00581396164293658</v>
      </c>
      <c r="AB17" s="38">
        <v>0.00857001573572183</v>
      </c>
      <c r="AC17" s="38">
        <v>0.00974355746125988</v>
      </c>
      <c r="AD17" s="38">
        <v>0.00866334392526157</v>
      </c>
      <c r="AE17" s="38">
        <v>0.00616969488101722</v>
      </c>
      <c r="AF17" s="38">
        <v>0.00646437017745202</v>
      </c>
      <c r="AG17" s="38">
        <v>0.00562683049881545</v>
      </c>
      <c r="AH17" s="38">
        <v>-0.00250521417582349</v>
      </c>
      <c r="AI17" s="38">
        <v>0.00191369242685853</v>
      </c>
      <c r="AK17" s="15" t="s">
        <v>149</v>
      </c>
      <c r="AL17" s="38">
        <v>0.00961371326974316</v>
      </c>
      <c r="AM17" s="38">
        <v>0.00891396164293658</v>
      </c>
      <c r="AN17" s="38">
        <v>0.0116700157357218</v>
      </c>
      <c r="AO17" s="38">
        <v>0.0128435574612599</v>
      </c>
      <c r="AP17" s="38">
        <v>0.0117633439252616</v>
      </c>
      <c r="AQ17" s="38">
        <v>0.00926969488101722</v>
      </c>
      <c r="AR17" s="38">
        <v>0.00956437017745202</v>
      </c>
      <c r="AS17" s="38">
        <v>0.00872683049881545</v>
      </c>
      <c r="AT17" s="38">
        <v>5.94785824176505E-4</v>
      </c>
      <c r="AU17" s="38">
        <v>0.00501369242685853</v>
      </c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</row>
    <row r="18" ht="15.0" customHeight="1">
      <c r="A18" s="15" t="s">
        <v>151</v>
      </c>
      <c r="B18" s="71">
        <v>0.00263627395720367</v>
      </c>
      <c r="C18" s="71">
        <v>0.00396077187720323</v>
      </c>
      <c r="D18" s="71">
        <v>0.00193489502651113</v>
      </c>
      <c r="E18" s="71">
        <v>0.00465829717401701</v>
      </c>
      <c r="F18" s="71">
        <v>0.00439896043078072</v>
      </c>
      <c r="G18" s="71">
        <v>0.00558636632560746</v>
      </c>
      <c r="H18" s="71">
        <v>0.00491464095927816</v>
      </c>
      <c r="I18" s="71">
        <v>0.0055299102438521</v>
      </c>
      <c r="J18" s="71">
        <v>0.00250227802371298</v>
      </c>
      <c r="K18" s="71">
        <v>0.00222258281913652</v>
      </c>
      <c r="L18" s="82"/>
      <c r="M18" s="15" t="s">
        <v>151</v>
      </c>
      <c r="N18" s="38">
        <v>0.00653627395720367</v>
      </c>
      <c r="O18" s="38">
        <v>0.00786077187720323</v>
      </c>
      <c r="P18" s="38">
        <v>0.00583489502651113</v>
      </c>
      <c r="Q18" s="38">
        <v>0.00855829717401701</v>
      </c>
      <c r="R18" s="38">
        <v>0.00829896043078072</v>
      </c>
      <c r="S18" s="38">
        <v>0.00948636632560746</v>
      </c>
      <c r="T18" s="38">
        <v>0.00881464095927816</v>
      </c>
      <c r="U18" s="38">
        <v>0.00942991024385209</v>
      </c>
      <c r="V18" s="38">
        <v>0.00640227802371298</v>
      </c>
      <c r="W18" s="38">
        <v>0.00612258281913652</v>
      </c>
      <c r="X18" s="82"/>
      <c r="Y18" s="15" t="s">
        <v>151</v>
      </c>
      <c r="Z18" s="38">
        <v>0.00714436674654647</v>
      </c>
      <c r="AA18" s="38">
        <v>0.00636343483026057</v>
      </c>
      <c r="AB18" s="38">
        <v>0.00894550009151723</v>
      </c>
      <c r="AC18" s="38">
        <v>0.00998116683444829</v>
      </c>
      <c r="AD18" s="38">
        <v>0.00944859814372719</v>
      </c>
      <c r="AE18" s="38">
        <v>0.00703814313622378</v>
      </c>
      <c r="AF18" s="38">
        <v>0.00744008218140009</v>
      </c>
      <c r="AG18" s="38">
        <v>0.00656679739578636</v>
      </c>
      <c r="AH18" s="38">
        <v>-0.00245320039394652</v>
      </c>
      <c r="AI18" s="38">
        <v>0.00226122934916455</v>
      </c>
      <c r="AK18" s="15" t="s">
        <v>151</v>
      </c>
      <c r="AL18" s="38">
        <v>0.0110443667465465</v>
      </c>
      <c r="AM18" s="38">
        <v>0.0102634348302606</v>
      </c>
      <c r="AN18" s="38">
        <v>0.0128455000915172</v>
      </c>
      <c r="AO18" s="38">
        <v>0.0138811668344483</v>
      </c>
      <c r="AP18" s="38">
        <v>0.0133485981437272</v>
      </c>
      <c r="AQ18" s="38">
        <v>0.0109381431362238</v>
      </c>
      <c r="AR18" s="38">
        <v>0.0113400821814001</v>
      </c>
      <c r="AS18" s="38">
        <v>0.0104667973957864</v>
      </c>
      <c r="AT18" s="38">
        <v>0.00144679960605348</v>
      </c>
      <c r="AU18" s="38">
        <v>0.00616122934916455</v>
      </c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</row>
    <row r="19" ht="15.0" customHeight="1">
      <c r="A19" s="15" t="s">
        <v>153</v>
      </c>
      <c r="B19" s="71">
        <v>0.00261079832998585</v>
      </c>
      <c r="C19" s="71">
        <v>0.00357838442285234</v>
      </c>
      <c r="D19" s="71">
        <v>0.0012481343743544</v>
      </c>
      <c r="E19" s="71">
        <v>0.00423561638568521</v>
      </c>
      <c r="F19" s="71">
        <v>0.00462965534583055</v>
      </c>
      <c r="G19" s="71">
        <v>0.00563754756608731</v>
      </c>
      <c r="H19" s="71">
        <v>0.00534217004571918</v>
      </c>
      <c r="I19" s="71">
        <v>0.00589538641640258</v>
      </c>
      <c r="J19" s="71">
        <v>0.00288404749587444</v>
      </c>
      <c r="K19" s="71">
        <v>0.00252686441602669</v>
      </c>
      <c r="L19" s="82"/>
      <c r="M19" s="15" t="s">
        <v>153</v>
      </c>
      <c r="N19" s="38">
        <v>0.00751079832998585</v>
      </c>
      <c r="O19" s="38">
        <v>0.00847838442285234</v>
      </c>
      <c r="P19" s="38">
        <v>0.00614813437435441</v>
      </c>
      <c r="Q19" s="38">
        <v>0.00913561638568521</v>
      </c>
      <c r="R19" s="38">
        <v>0.00952965534583055</v>
      </c>
      <c r="S19" s="38">
        <v>0.0105375475660873</v>
      </c>
      <c r="T19" s="38">
        <v>0.0102421700457192</v>
      </c>
      <c r="U19" s="38">
        <v>0.0107953864164026</v>
      </c>
      <c r="V19" s="38">
        <v>0.00778404749587444</v>
      </c>
      <c r="W19" s="38">
        <v>0.00742686441602669</v>
      </c>
      <c r="X19" s="82"/>
      <c r="Y19" s="15" t="s">
        <v>153</v>
      </c>
      <c r="Z19" s="38">
        <v>0.00655627582819482</v>
      </c>
      <c r="AA19" s="38">
        <v>0.00647876188413599</v>
      </c>
      <c r="AB19" s="38">
        <v>0.00862959093323328</v>
      </c>
      <c r="AC19" s="38">
        <v>0.0102585881050552</v>
      </c>
      <c r="AD19" s="38">
        <v>0.00875205609512303</v>
      </c>
      <c r="AE19" s="38">
        <v>0.00709687810400116</v>
      </c>
      <c r="AF19" s="38">
        <v>0.00701569710810098</v>
      </c>
      <c r="AG19" s="38">
        <v>0.00674435749017724</v>
      </c>
      <c r="AH19" s="38">
        <v>-0.00282624835378657</v>
      </c>
      <c r="AI19" s="38">
        <v>0.00177425529880399</v>
      </c>
      <c r="AK19" s="15" t="s">
        <v>153</v>
      </c>
      <c r="AL19" s="38">
        <v>0.0114562758281948</v>
      </c>
      <c r="AM19" s="38">
        <v>0.011378761884136</v>
      </c>
      <c r="AN19" s="38">
        <v>0.0135295909332333</v>
      </c>
      <c r="AO19" s="38">
        <v>0.0151585881050552</v>
      </c>
      <c r="AP19" s="38">
        <v>0.013652056095123</v>
      </c>
      <c r="AQ19" s="38">
        <v>0.0119968781040012</v>
      </c>
      <c r="AR19" s="38">
        <v>0.011915697108101</v>
      </c>
      <c r="AS19" s="38">
        <v>0.0116443574901772</v>
      </c>
      <c r="AT19" s="38">
        <v>0.00207375164621343</v>
      </c>
      <c r="AU19" s="38">
        <v>0.00667425529880399</v>
      </c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</row>
    <row r="20" ht="15.0" customHeight="1">
      <c r="A20" s="15" t="s">
        <v>155</v>
      </c>
      <c r="B20" s="71">
        <v>9.60369908032397E-5</v>
      </c>
      <c r="C20" s="71">
        <v>0.00141750338227534</v>
      </c>
      <c r="D20" s="71">
        <v>-0.00187866020424254</v>
      </c>
      <c r="E20" s="71">
        <v>4.58739339088545E-4</v>
      </c>
      <c r="F20" s="71">
        <v>0.00153498043159644</v>
      </c>
      <c r="G20" s="71">
        <v>0.00299330538712477</v>
      </c>
      <c r="H20" s="71">
        <v>0.00270937720083354</v>
      </c>
      <c r="I20" s="71">
        <v>0.0034244970841501</v>
      </c>
      <c r="J20" s="71">
        <v>0.00247111115323613</v>
      </c>
      <c r="K20" s="71">
        <v>0.00114869126563961</v>
      </c>
      <c r="L20" s="82"/>
      <c r="M20" s="15" t="s">
        <v>155</v>
      </c>
      <c r="N20" s="38">
        <v>0.00539603699080324</v>
      </c>
      <c r="O20" s="38">
        <v>0.00671750338227534</v>
      </c>
      <c r="P20" s="38">
        <v>0.00342133979575746</v>
      </c>
      <c r="Q20" s="38">
        <v>0.00575873933908855</v>
      </c>
      <c r="R20" s="38">
        <v>0.00683498043159644</v>
      </c>
      <c r="S20" s="38">
        <v>0.00829330538712477</v>
      </c>
      <c r="T20" s="38">
        <v>0.00800937720083354</v>
      </c>
      <c r="U20" s="38">
        <v>0.0087244970841501</v>
      </c>
      <c r="V20" s="38">
        <v>0.00777111115323613</v>
      </c>
      <c r="W20" s="38">
        <v>0.00644869126563961</v>
      </c>
      <c r="X20" s="82"/>
      <c r="Y20" s="15" t="s">
        <v>155</v>
      </c>
      <c r="Z20" s="38">
        <v>0.00229995032000969</v>
      </c>
      <c r="AA20" s="38">
        <v>0.00324398678895154</v>
      </c>
      <c r="AB20" s="38">
        <v>0.00299443170085487</v>
      </c>
      <c r="AC20" s="38">
        <v>0.00382116008448741</v>
      </c>
      <c r="AD20" s="38">
        <v>0.00277367582885505</v>
      </c>
      <c r="AE20" s="38">
        <v>0.00184119364624457</v>
      </c>
      <c r="AF20" s="38">
        <v>0.00133241426616165</v>
      </c>
      <c r="AG20" s="38">
        <v>0.00122061891162042</v>
      </c>
      <c r="AH20" s="38">
        <v>-0.00491063186739888</v>
      </c>
      <c r="AI20" s="38">
        <v>-0.00126507284747023</v>
      </c>
      <c r="AK20" s="15" t="s">
        <v>155</v>
      </c>
      <c r="AL20" s="38">
        <v>0.00759995032000969</v>
      </c>
      <c r="AM20" s="38">
        <v>0.00854398678895154</v>
      </c>
      <c r="AN20" s="38">
        <v>0.00829443170085487</v>
      </c>
      <c r="AO20" s="38">
        <v>0.00912116008448741</v>
      </c>
      <c r="AP20" s="38">
        <v>0.00807367582885505</v>
      </c>
      <c r="AQ20" s="38">
        <v>0.00714119364624457</v>
      </c>
      <c r="AR20" s="38">
        <v>0.00663241426616165</v>
      </c>
      <c r="AS20" s="38">
        <v>0.00652061891162042</v>
      </c>
      <c r="AT20" s="38">
        <v>3.89368132601119E-4</v>
      </c>
      <c r="AU20" s="38">
        <v>0.00403492715252977</v>
      </c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</row>
    <row r="21" ht="15.0" customHeight="1">
      <c r="A21" s="15" t="s">
        <v>157</v>
      </c>
      <c r="B21" s="71">
        <v>0.00526009021929348</v>
      </c>
      <c r="C21" s="71">
        <v>0.00854848047905487</v>
      </c>
      <c r="D21" s="71">
        <v>0.00617129954738389</v>
      </c>
      <c r="E21" s="71">
        <v>0.00957186397224225</v>
      </c>
      <c r="F21" s="71">
        <v>0.00654596573189073</v>
      </c>
      <c r="G21" s="71">
        <v>0.00836895288310872</v>
      </c>
      <c r="H21" s="71">
        <v>0.00877074648445174</v>
      </c>
      <c r="I21" s="71">
        <v>0.0103822389933367</v>
      </c>
      <c r="J21" s="71">
        <v>0.00234767476224817</v>
      </c>
      <c r="K21" s="71">
        <v>0.00312863650054611</v>
      </c>
      <c r="L21" s="82"/>
      <c r="M21" s="15" t="s">
        <v>157</v>
      </c>
      <c r="N21" s="38">
        <v>0.0112600902192935</v>
      </c>
      <c r="O21" s="38">
        <v>0.0145484804790549</v>
      </c>
      <c r="P21" s="38">
        <v>0.0121712995473839</v>
      </c>
      <c r="Q21" s="38">
        <v>0.0155718639722423</v>
      </c>
      <c r="R21" s="38">
        <v>0.0125459657318907</v>
      </c>
      <c r="S21" s="38">
        <v>0.0143689528831087</v>
      </c>
      <c r="T21" s="38">
        <v>0.0147707464844517</v>
      </c>
      <c r="U21" s="38">
        <v>0.0163822389933367</v>
      </c>
      <c r="V21" s="38">
        <v>0.00834767476224817</v>
      </c>
      <c r="W21" s="38">
        <v>0.00912863650054611</v>
      </c>
      <c r="X21" s="82"/>
      <c r="Y21" s="15" t="s">
        <v>157</v>
      </c>
      <c r="Z21" s="38">
        <v>0.00973035447822045</v>
      </c>
      <c r="AA21" s="38">
        <v>0.014150673576912</v>
      </c>
      <c r="AB21" s="38">
        <v>0.0140243129272918</v>
      </c>
      <c r="AC21" s="38">
        <v>0.0173575564812794</v>
      </c>
      <c r="AD21" s="38">
        <v>0.010483196247061</v>
      </c>
      <c r="AE21" s="38">
        <v>0.0113846706148385</v>
      </c>
      <c r="AF21" s="38">
        <v>0.0122291938127033</v>
      </c>
      <c r="AG21" s="38">
        <v>0.0139895865240536</v>
      </c>
      <c r="AH21" s="38">
        <v>-0.0010012248040796</v>
      </c>
      <c r="AI21" s="38">
        <v>0.00347982356514521</v>
      </c>
      <c r="AK21" s="15" t="s">
        <v>157</v>
      </c>
      <c r="AL21" s="38">
        <v>0.0157303544782204</v>
      </c>
      <c r="AM21" s="38">
        <v>0.020150673576912</v>
      </c>
      <c r="AN21" s="38">
        <v>0.0200243129272919</v>
      </c>
      <c r="AO21" s="38">
        <v>0.0233575564812794</v>
      </c>
      <c r="AP21" s="38">
        <v>0.016483196247061</v>
      </c>
      <c r="AQ21" s="38">
        <v>0.0173846706148385</v>
      </c>
      <c r="AR21" s="38">
        <v>0.0182291938127033</v>
      </c>
      <c r="AS21" s="38">
        <v>0.0199895865240536</v>
      </c>
      <c r="AT21" s="38">
        <v>0.0049987751959204</v>
      </c>
      <c r="AU21" s="38">
        <v>0.00947982356514521</v>
      </c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</row>
    <row r="22" ht="15.75" customHeight="1"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</row>
    <row r="23" ht="15.75" customHeight="1">
      <c r="L23" s="66"/>
      <c r="M23" s="65" t="s">
        <v>300</v>
      </c>
      <c r="N23" s="66" t="s">
        <v>32</v>
      </c>
      <c r="O23" s="66" t="s">
        <v>33</v>
      </c>
      <c r="P23" s="66" t="s">
        <v>34</v>
      </c>
      <c r="Q23" s="66" t="s">
        <v>35</v>
      </c>
      <c r="R23" s="66" t="s">
        <v>36</v>
      </c>
      <c r="S23" s="66" t="s">
        <v>37</v>
      </c>
      <c r="T23" s="66" t="s">
        <v>38</v>
      </c>
      <c r="U23" s="66" t="s">
        <v>39</v>
      </c>
      <c r="V23" s="66" t="s">
        <v>40</v>
      </c>
      <c r="W23" s="66" t="s">
        <v>79</v>
      </c>
      <c r="X23" s="66"/>
      <c r="AA23" s="83"/>
      <c r="AB23" s="83"/>
      <c r="AC23" s="83"/>
      <c r="AD23" s="83"/>
      <c r="AE23" s="83"/>
      <c r="AF23" s="83"/>
      <c r="AG23" s="83"/>
      <c r="AH23" s="83"/>
      <c r="AI23" s="83"/>
      <c r="AK23" s="65" t="s">
        <v>301</v>
      </c>
      <c r="AL23" s="66" t="s">
        <v>32</v>
      </c>
      <c r="AM23" s="66" t="s">
        <v>33</v>
      </c>
      <c r="AN23" s="66" t="s">
        <v>34</v>
      </c>
      <c r="AO23" s="66" t="s">
        <v>35</v>
      </c>
      <c r="AP23" s="66" t="s">
        <v>36</v>
      </c>
      <c r="AQ23" s="66" t="s">
        <v>37</v>
      </c>
      <c r="AR23" s="66" t="s">
        <v>38</v>
      </c>
      <c r="AS23" s="66" t="s">
        <v>39</v>
      </c>
      <c r="AT23" s="66" t="s">
        <v>40</v>
      </c>
      <c r="AU23" s="66" t="s">
        <v>79</v>
      </c>
      <c r="AV23" s="84"/>
      <c r="AW23" s="84" t="s">
        <v>302</v>
      </c>
      <c r="AX23" s="66" t="s">
        <v>32</v>
      </c>
      <c r="AY23" s="66" t="s">
        <v>33</v>
      </c>
      <c r="AZ23" s="66" t="s">
        <v>34</v>
      </c>
      <c r="BA23" s="66" t="s">
        <v>35</v>
      </c>
      <c r="BB23" s="66" t="s">
        <v>36</v>
      </c>
      <c r="BC23" s="66" t="s">
        <v>37</v>
      </c>
      <c r="BD23" s="66" t="s">
        <v>38</v>
      </c>
      <c r="BE23" s="66" t="s">
        <v>39</v>
      </c>
      <c r="BF23" s="66" t="s">
        <v>40</v>
      </c>
      <c r="BG23" s="66" t="s">
        <v>79</v>
      </c>
      <c r="BH23" s="66"/>
      <c r="BI23" s="84"/>
    </row>
    <row r="24" ht="15.75" customHeight="1">
      <c r="L24" s="38"/>
      <c r="M24" s="15" t="s">
        <v>119</v>
      </c>
      <c r="N24" s="38">
        <f t="shared" ref="N24:W24" si="4">(1+N2)^4-1</f>
        <v>0.0477448189</v>
      </c>
      <c r="O24" s="38">
        <f t="shared" si="4"/>
        <v>0.04887839136</v>
      </c>
      <c r="P24" s="38">
        <f t="shared" si="4"/>
        <v>0.05934831479</v>
      </c>
      <c r="Q24" s="38">
        <f t="shared" si="4"/>
        <v>0.06462411016</v>
      </c>
      <c r="R24" s="38">
        <f t="shared" si="4"/>
        <v>0.05583178158</v>
      </c>
      <c r="S24" s="38">
        <f t="shared" si="4"/>
        <v>0.05621602648</v>
      </c>
      <c r="T24" s="38">
        <f t="shared" si="4"/>
        <v>0.06509644153</v>
      </c>
      <c r="U24" s="38">
        <f t="shared" si="4"/>
        <v>0.0608129465</v>
      </c>
      <c r="V24" s="38">
        <f t="shared" si="4"/>
        <v>0.009094046927</v>
      </c>
      <c r="W24" s="38">
        <f t="shared" si="4"/>
        <v>0.02631320233</v>
      </c>
      <c r="X24" s="38"/>
      <c r="AA24" s="83"/>
      <c r="AB24" s="83"/>
      <c r="AC24" s="83"/>
      <c r="AD24" s="83"/>
      <c r="AE24" s="83"/>
      <c r="AF24" s="83"/>
      <c r="AG24" s="83"/>
      <c r="AH24" s="83"/>
      <c r="AI24" s="83"/>
      <c r="AK24" s="15" t="s">
        <v>119</v>
      </c>
      <c r="AL24" s="82">
        <f t="shared" ref="AL24:AU24" si="5">(1+AL2)^4-1</f>
        <v>0.07648472732</v>
      </c>
      <c r="AM24" s="82">
        <f t="shared" si="5"/>
        <v>0.07430985941</v>
      </c>
      <c r="AN24" s="82">
        <f t="shared" si="5"/>
        <v>0.09381898043</v>
      </c>
      <c r="AO24" s="82">
        <f t="shared" si="5"/>
        <v>0.1006806099</v>
      </c>
      <c r="AP24" s="82">
        <f t="shared" si="5"/>
        <v>0.07347830862</v>
      </c>
      <c r="AQ24" s="82">
        <f t="shared" si="5"/>
        <v>0.07680280774</v>
      </c>
      <c r="AR24" s="82">
        <f t="shared" si="5"/>
        <v>0.08559285494</v>
      </c>
      <c r="AS24" s="82">
        <f t="shared" si="5"/>
        <v>0.07902039958</v>
      </c>
      <c r="AT24" s="82">
        <f t="shared" si="5"/>
        <v>0.005358615859</v>
      </c>
      <c r="AU24" s="82">
        <f t="shared" si="5"/>
        <v>0.03474077114</v>
      </c>
      <c r="AV24" s="83"/>
      <c r="AW24" s="84" t="s">
        <v>303</v>
      </c>
      <c r="AX24" s="94">
        <f>Forecasts!P21</f>
        <v>0.1178290163</v>
      </c>
      <c r="AY24" s="94">
        <f>Forecasts!Q21</f>
        <v>0.158534016</v>
      </c>
      <c r="AZ24" s="94">
        <f>Forecasts!R21</f>
        <v>0.1296197557</v>
      </c>
      <c r="BA24" s="94">
        <f>Forecasts!S21</f>
        <v>0.1511561663</v>
      </c>
      <c r="BB24" s="94">
        <f>Forecasts!T21</f>
        <v>0.05658748486</v>
      </c>
      <c r="BC24" s="94">
        <f>Forecasts!U21</f>
        <v>0.07292661546</v>
      </c>
      <c r="BD24" s="94">
        <f>Forecasts!V21</f>
        <v>0.08842633417</v>
      </c>
      <c r="BE24" s="94">
        <f>Forecasts!W21</f>
        <v>0.104466499</v>
      </c>
      <c r="BF24" s="94">
        <f>Forecasts!X21</f>
        <v>0.01274642498</v>
      </c>
      <c r="BG24" s="94">
        <f>Forecasts!Y21</f>
        <v>0.06895817831</v>
      </c>
      <c r="BH24" s="94" t="str">
        <f>Forecasts!Z2</f>
        <v/>
      </c>
      <c r="BI24" s="83"/>
    </row>
    <row r="25" ht="15.75" customHeight="1">
      <c r="L25" s="38"/>
      <c r="M25" s="15" t="s">
        <v>121</v>
      </c>
      <c r="N25" s="38">
        <f t="shared" ref="N25:W25" si="6">(1+N3)^4-1</f>
        <v>0.04928207804</v>
      </c>
      <c r="O25" s="38">
        <f t="shared" si="6"/>
        <v>0.05044068988</v>
      </c>
      <c r="P25" s="38">
        <f t="shared" si="6"/>
        <v>0.06058703241</v>
      </c>
      <c r="Q25" s="38">
        <f t="shared" si="6"/>
        <v>0.06581466811</v>
      </c>
      <c r="R25" s="38">
        <f t="shared" si="6"/>
        <v>0.05804321939</v>
      </c>
      <c r="S25" s="38">
        <f t="shared" si="6"/>
        <v>0.0582188403</v>
      </c>
      <c r="T25" s="38">
        <f t="shared" si="6"/>
        <v>0.06698690638</v>
      </c>
      <c r="U25" s="38">
        <f t="shared" si="6"/>
        <v>0.06253397888</v>
      </c>
      <c r="V25" s="38">
        <f t="shared" si="6"/>
        <v>0.009686033059</v>
      </c>
      <c r="W25" s="38">
        <f t="shared" si="6"/>
        <v>0.02705161139</v>
      </c>
      <c r="X25" s="38"/>
      <c r="AA25" s="83"/>
      <c r="AB25" s="83"/>
      <c r="AC25" s="83"/>
      <c r="AD25" s="83"/>
      <c r="AE25" s="83"/>
      <c r="AF25" s="83"/>
      <c r="AG25" s="83"/>
      <c r="AH25" s="83"/>
      <c r="AI25" s="83"/>
      <c r="AK25" s="15" t="s">
        <v>121</v>
      </c>
      <c r="AL25" s="82">
        <f t="shared" ref="AL25:AU25" si="7">(1+AL3)^4-1</f>
        <v>0.07674511715</v>
      </c>
      <c r="AM25" s="82">
        <f t="shared" si="7"/>
        <v>0.07498079944</v>
      </c>
      <c r="AN25" s="82">
        <f t="shared" si="7"/>
        <v>0.0935717101</v>
      </c>
      <c r="AO25" s="82">
        <f t="shared" si="7"/>
        <v>0.1010608381</v>
      </c>
      <c r="AP25" s="82">
        <f t="shared" si="7"/>
        <v>0.07501493224</v>
      </c>
      <c r="AQ25" s="82">
        <f t="shared" si="7"/>
        <v>0.07858091141</v>
      </c>
      <c r="AR25" s="82">
        <f t="shared" si="7"/>
        <v>0.08672035426</v>
      </c>
      <c r="AS25" s="82">
        <f t="shared" si="7"/>
        <v>0.08033770249</v>
      </c>
      <c r="AT25" s="82">
        <f t="shared" si="7"/>
        <v>0.006514712364</v>
      </c>
      <c r="AU25" s="82">
        <f t="shared" si="7"/>
        <v>0.03529769573</v>
      </c>
      <c r="AV25" s="83"/>
      <c r="AW25" s="84" t="s">
        <v>304</v>
      </c>
      <c r="AX25" s="94">
        <f t="shared" ref="AX25:BG25" si="8">N43</f>
        <v>0.04580682539</v>
      </c>
      <c r="AY25" s="94">
        <f t="shared" si="8"/>
        <v>0.05947623365</v>
      </c>
      <c r="AZ25" s="94">
        <f t="shared" si="8"/>
        <v>0.04958127558</v>
      </c>
      <c r="BA25" s="94">
        <f t="shared" si="8"/>
        <v>0.06375751602</v>
      </c>
      <c r="BB25" s="94">
        <f t="shared" si="8"/>
        <v>0.05113619424</v>
      </c>
      <c r="BC25" s="94">
        <f t="shared" si="8"/>
        <v>0.05872652185</v>
      </c>
      <c r="BD25" s="94">
        <f t="shared" si="8"/>
        <v>0.06040497368</v>
      </c>
      <c r="BE25" s="94">
        <f t="shared" si="8"/>
        <v>0.06715688104</v>
      </c>
      <c r="BF25" s="94">
        <f t="shared" si="8"/>
        <v>0.03381113274</v>
      </c>
      <c r="BG25" s="94">
        <f t="shared" si="8"/>
        <v>0.0370175878</v>
      </c>
      <c r="BH25" s="94" t="str">
        <f>L43</f>
        <v/>
      </c>
      <c r="BI25" s="83"/>
    </row>
    <row r="26" ht="15.75" customHeight="1">
      <c r="L26" s="38"/>
      <c r="M26" s="15" t="s">
        <v>123</v>
      </c>
      <c r="N26" s="38">
        <f t="shared" ref="N26:W26" si="9">(1+N4)^4-1</f>
        <v>0.01894598634</v>
      </c>
      <c r="O26" s="38">
        <f t="shared" si="9"/>
        <v>0.02367023997</v>
      </c>
      <c r="P26" s="38">
        <f t="shared" si="9"/>
        <v>0.0288858714</v>
      </c>
      <c r="Q26" s="38">
        <f t="shared" si="9"/>
        <v>0.03047395435</v>
      </c>
      <c r="R26" s="38">
        <f t="shared" si="9"/>
        <v>0.03020408301</v>
      </c>
      <c r="S26" s="38">
        <f t="shared" si="9"/>
        <v>0.02909878504</v>
      </c>
      <c r="T26" s="38">
        <f t="shared" si="9"/>
        <v>0.03920205651</v>
      </c>
      <c r="U26" s="38">
        <f t="shared" si="9"/>
        <v>0.03707508995</v>
      </c>
      <c r="V26" s="38">
        <f t="shared" si="9"/>
        <v>0.01290537366</v>
      </c>
      <c r="W26" s="38">
        <f t="shared" si="9"/>
        <v>0.01516882643</v>
      </c>
      <c r="X26" s="38"/>
      <c r="AK26" s="15" t="s">
        <v>123</v>
      </c>
      <c r="AL26" s="82">
        <f t="shared" ref="AL26:AU26" si="10">(1+AL4)^4-1</f>
        <v>0.04082505998</v>
      </c>
      <c r="AM26" s="82">
        <f t="shared" si="10"/>
        <v>0.04440490559</v>
      </c>
      <c r="AN26" s="82">
        <f t="shared" si="10"/>
        <v>0.05525872876</v>
      </c>
      <c r="AO26" s="82">
        <f t="shared" si="10"/>
        <v>0.058947296</v>
      </c>
      <c r="AP26" s="82">
        <f t="shared" si="10"/>
        <v>0.03332656716</v>
      </c>
      <c r="AQ26" s="82">
        <f t="shared" si="10"/>
        <v>0.03794613825</v>
      </c>
      <c r="AR26" s="82">
        <f t="shared" si="10"/>
        <v>0.04603719725</v>
      </c>
      <c r="AS26" s="82">
        <f t="shared" si="10"/>
        <v>0.04307751634</v>
      </c>
      <c r="AT26" s="82">
        <f t="shared" si="10"/>
        <v>0.006798636311</v>
      </c>
      <c r="AU26" s="82">
        <f t="shared" si="10"/>
        <v>0.01744034106</v>
      </c>
      <c r="AV26" s="83"/>
      <c r="AW26" s="84" t="s">
        <v>305</v>
      </c>
      <c r="AX26" s="94">
        <f t="shared" ref="AX26:BG26" si="11">AL43</f>
        <v>0.06442171298</v>
      </c>
      <c r="AY26" s="94">
        <f t="shared" si="11"/>
        <v>0.08307188575</v>
      </c>
      <c r="AZ26" s="94">
        <f t="shared" si="11"/>
        <v>0.08253536798</v>
      </c>
      <c r="BA26" s="94">
        <f t="shared" si="11"/>
        <v>0.09675494948</v>
      </c>
      <c r="BB26" s="94">
        <f t="shared" si="11"/>
        <v>0.06758094702</v>
      </c>
      <c r="BC26" s="94">
        <f t="shared" si="11"/>
        <v>0.07137315089</v>
      </c>
      <c r="BD26" s="94">
        <f t="shared" si="11"/>
        <v>0.07493493722</v>
      </c>
      <c r="BE26" s="94">
        <f t="shared" si="11"/>
        <v>0.08238795722</v>
      </c>
      <c r="BF26" s="94">
        <f t="shared" si="11"/>
        <v>0.02014552756</v>
      </c>
      <c r="BG26" s="94">
        <f t="shared" si="11"/>
        <v>0.03846191236</v>
      </c>
      <c r="BH26" s="94" t="str">
        <f>AK43</f>
        <v>Q4-2018</v>
      </c>
      <c r="BI26" s="83"/>
    </row>
    <row r="27" ht="15.0" customHeight="1">
      <c r="L27" s="38"/>
      <c r="M27" s="15" t="s">
        <v>125</v>
      </c>
      <c r="N27" s="38">
        <f t="shared" ref="N27:W27" si="12">(1+N5)^4-1</f>
        <v>0.01651883926</v>
      </c>
      <c r="O27" s="38">
        <f t="shared" si="12"/>
        <v>0.02176927371</v>
      </c>
      <c r="P27" s="38">
        <f t="shared" si="12"/>
        <v>0.02347141043</v>
      </c>
      <c r="Q27" s="38">
        <f t="shared" si="12"/>
        <v>0.02518141636</v>
      </c>
      <c r="R27" s="38">
        <f t="shared" si="12"/>
        <v>0.03350894837</v>
      </c>
      <c r="S27" s="38">
        <f t="shared" si="12"/>
        <v>0.03064708284</v>
      </c>
      <c r="T27" s="38">
        <f t="shared" si="12"/>
        <v>0.04289001595</v>
      </c>
      <c r="U27" s="38">
        <f t="shared" si="12"/>
        <v>0.03964423531</v>
      </c>
      <c r="V27" s="38">
        <f t="shared" si="12"/>
        <v>0.01445077074</v>
      </c>
      <c r="W27" s="38">
        <f t="shared" si="12"/>
        <v>0.01648988091</v>
      </c>
      <c r="X27" s="38"/>
      <c r="AK27" s="15" t="s">
        <v>125</v>
      </c>
      <c r="AL27" s="82">
        <f t="shared" ref="AL27:AU27" si="13">(1+AL5)^4-1</f>
        <v>0.03349094565</v>
      </c>
      <c r="AM27" s="82">
        <f t="shared" si="13"/>
        <v>0.03969877994</v>
      </c>
      <c r="AN27" s="82">
        <f t="shared" si="13"/>
        <v>0.04689759992</v>
      </c>
      <c r="AO27" s="82">
        <f t="shared" si="13"/>
        <v>0.05277738411</v>
      </c>
      <c r="AP27" s="82">
        <f t="shared" si="13"/>
        <v>0.02972771656</v>
      </c>
      <c r="AQ27" s="82">
        <f t="shared" si="13"/>
        <v>0.03508572514</v>
      </c>
      <c r="AR27" s="82">
        <f t="shared" si="13"/>
        <v>0.04708288406</v>
      </c>
      <c r="AS27" s="82">
        <f t="shared" si="13"/>
        <v>0.04334439601</v>
      </c>
      <c r="AT27" s="82">
        <f t="shared" si="13"/>
        <v>0.005248116286</v>
      </c>
      <c r="AU27" s="82">
        <f t="shared" si="13"/>
        <v>0.01178700433</v>
      </c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</row>
    <row r="28" ht="15.0" customHeight="1">
      <c r="L28" s="38"/>
      <c r="M28" s="15" t="s">
        <v>127</v>
      </c>
      <c r="N28" s="38">
        <f t="shared" ref="N28:W28" si="14">(1+N6)^4-1</f>
        <v>0.01491580345</v>
      </c>
      <c r="O28" s="38">
        <f t="shared" si="14"/>
        <v>0.01634663667</v>
      </c>
      <c r="P28" s="38">
        <f t="shared" si="14"/>
        <v>0.02053963854</v>
      </c>
      <c r="Q28" s="38">
        <f t="shared" si="14"/>
        <v>0.02039730752</v>
      </c>
      <c r="R28" s="38">
        <f t="shared" si="14"/>
        <v>0.02986036475</v>
      </c>
      <c r="S28" s="38">
        <f t="shared" si="14"/>
        <v>0.02533556018</v>
      </c>
      <c r="T28" s="38">
        <f t="shared" si="14"/>
        <v>0.03598579799</v>
      </c>
      <c r="U28" s="38">
        <f t="shared" si="14"/>
        <v>0.03391760923</v>
      </c>
      <c r="V28" s="38">
        <f t="shared" si="14"/>
        <v>0.01490085834</v>
      </c>
      <c r="W28" s="38">
        <f t="shared" si="14"/>
        <v>0.0137492329</v>
      </c>
      <c r="X28" s="38"/>
      <c r="AK28" s="15" t="s">
        <v>127</v>
      </c>
      <c r="AL28" s="82">
        <f t="shared" ref="AL28:AU28" si="15">(1+AL6)^4-1</f>
        <v>0.02949497782</v>
      </c>
      <c r="AM28" s="82">
        <f t="shared" si="15"/>
        <v>0.03016575433</v>
      </c>
      <c r="AN28" s="82">
        <f t="shared" si="15"/>
        <v>0.03836860674</v>
      </c>
      <c r="AO28" s="82">
        <f t="shared" si="15"/>
        <v>0.04193970345</v>
      </c>
      <c r="AP28" s="82">
        <f t="shared" si="15"/>
        <v>0.01768893641</v>
      </c>
      <c r="AQ28" s="82">
        <f t="shared" si="15"/>
        <v>0.02223603284</v>
      </c>
      <c r="AR28" s="82">
        <f t="shared" si="15"/>
        <v>0.02838297011</v>
      </c>
      <c r="AS28" s="82">
        <f t="shared" si="15"/>
        <v>0.02772175189</v>
      </c>
      <c r="AT28" s="82">
        <f t="shared" si="15"/>
        <v>0.001681243583</v>
      </c>
      <c r="AU28" s="82">
        <f t="shared" si="15"/>
        <v>0.004256458358</v>
      </c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</row>
    <row r="29" ht="15.0" customHeight="1">
      <c r="L29" s="38"/>
      <c r="M29" s="15" t="s">
        <v>129</v>
      </c>
      <c r="N29" s="38">
        <f t="shared" ref="N29:W29" si="16">(1+N7)^4-1</f>
        <v>0.01205398358</v>
      </c>
      <c r="O29" s="38">
        <f t="shared" si="16"/>
        <v>0.01236957844</v>
      </c>
      <c r="P29" s="38">
        <f t="shared" si="16"/>
        <v>0.01761890522</v>
      </c>
      <c r="Q29" s="38">
        <f t="shared" si="16"/>
        <v>0.01593045847</v>
      </c>
      <c r="R29" s="38">
        <f t="shared" si="16"/>
        <v>0.02446475164</v>
      </c>
      <c r="S29" s="38">
        <f t="shared" si="16"/>
        <v>0.01978117661</v>
      </c>
      <c r="T29" s="38">
        <f t="shared" si="16"/>
        <v>0.02792210634</v>
      </c>
      <c r="U29" s="38">
        <f t="shared" si="16"/>
        <v>0.02665266734</v>
      </c>
      <c r="V29" s="38">
        <f t="shared" si="16"/>
        <v>0.0150137882</v>
      </c>
      <c r="W29" s="38">
        <f t="shared" si="16"/>
        <v>0.01300248151</v>
      </c>
      <c r="X29" s="38"/>
      <c r="AK29" s="15" t="s">
        <v>129</v>
      </c>
      <c r="AL29" s="82">
        <f t="shared" ref="AL29:AU29" si="17">(1+AL7)^4-1</f>
        <v>0.02581821563</v>
      </c>
      <c r="AM29" s="82">
        <f t="shared" si="17"/>
        <v>0.02444206065</v>
      </c>
      <c r="AN29" s="82">
        <f t="shared" si="17"/>
        <v>0.03514325894</v>
      </c>
      <c r="AO29" s="82">
        <f t="shared" si="17"/>
        <v>0.03525759953</v>
      </c>
      <c r="AP29" s="82">
        <f t="shared" si="17"/>
        <v>0.008760606156</v>
      </c>
      <c r="AQ29" s="82">
        <f t="shared" si="17"/>
        <v>0.01288115807</v>
      </c>
      <c r="AR29" s="82">
        <f t="shared" si="17"/>
        <v>0.014392776</v>
      </c>
      <c r="AS29" s="82">
        <f t="shared" si="17"/>
        <v>0.01436399725</v>
      </c>
      <c r="AT29" s="82">
        <f t="shared" si="17"/>
        <v>0.00198697436</v>
      </c>
      <c r="AU29" s="82">
        <f t="shared" si="17"/>
        <v>0.002728107203</v>
      </c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</row>
    <row r="30" ht="15.0" customHeight="1">
      <c r="L30" s="38"/>
      <c r="M30" s="15" t="s">
        <v>131</v>
      </c>
      <c r="N30" s="38">
        <f t="shared" ref="N30:W30" si="18">(1+N8)^4-1</f>
        <v>0.0203344491</v>
      </c>
      <c r="O30" s="38">
        <f t="shared" si="18"/>
        <v>0.0188594193</v>
      </c>
      <c r="P30" s="38">
        <f t="shared" si="18"/>
        <v>0.02773123037</v>
      </c>
      <c r="Q30" s="38">
        <f t="shared" si="18"/>
        <v>0.02973361977</v>
      </c>
      <c r="R30" s="38">
        <f t="shared" si="18"/>
        <v>0.03279364581</v>
      </c>
      <c r="S30" s="38">
        <f t="shared" si="18"/>
        <v>0.02668370052</v>
      </c>
      <c r="T30" s="38">
        <f t="shared" si="18"/>
        <v>0.03499934652</v>
      </c>
      <c r="U30" s="38">
        <f t="shared" si="18"/>
        <v>0.03118537552</v>
      </c>
      <c r="V30" s="38">
        <f t="shared" si="18"/>
        <v>0.01160798644</v>
      </c>
      <c r="W30" s="38">
        <f t="shared" si="18"/>
        <v>0.0147740626</v>
      </c>
      <c r="X30" s="38"/>
      <c r="AK30" s="15" t="s">
        <v>131</v>
      </c>
      <c r="AL30" s="82">
        <f t="shared" ref="AL30:AU30" si="19">(1+AL8)^4-1</f>
        <v>0.04171267215</v>
      </c>
      <c r="AM30" s="82">
        <f t="shared" si="19"/>
        <v>0.03686983771</v>
      </c>
      <c r="AN30" s="82">
        <f t="shared" si="19"/>
        <v>0.05439120696</v>
      </c>
      <c r="AO30" s="82">
        <f t="shared" si="19"/>
        <v>0.06051587508</v>
      </c>
      <c r="AP30" s="82">
        <f t="shared" si="19"/>
        <v>0.03551208203</v>
      </c>
      <c r="AQ30" s="82">
        <f t="shared" si="19"/>
        <v>0.03356793256</v>
      </c>
      <c r="AR30" s="82">
        <f t="shared" si="19"/>
        <v>0.03774710899</v>
      </c>
      <c r="AS30" s="82">
        <f t="shared" si="19"/>
        <v>0.03396275049</v>
      </c>
      <c r="AT30" s="82">
        <f t="shared" si="19"/>
        <v>0.00246809021</v>
      </c>
      <c r="AU30" s="82">
        <f t="shared" si="19"/>
        <v>0.01300947668</v>
      </c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</row>
    <row r="31" ht="15.0" customHeight="1">
      <c r="L31" s="38"/>
      <c r="M31" s="15" t="s">
        <v>133</v>
      </c>
      <c r="N31" s="38">
        <f t="shared" ref="N31:W31" si="20">(1+N9)^4-1</f>
        <v>0.01965246781</v>
      </c>
      <c r="O31" s="38">
        <f t="shared" si="20"/>
        <v>0.01867586942</v>
      </c>
      <c r="P31" s="38">
        <f t="shared" si="20"/>
        <v>0.0263396577</v>
      </c>
      <c r="Q31" s="38">
        <f t="shared" si="20"/>
        <v>0.02844171181</v>
      </c>
      <c r="R31" s="38">
        <f t="shared" si="20"/>
        <v>0.03157543103</v>
      </c>
      <c r="S31" s="38">
        <f t="shared" si="20"/>
        <v>0.02612522915</v>
      </c>
      <c r="T31" s="38">
        <f t="shared" si="20"/>
        <v>0.03393100095</v>
      </c>
      <c r="U31" s="38">
        <f t="shared" si="20"/>
        <v>0.03121588897</v>
      </c>
      <c r="V31" s="38">
        <f t="shared" si="20"/>
        <v>0.0113963269</v>
      </c>
      <c r="W31" s="38">
        <f t="shared" si="20"/>
        <v>0.01368043153</v>
      </c>
      <c r="X31" s="38"/>
      <c r="AK31" s="15" t="s">
        <v>133</v>
      </c>
      <c r="AL31" s="82">
        <f t="shared" ref="AL31:AU31" si="21">(1+AL9)^4-1</f>
        <v>0.0414772572</v>
      </c>
      <c r="AM31" s="82">
        <f t="shared" si="21"/>
        <v>0.03557387918</v>
      </c>
      <c r="AN31" s="82">
        <f t="shared" si="21"/>
        <v>0.05502575967</v>
      </c>
      <c r="AO31" s="82">
        <f t="shared" si="21"/>
        <v>0.05990236541</v>
      </c>
      <c r="AP31" s="82">
        <f t="shared" si="21"/>
        <v>0.03879849384</v>
      </c>
      <c r="AQ31" s="82">
        <f t="shared" si="21"/>
        <v>0.0364545062</v>
      </c>
      <c r="AR31" s="82">
        <f t="shared" si="21"/>
        <v>0.04112824904</v>
      </c>
      <c r="AS31" s="82">
        <f t="shared" si="21"/>
        <v>0.03638244006</v>
      </c>
      <c r="AT31" s="82">
        <f t="shared" si="21"/>
        <v>0.002121351621</v>
      </c>
      <c r="AU31" s="82">
        <f t="shared" si="21"/>
        <v>0.01412032896</v>
      </c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</row>
    <row r="32" ht="15.0" customHeight="1">
      <c r="L32" s="38"/>
      <c r="M32" s="15" t="s">
        <v>135</v>
      </c>
      <c r="N32" s="38">
        <f t="shared" ref="N32:W32" si="22">(1+N10)^4-1</f>
        <v>0.01974388349</v>
      </c>
      <c r="O32" s="38">
        <f t="shared" si="22"/>
        <v>0.01888886388</v>
      </c>
      <c r="P32" s="38">
        <f t="shared" si="22"/>
        <v>0.02668847</v>
      </c>
      <c r="Q32" s="38">
        <f t="shared" si="22"/>
        <v>0.02570410317</v>
      </c>
      <c r="R32" s="38">
        <f t="shared" si="22"/>
        <v>0.03238228568</v>
      </c>
      <c r="S32" s="38">
        <f t="shared" si="22"/>
        <v>0.02656460499</v>
      </c>
      <c r="T32" s="38">
        <f t="shared" si="22"/>
        <v>0.03482319864</v>
      </c>
      <c r="U32" s="38">
        <f t="shared" si="22"/>
        <v>0.03202318111</v>
      </c>
      <c r="V32" s="38">
        <f t="shared" si="22"/>
        <v>0.01828807591</v>
      </c>
      <c r="W32" s="38">
        <f t="shared" si="22"/>
        <v>0.01762607435</v>
      </c>
      <c r="X32" s="38"/>
      <c r="AK32" s="15" t="s">
        <v>135</v>
      </c>
      <c r="AL32" s="82">
        <f t="shared" ref="AL32:AU32" si="23">(1+AL10)^4-1</f>
        <v>0.03552344872</v>
      </c>
      <c r="AM32" s="82">
        <f t="shared" si="23"/>
        <v>0.03360645333</v>
      </c>
      <c r="AN32" s="82">
        <f t="shared" si="23"/>
        <v>0.04837072027</v>
      </c>
      <c r="AO32" s="82">
        <f t="shared" si="23"/>
        <v>0.05492990901</v>
      </c>
      <c r="AP32" s="82">
        <f t="shared" si="23"/>
        <v>0.03624666439</v>
      </c>
      <c r="AQ32" s="82">
        <f t="shared" si="23"/>
        <v>0.03214899839</v>
      </c>
      <c r="AR32" s="82">
        <f t="shared" si="23"/>
        <v>0.03208639104</v>
      </c>
      <c r="AS32" s="82">
        <f t="shared" si="23"/>
        <v>0.03094746513</v>
      </c>
      <c r="AT32" s="82">
        <f t="shared" si="23"/>
        <v>0.002085942436</v>
      </c>
      <c r="AU32" s="82">
        <f t="shared" si="23"/>
        <v>0.01274400175</v>
      </c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</row>
    <row r="33" ht="15.0" customHeight="1">
      <c r="L33" s="38"/>
      <c r="M33" s="15" t="s">
        <v>137</v>
      </c>
      <c r="N33" s="38">
        <f t="shared" ref="N33:W33" si="24">(1+N11)^4-1</f>
        <v>0.02071151844</v>
      </c>
      <c r="O33" s="38">
        <f t="shared" si="24"/>
        <v>0.01870707409</v>
      </c>
      <c r="P33" s="38">
        <f t="shared" si="24"/>
        <v>0.02783812343</v>
      </c>
      <c r="Q33" s="38">
        <f t="shared" si="24"/>
        <v>0.02724944901</v>
      </c>
      <c r="R33" s="38">
        <f t="shared" si="24"/>
        <v>0.03228420239</v>
      </c>
      <c r="S33" s="38">
        <f t="shared" si="24"/>
        <v>0.02612653798</v>
      </c>
      <c r="T33" s="38">
        <f t="shared" si="24"/>
        <v>0.03356020456</v>
      </c>
      <c r="U33" s="38">
        <f t="shared" si="24"/>
        <v>0.03037245419</v>
      </c>
      <c r="V33" s="38">
        <f t="shared" si="24"/>
        <v>0.01735662042</v>
      </c>
      <c r="W33" s="38">
        <f t="shared" si="24"/>
        <v>0.0174535609</v>
      </c>
      <c r="X33" s="38"/>
      <c r="AK33" s="15" t="s">
        <v>137</v>
      </c>
      <c r="AL33" s="82">
        <f t="shared" ref="AL33:AU33" si="25">(1+AL11)^4-1</f>
        <v>0.03629666302</v>
      </c>
      <c r="AM33" s="82">
        <f t="shared" si="25"/>
        <v>0.03493804042</v>
      </c>
      <c r="AN33" s="82">
        <f t="shared" si="25"/>
        <v>0.04922460976</v>
      </c>
      <c r="AO33" s="82">
        <f t="shared" si="25"/>
        <v>0.05687577161</v>
      </c>
      <c r="AP33" s="82">
        <f t="shared" si="25"/>
        <v>0.03907805234</v>
      </c>
      <c r="AQ33" s="82">
        <f t="shared" si="25"/>
        <v>0.03491774457</v>
      </c>
      <c r="AR33" s="82">
        <f t="shared" si="25"/>
        <v>0.03512682484</v>
      </c>
      <c r="AS33" s="82">
        <f t="shared" si="25"/>
        <v>0.03447059349</v>
      </c>
      <c r="AT33" s="82">
        <f t="shared" si="25"/>
        <v>0.002486291643</v>
      </c>
      <c r="AU33" s="82">
        <f t="shared" si="25"/>
        <v>0.01372951216</v>
      </c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</row>
    <row r="34" ht="15.0" customHeight="1">
      <c r="L34" s="38"/>
      <c r="M34" s="15" t="s">
        <v>139</v>
      </c>
      <c r="N34" s="38">
        <f t="shared" ref="N34:W34" si="26">(1+N12)^4-1</f>
        <v>0.01972276344</v>
      </c>
      <c r="O34" s="38">
        <f t="shared" si="26"/>
        <v>0.01510759168</v>
      </c>
      <c r="P34" s="38">
        <f t="shared" si="26"/>
        <v>0.02545439869</v>
      </c>
      <c r="Q34" s="38">
        <f t="shared" si="26"/>
        <v>0.02092539379</v>
      </c>
      <c r="R34" s="38">
        <f t="shared" si="26"/>
        <v>0.02493184097</v>
      </c>
      <c r="S34" s="38">
        <f t="shared" si="26"/>
        <v>0.02020912185</v>
      </c>
      <c r="T34" s="38">
        <f t="shared" si="26"/>
        <v>0.02512644008</v>
      </c>
      <c r="U34" s="38">
        <f t="shared" si="26"/>
        <v>0.02196737065</v>
      </c>
      <c r="V34" s="38">
        <f t="shared" si="26"/>
        <v>0.01461533329</v>
      </c>
      <c r="W34" s="38">
        <f t="shared" si="26"/>
        <v>0.01709214858</v>
      </c>
      <c r="X34" s="38"/>
      <c r="AK34" s="15" t="s">
        <v>139</v>
      </c>
      <c r="AL34" s="82">
        <f t="shared" ref="AL34:AU34" si="27">(1+AL12)^4-1</f>
        <v>0.03518041764</v>
      </c>
      <c r="AM34" s="82">
        <f t="shared" si="27"/>
        <v>0.03117612568</v>
      </c>
      <c r="AN34" s="82">
        <f t="shared" si="27"/>
        <v>0.04690724151</v>
      </c>
      <c r="AO34" s="82">
        <f t="shared" si="27"/>
        <v>0.05013999343</v>
      </c>
      <c r="AP34" s="82">
        <f t="shared" si="27"/>
        <v>0.03081163393</v>
      </c>
      <c r="AQ34" s="82">
        <f t="shared" si="27"/>
        <v>0.02804950448</v>
      </c>
      <c r="AR34" s="82">
        <f t="shared" si="27"/>
        <v>0.02607322435</v>
      </c>
      <c r="AS34" s="82">
        <f t="shared" si="27"/>
        <v>0.02529460074</v>
      </c>
      <c r="AT34" s="82">
        <f t="shared" si="27"/>
        <v>0.0008367281905</v>
      </c>
      <c r="AU34" s="82">
        <f t="shared" si="27"/>
        <v>0.01299931127</v>
      </c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</row>
    <row r="35" ht="15.0" customHeight="1">
      <c r="L35" s="38"/>
      <c r="M35" s="15" t="s">
        <v>141</v>
      </c>
      <c r="N35" s="38">
        <f t="shared" ref="N35:W35" si="28">(1+N13)^4-1</f>
        <v>0.01450758171</v>
      </c>
      <c r="O35" s="38">
        <f t="shared" si="28"/>
        <v>0.01315905772</v>
      </c>
      <c r="P35" s="38">
        <f t="shared" si="28"/>
        <v>0.01597262775</v>
      </c>
      <c r="Q35" s="38">
        <f t="shared" si="28"/>
        <v>0.01751614274</v>
      </c>
      <c r="R35" s="38">
        <f t="shared" si="28"/>
        <v>0.01998176473</v>
      </c>
      <c r="S35" s="38">
        <f t="shared" si="28"/>
        <v>0.02198733719</v>
      </c>
      <c r="T35" s="38">
        <f t="shared" si="28"/>
        <v>0.02403746958</v>
      </c>
      <c r="U35" s="38">
        <f t="shared" si="28"/>
        <v>0.02453434848</v>
      </c>
      <c r="V35" s="38">
        <f t="shared" si="28"/>
        <v>0.02169431309</v>
      </c>
      <c r="W35" s="38">
        <f t="shared" si="28"/>
        <v>0.0174996526</v>
      </c>
      <c r="X35" s="38"/>
      <c r="AK35" s="15" t="s">
        <v>141</v>
      </c>
      <c r="AL35" s="82">
        <f t="shared" ref="AL35:AU35" si="29">(1+AL13)^4-1</f>
        <v>0.02972333245</v>
      </c>
      <c r="AM35" s="82">
        <f t="shared" si="29"/>
        <v>0.02269059849</v>
      </c>
      <c r="AN35" s="82">
        <f t="shared" si="29"/>
        <v>0.04476445999</v>
      </c>
      <c r="AO35" s="82">
        <f t="shared" si="29"/>
        <v>0.04439789882</v>
      </c>
      <c r="AP35" s="82">
        <f t="shared" si="29"/>
        <v>0.02456680845</v>
      </c>
      <c r="AQ35" s="82">
        <f t="shared" si="29"/>
        <v>0.02016228372</v>
      </c>
      <c r="AR35" s="82">
        <f t="shared" si="29"/>
        <v>0.01899904247</v>
      </c>
      <c r="AS35" s="82">
        <f t="shared" si="29"/>
        <v>0.01720279841</v>
      </c>
      <c r="AT35" s="82">
        <f t="shared" si="29"/>
        <v>-0.001005364888</v>
      </c>
      <c r="AU35" s="82">
        <f t="shared" si="29"/>
        <v>0.01007316034</v>
      </c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</row>
    <row r="36" ht="15.0" customHeight="1">
      <c r="L36" s="38"/>
      <c r="M36" s="15" t="s">
        <v>143</v>
      </c>
      <c r="N36" s="38">
        <f t="shared" ref="N36:W36" si="30">(1+N14)^4-1</f>
        <v>0.01643561106</v>
      </c>
      <c r="O36" s="38">
        <f t="shared" si="30"/>
        <v>0.01872273429</v>
      </c>
      <c r="P36" s="38">
        <f t="shared" si="30"/>
        <v>0.0158603638</v>
      </c>
      <c r="Q36" s="38">
        <f t="shared" si="30"/>
        <v>0.02092961299</v>
      </c>
      <c r="R36" s="38">
        <f t="shared" si="30"/>
        <v>0.02412447415</v>
      </c>
      <c r="S36" s="38">
        <f t="shared" si="30"/>
        <v>0.02799491118</v>
      </c>
      <c r="T36" s="38">
        <f t="shared" si="30"/>
        <v>0.02823574783</v>
      </c>
      <c r="U36" s="38">
        <f t="shared" si="30"/>
        <v>0.02998570495</v>
      </c>
      <c r="V36" s="38">
        <f t="shared" si="30"/>
        <v>0.02533238125</v>
      </c>
      <c r="W36" s="38">
        <f t="shared" si="30"/>
        <v>0.02025133141</v>
      </c>
      <c r="X36" s="38"/>
      <c r="AK36" s="15" t="s">
        <v>143</v>
      </c>
      <c r="AL36" s="82">
        <f t="shared" ref="AL36:AU36" si="31">(1+AL14)^4-1</f>
        <v>0.03269161784</v>
      </c>
      <c r="AM36" s="82">
        <f t="shared" si="31"/>
        <v>0.02682758321</v>
      </c>
      <c r="AN36" s="82">
        <f t="shared" si="31"/>
        <v>0.04806734892</v>
      </c>
      <c r="AO36" s="82">
        <f t="shared" si="31"/>
        <v>0.04942601589</v>
      </c>
      <c r="AP36" s="82">
        <f t="shared" si="31"/>
        <v>0.03093836523</v>
      </c>
      <c r="AQ36" s="82">
        <f t="shared" si="31"/>
        <v>0.02609300011</v>
      </c>
      <c r="AR36" s="82">
        <f t="shared" si="31"/>
        <v>0.02595263561</v>
      </c>
      <c r="AS36" s="82">
        <f t="shared" si="31"/>
        <v>0.02390673218</v>
      </c>
      <c r="AT36" s="82">
        <f t="shared" si="31"/>
        <v>0.002150978124</v>
      </c>
      <c r="AU36" s="82">
        <f t="shared" si="31"/>
        <v>0.01395502894</v>
      </c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</row>
    <row r="37" ht="15.0" customHeight="1">
      <c r="L37" s="38"/>
      <c r="M37" s="15" t="s">
        <v>145</v>
      </c>
      <c r="N37" s="38">
        <f t="shared" ref="N37:W37" si="32">(1+N15)^4-1</f>
        <v>0.0165847206</v>
      </c>
      <c r="O37" s="38">
        <f t="shared" si="32"/>
        <v>0.02049855225</v>
      </c>
      <c r="P37" s="38">
        <f t="shared" si="32"/>
        <v>0.01639000337</v>
      </c>
      <c r="Q37" s="38">
        <f t="shared" si="32"/>
        <v>0.02342855329</v>
      </c>
      <c r="R37" s="38">
        <f t="shared" si="32"/>
        <v>0.02517754671</v>
      </c>
      <c r="S37" s="38">
        <f t="shared" si="32"/>
        <v>0.03137665207</v>
      </c>
      <c r="T37" s="38">
        <f t="shared" si="32"/>
        <v>0.03144644339</v>
      </c>
      <c r="U37" s="38">
        <f t="shared" si="32"/>
        <v>0.03436149123</v>
      </c>
      <c r="V37" s="38">
        <f t="shared" si="32"/>
        <v>0.02908564251</v>
      </c>
      <c r="W37" s="38">
        <f t="shared" si="32"/>
        <v>0.02274300165</v>
      </c>
      <c r="X37" s="38"/>
      <c r="AK37" s="15" t="s">
        <v>145</v>
      </c>
      <c r="AL37" s="82">
        <f t="shared" ref="AL37:AU37" si="33">(1+AL15)^4-1</f>
        <v>0.03485593121</v>
      </c>
      <c r="AM37" s="82">
        <f t="shared" si="33"/>
        <v>0.02715869546</v>
      </c>
      <c r="AN37" s="82">
        <f t="shared" si="33"/>
        <v>0.05219352091</v>
      </c>
      <c r="AO37" s="82">
        <f t="shared" si="33"/>
        <v>0.04994435106</v>
      </c>
      <c r="AP37" s="82">
        <f t="shared" si="33"/>
        <v>0.03299203654</v>
      </c>
      <c r="AQ37" s="82">
        <f t="shared" si="33"/>
        <v>0.0259649267</v>
      </c>
      <c r="AR37" s="82">
        <f t="shared" si="33"/>
        <v>0.02780505784</v>
      </c>
      <c r="AS37" s="82">
        <f t="shared" si="33"/>
        <v>0.02415883618</v>
      </c>
      <c r="AT37" s="82">
        <f t="shared" si="33"/>
        <v>0.004484002329</v>
      </c>
      <c r="AU37" s="82">
        <f t="shared" si="33"/>
        <v>0.01702452571</v>
      </c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</row>
    <row r="38" ht="15.0" customHeight="1">
      <c r="L38" s="38"/>
      <c r="M38" s="15" t="s">
        <v>147</v>
      </c>
      <c r="N38" s="38">
        <f t="shared" ref="N38:W38" si="34">(1+N16)^4-1</f>
        <v>0.01920406427</v>
      </c>
      <c r="O38" s="38">
        <f t="shared" si="34"/>
        <v>0.02423592541</v>
      </c>
      <c r="P38" s="38">
        <f t="shared" si="34"/>
        <v>0.01432383547</v>
      </c>
      <c r="Q38" s="38">
        <f t="shared" si="34"/>
        <v>0.02338642739</v>
      </c>
      <c r="R38" s="38">
        <f t="shared" si="34"/>
        <v>0.02707026287</v>
      </c>
      <c r="S38" s="38">
        <f t="shared" si="34"/>
        <v>0.03219123055</v>
      </c>
      <c r="T38" s="38">
        <f t="shared" si="34"/>
        <v>0.03042466382</v>
      </c>
      <c r="U38" s="38">
        <f t="shared" si="34"/>
        <v>0.03331504082</v>
      </c>
      <c r="V38" s="38">
        <f t="shared" si="34"/>
        <v>0.02856101279</v>
      </c>
      <c r="W38" s="38">
        <f t="shared" si="34"/>
        <v>0.02327279717</v>
      </c>
      <c r="X38" s="38"/>
      <c r="AK38" s="15" t="s">
        <v>147</v>
      </c>
      <c r="AL38" s="82">
        <f t="shared" ref="AL38:AU38" si="35">(1+AL16)^4-1</f>
        <v>0.03721130223</v>
      </c>
      <c r="AM38" s="82">
        <f t="shared" si="35"/>
        <v>0.03212424528</v>
      </c>
      <c r="AN38" s="82">
        <f t="shared" si="35"/>
        <v>0.04874648076</v>
      </c>
      <c r="AO38" s="82">
        <f t="shared" si="35"/>
        <v>0.05098610395</v>
      </c>
      <c r="AP38" s="82">
        <f t="shared" si="35"/>
        <v>0.03604142014</v>
      </c>
      <c r="AQ38" s="82">
        <f t="shared" si="35"/>
        <v>0.02918482505</v>
      </c>
      <c r="AR38" s="82">
        <f t="shared" si="35"/>
        <v>0.02846951221</v>
      </c>
      <c r="AS38" s="82">
        <f t="shared" si="35"/>
        <v>0.02570288366</v>
      </c>
      <c r="AT38" s="82">
        <f t="shared" si="35"/>
        <v>0.003928935406</v>
      </c>
      <c r="AU38" s="82">
        <f t="shared" si="35"/>
        <v>0.01762819808</v>
      </c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</row>
    <row r="39" ht="15.0" customHeight="1">
      <c r="L39" s="38"/>
      <c r="M39" s="15" t="s">
        <v>149</v>
      </c>
      <c r="N39" s="38">
        <f t="shared" ref="N39:W39" si="36">(1+N17)^4-1</f>
        <v>0.02252950923</v>
      </c>
      <c r="O39" s="38">
        <f t="shared" si="36"/>
        <v>0.02730828361</v>
      </c>
      <c r="P39" s="38">
        <f t="shared" si="36"/>
        <v>0.01893823649</v>
      </c>
      <c r="Q39" s="38">
        <f t="shared" si="36"/>
        <v>0.0290793862</v>
      </c>
      <c r="R39" s="38">
        <f t="shared" si="36"/>
        <v>0.02826109025</v>
      </c>
      <c r="S39" s="38">
        <f t="shared" si="36"/>
        <v>0.03289037518</v>
      </c>
      <c r="T39" s="38">
        <f t="shared" si="36"/>
        <v>0.03052485565</v>
      </c>
      <c r="U39" s="38">
        <f t="shared" si="36"/>
        <v>0.03328550901</v>
      </c>
      <c r="V39" s="38">
        <f t="shared" si="36"/>
        <v>0.02485171479</v>
      </c>
      <c r="W39" s="38">
        <f t="shared" si="36"/>
        <v>0.02130721256</v>
      </c>
      <c r="X39" s="38"/>
      <c r="AK39" s="15" t="s">
        <v>149</v>
      </c>
      <c r="AL39" s="82">
        <f t="shared" ref="AL39:AU39" si="37">(1+AL17)^4-1</f>
        <v>0.03901295665</v>
      </c>
      <c r="AM39" s="82">
        <f t="shared" si="37"/>
        <v>0.03613543833</v>
      </c>
      <c r="AN39" s="82">
        <f t="shared" si="37"/>
        <v>0.04750357442</v>
      </c>
      <c r="AO39" s="82">
        <f t="shared" si="37"/>
        <v>0.0523724734</v>
      </c>
      <c r="AP39" s="82">
        <f t="shared" si="37"/>
        <v>0.04789016348</v>
      </c>
      <c r="AQ39" s="82">
        <f t="shared" si="37"/>
        <v>0.03759753644</v>
      </c>
      <c r="AR39" s="82">
        <f t="shared" si="37"/>
        <v>0.03880985183</v>
      </c>
      <c r="AS39" s="82">
        <f t="shared" si="37"/>
        <v>0.03536693168</v>
      </c>
      <c r="AT39" s="82">
        <f t="shared" si="37"/>
        <v>0.00238126676</v>
      </c>
      <c r="AU39" s="82">
        <f t="shared" si="37"/>
        <v>0.02020609713</v>
      </c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</row>
    <row r="40" ht="15.0" customHeight="1">
      <c r="L40" s="38"/>
      <c r="M40" s="15" t="s">
        <v>151</v>
      </c>
      <c r="N40" s="38">
        <f t="shared" ref="N40:W40" si="38">(1+N18)^4-1</f>
        <v>0.02640255191</v>
      </c>
      <c r="O40" s="38">
        <f t="shared" si="38"/>
        <v>0.03181578466</v>
      </c>
      <c r="P40" s="38">
        <f t="shared" si="38"/>
        <v>0.02354465188</v>
      </c>
      <c r="Q40" s="38">
        <f t="shared" si="38"/>
        <v>0.03467516816</v>
      </c>
      <c r="R40" s="38">
        <f t="shared" si="38"/>
        <v>0.03361136922</v>
      </c>
      <c r="S40" s="38">
        <f t="shared" si="38"/>
        <v>0.03848883503</v>
      </c>
      <c r="T40" s="38">
        <f t="shared" si="38"/>
        <v>0.03572749676</v>
      </c>
      <c r="U40" s="38">
        <f t="shared" si="38"/>
        <v>0.03825654228</v>
      </c>
      <c r="V40" s="38">
        <f t="shared" si="38"/>
        <v>0.02585609845</v>
      </c>
      <c r="W40" s="38">
        <f t="shared" si="38"/>
        <v>0.02471616685</v>
      </c>
      <c r="X40" s="38"/>
      <c r="AK40" s="15" t="s">
        <v>151</v>
      </c>
      <c r="AL40" s="82">
        <f t="shared" ref="AL40:AU40" si="39">(1+AL18)^4-1</f>
        <v>0.04491473877</v>
      </c>
      <c r="AM40" s="82">
        <f t="shared" si="39"/>
        <v>0.04169010351</v>
      </c>
      <c r="AN40" s="82">
        <f t="shared" si="39"/>
        <v>0.05238054721</v>
      </c>
      <c r="AO40" s="82">
        <f t="shared" si="39"/>
        <v>0.05669152409</v>
      </c>
      <c r="AP40" s="82">
        <f t="shared" si="39"/>
        <v>0.05447304884</v>
      </c>
      <c r="AQ40" s="82">
        <f t="shared" si="39"/>
        <v>0.0444756794</v>
      </c>
      <c r="AR40" s="82">
        <f t="shared" si="39"/>
        <v>0.04613776327</v>
      </c>
      <c r="AS40" s="82">
        <f t="shared" si="39"/>
        <v>0.04252911138</v>
      </c>
      <c r="AT40" s="82">
        <f t="shared" si="39"/>
        <v>0.005799769917</v>
      </c>
      <c r="AU40" s="82">
        <f t="shared" si="39"/>
        <v>0.02487361886</v>
      </c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</row>
    <row r="41" ht="15.0" customHeight="1">
      <c r="L41" s="38"/>
      <c r="M41" s="15" t="s">
        <v>153</v>
      </c>
      <c r="N41" s="38">
        <f t="shared" ref="N41:W41" si="40">(1+N19)^4-1</f>
        <v>0.03038336385</v>
      </c>
      <c r="O41" s="38">
        <f t="shared" si="40"/>
        <v>0.03434727868</v>
      </c>
      <c r="P41" s="38">
        <f t="shared" si="40"/>
        <v>0.02482026585</v>
      </c>
      <c r="Q41" s="38">
        <f t="shared" si="40"/>
        <v>0.03704627924</v>
      </c>
      <c r="R41" s="38">
        <f t="shared" si="40"/>
        <v>0.03866697733</v>
      </c>
      <c r="S41" s="38">
        <f t="shared" si="40"/>
        <v>0.0428211224</v>
      </c>
      <c r="T41" s="38">
        <f t="shared" si="40"/>
        <v>0.04160240117</v>
      </c>
      <c r="U41" s="38">
        <f t="shared" si="40"/>
        <v>0.04388583385</v>
      </c>
      <c r="V41" s="38">
        <f t="shared" si="40"/>
        <v>0.03150162861</v>
      </c>
      <c r="W41" s="38">
        <f t="shared" si="40"/>
        <v>0.03004004921</v>
      </c>
      <c r="X41" s="38"/>
      <c r="AK41" s="15" t="s">
        <v>153</v>
      </c>
      <c r="AL41" s="82">
        <f t="shared" ref="AL41:AU41" si="41">(1+AL19)^4-1</f>
        <v>0.04661861245</v>
      </c>
      <c r="AM41" s="82">
        <f t="shared" si="41"/>
        <v>0.04629781475</v>
      </c>
      <c r="AN41" s="82">
        <f t="shared" si="41"/>
        <v>0.05522660258</v>
      </c>
      <c r="AO41" s="82">
        <f t="shared" si="41"/>
        <v>0.06202703471</v>
      </c>
      <c r="AP41" s="82">
        <f t="shared" si="41"/>
        <v>0.05573670874</v>
      </c>
      <c r="AQ41" s="82">
        <f t="shared" si="41"/>
        <v>0.04885799024</v>
      </c>
      <c r="AR41" s="82">
        <f t="shared" si="41"/>
        <v>0.04852147896</v>
      </c>
      <c r="AS41" s="82">
        <f t="shared" si="41"/>
        <v>0.0473973102</v>
      </c>
      <c r="AT41" s="82">
        <f t="shared" si="41"/>
        <v>0.008320844951</v>
      </c>
      <c r="AU41" s="82">
        <f t="shared" si="41"/>
        <v>0.02696548652</v>
      </c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</row>
    <row r="42" ht="15.0" customHeight="1">
      <c r="L42" s="38"/>
      <c r="M42" s="15" t="s">
        <v>155</v>
      </c>
      <c r="N42" s="38">
        <f t="shared" ref="N42:W42" si="42">(1+N20)^4-1</f>
        <v>0.02175948057</v>
      </c>
      <c r="O42" s="38">
        <f t="shared" si="42"/>
        <v>0.02714197718</v>
      </c>
      <c r="P42" s="38">
        <f t="shared" si="42"/>
        <v>0.01375575291</v>
      </c>
      <c r="Q42" s="38">
        <f t="shared" si="42"/>
        <v>0.02323470084</v>
      </c>
      <c r="R42" s="38">
        <f t="shared" si="42"/>
        <v>0.02762150289</v>
      </c>
      <c r="S42" s="38">
        <f t="shared" si="42"/>
        <v>0.03358818138</v>
      </c>
      <c r="T42" s="38">
        <f t="shared" si="42"/>
        <v>0.03242446887</v>
      </c>
      <c r="U42" s="38">
        <f t="shared" si="42"/>
        <v>0.03535735155</v>
      </c>
      <c r="V42" s="38">
        <f t="shared" si="42"/>
        <v>0.03144866647</v>
      </c>
      <c r="W42" s="38">
        <f t="shared" si="42"/>
        <v>0.0260453532</v>
      </c>
      <c r="X42" s="38"/>
      <c r="AK42" s="15" t="s">
        <v>155</v>
      </c>
      <c r="AL42" s="82">
        <f t="shared" ref="AL42:AU42" si="43">(1+AL20)^4-1</f>
        <v>0.03074811595</v>
      </c>
      <c r="AM42" s="82">
        <f t="shared" si="43"/>
        <v>0.03461644558</v>
      </c>
      <c r="AN42" s="82">
        <f t="shared" si="43"/>
        <v>0.03359279967</v>
      </c>
      <c r="AO42" s="82">
        <f t="shared" si="43"/>
        <v>0.03698685599</v>
      </c>
      <c r="AP42" s="82">
        <f t="shared" si="43"/>
        <v>0.03268791812</v>
      </c>
      <c r="AQ42" s="82">
        <f t="shared" si="43"/>
        <v>0.02887221377</v>
      </c>
      <c r="AR42" s="82">
        <f t="shared" si="43"/>
        <v>0.02679475952</v>
      </c>
      <c r="AS42" s="82">
        <f t="shared" si="43"/>
        <v>0.02633869727</v>
      </c>
      <c r="AT42" s="82">
        <f t="shared" si="43"/>
        <v>0.001558382412</v>
      </c>
      <c r="AU42" s="82">
        <f t="shared" si="43"/>
        <v>0.01623765546</v>
      </c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</row>
    <row r="43" ht="15.0" customHeight="1">
      <c r="L43" s="38"/>
      <c r="M43" s="15" t="s">
        <v>157</v>
      </c>
      <c r="N43" s="38">
        <f t="shared" ref="N43:W43" si="44">(1+N21)^4-1</f>
        <v>0.04580682539</v>
      </c>
      <c r="O43" s="38">
        <f t="shared" si="44"/>
        <v>0.05947623365</v>
      </c>
      <c r="P43" s="38">
        <f t="shared" si="44"/>
        <v>0.04958127558</v>
      </c>
      <c r="Q43" s="38">
        <f t="shared" si="44"/>
        <v>0.06375751602</v>
      </c>
      <c r="R43" s="38">
        <f t="shared" si="44"/>
        <v>0.05113619424</v>
      </c>
      <c r="S43" s="38">
        <f t="shared" si="44"/>
        <v>0.05872652185</v>
      </c>
      <c r="T43" s="38">
        <f t="shared" si="44"/>
        <v>0.06040497368</v>
      </c>
      <c r="U43" s="38">
        <f t="shared" si="44"/>
        <v>0.06715688104</v>
      </c>
      <c r="V43" s="38">
        <f t="shared" si="44"/>
        <v>0.03381113274</v>
      </c>
      <c r="W43" s="38">
        <f t="shared" si="44"/>
        <v>0.0370175878</v>
      </c>
      <c r="X43" s="38"/>
      <c r="AK43" s="15" t="s">
        <v>157</v>
      </c>
      <c r="AL43" s="82">
        <f t="shared" ref="AL43:AU43" si="45">(1+AL21)^4-1</f>
        <v>0.06442171298</v>
      </c>
      <c r="AM43" s="82">
        <f t="shared" si="45"/>
        <v>0.08307188575</v>
      </c>
      <c r="AN43" s="82">
        <f t="shared" si="45"/>
        <v>0.08253536798</v>
      </c>
      <c r="AO43" s="82">
        <f t="shared" si="45"/>
        <v>0.09675494948</v>
      </c>
      <c r="AP43" s="82">
        <f t="shared" si="45"/>
        <v>0.06758094702</v>
      </c>
      <c r="AQ43" s="82">
        <f t="shared" si="45"/>
        <v>0.07137315089</v>
      </c>
      <c r="AR43" s="82">
        <f t="shared" si="45"/>
        <v>0.07493493722</v>
      </c>
      <c r="AS43" s="82">
        <f t="shared" si="45"/>
        <v>0.08238795722</v>
      </c>
      <c r="AT43" s="82">
        <f t="shared" si="45"/>
        <v>0.02014552756</v>
      </c>
      <c r="AU43" s="82">
        <f t="shared" si="45"/>
        <v>0.03846191236</v>
      </c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</row>
    <row r="44" ht="15.0" customHeight="1"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</row>
    <row r="45" ht="15.0" customHeight="1"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</row>
    <row r="46" ht="15.75" customHeight="1"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6" width="12.63"/>
    <col customWidth="1" min="13" max="13" width="14.88"/>
    <col customWidth="1" min="14" max="14" width="15.13"/>
    <col customWidth="1" min="15" max="15" width="17.0"/>
    <col customWidth="1" min="16" max="16" width="15.13"/>
    <col customWidth="1" min="17" max="17" width="10.63"/>
    <col customWidth="1" min="18" max="21" width="12.13"/>
    <col customWidth="1" min="23" max="23" width="12.13"/>
    <col customWidth="1" min="24" max="24" width="8.13"/>
    <col customWidth="1" min="25" max="25" width="9.63"/>
    <col customWidth="1" min="26" max="26" width="12.13"/>
    <col customWidth="1" min="29" max="29" width="15.13"/>
  </cols>
  <sheetData>
    <row r="1">
      <c r="A1" s="65" t="s">
        <v>283</v>
      </c>
      <c r="B1" s="66" t="s">
        <v>32</v>
      </c>
      <c r="C1" s="66" t="s">
        <v>33</v>
      </c>
      <c r="D1" s="66" t="s">
        <v>34</v>
      </c>
      <c r="E1" s="66" t="s">
        <v>35</v>
      </c>
      <c r="F1" s="66" t="s">
        <v>36</v>
      </c>
      <c r="G1" s="66" t="s">
        <v>37</v>
      </c>
      <c r="H1" s="66" t="s">
        <v>38</v>
      </c>
      <c r="I1" s="66" t="s">
        <v>39</v>
      </c>
      <c r="J1" s="66" t="s">
        <v>40</v>
      </c>
      <c r="K1" s="66" t="s">
        <v>79</v>
      </c>
      <c r="L1" s="67"/>
      <c r="M1" s="67" t="s">
        <v>284</v>
      </c>
      <c r="N1" s="68" t="s">
        <v>32</v>
      </c>
      <c r="O1" s="68" t="s">
        <v>33</v>
      </c>
      <c r="P1" s="68" t="s">
        <v>34</v>
      </c>
      <c r="Q1" s="68" t="s">
        <v>35</v>
      </c>
      <c r="R1" s="68" t="s">
        <v>36</v>
      </c>
      <c r="S1" s="68" t="s">
        <v>37</v>
      </c>
      <c r="T1" s="68" t="s">
        <v>38</v>
      </c>
      <c r="U1" s="68" t="s">
        <v>39</v>
      </c>
      <c r="V1" s="68" t="s">
        <v>40</v>
      </c>
      <c r="W1" s="68" t="s">
        <v>79</v>
      </c>
      <c r="X1" s="67" t="s">
        <v>285</v>
      </c>
      <c r="Y1" s="67" t="s">
        <v>286</v>
      </c>
    </row>
    <row r="2">
      <c r="A2" s="15" t="s">
        <v>119</v>
      </c>
      <c r="B2" s="38">
        <v>0.0185960041678821</v>
      </c>
      <c r="C2" s="38">
        <v>0.0180811357082016</v>
      </c>
      <c r="D2" s="38">
        <v>0.0226719960961943</v>
      </c>
      <c r="E2" s="38">
        <v>0.0242720664098894</v>
      </c>
      <c r="F2" s="38">
        <v>0.0178840715179168</v>
      </c>
      <c r="G2" s="38">
        <v>0.0186712396873056</v>
      </c>
      <c r="H2" s="38">
        <v>0.0207437844105259</v>
      </c>
      <c r="I2" s="38">
        <v>0.0191953037305049</v>
      </c>
      <c r="J2" s="38">
        <v>0.0013369703395494</v>
      </c>
      <c r="K2" s="38">
        <v>0.00857428355916725</v>
      </c>
      <c r="L2" s="69"/>
      <c r="M2" s="70" t="s">
        <v>119</v>
      </c>
      <c r="N2" s="71">
        <v>0.14478970390776835</v>
      </c>
      <c r="O2" s="71">
        <v>0.1508828361541156</v>
      </c>
      <c r="P2" s="71">
        <v>0.012609202874434303</v>
      </c>
      <c r="Q2" s="71">
        <v>0.013358118945729873</v>
      </c>
      <c r="R2" s="71">
        <v>0.11212169061787883</v>
      </c>
      <c r="S2" s="71">
        <v>0.11300071271036093</v>
      </c>
      <c r="T2" s="71">
        <v>0.015737037117113065</v>
      </c>
      <c r="U2" s="71">
        <v>0.016009385680522067</v>
      </c>
      <c r="V2" s="71">
        <v>0.38941804845030226</v>
      </c>
      <c r="W2" s="71">
        <v>0.03207326354177482</v>
      </c>
      <c r="X2" s="72">
        <f t="shared" ref="X2:X21" si="1">ROUND(SUM(N2:W2),1)</f>
        <v>1</v>
      </c>
      <c r="Y2" s="73">
        <f t="shared" ref="Y2:Y21" si="2">SUMPRODUCT(N2:W2,B2:K2)</f>
        <v>0.01157520001</v>
      </c>
    </row>
    <row r="3">
      <c r="A3" s="15" t="s">
        <v>121</v>
      </c>
      <c r="B3" s="38">
        <v>0.0186575953764518</v>
      </c>
      <c r="C3" s="38">
        <v>0.0182400543540871</v>
      </c>
      <c r="D3" s="38">
        <v>0.0226141945125951</v>
      </c>
      <c r="E3" s="38">
        <v>0.0243605132043988</v>
      </c>
      <c r="F3" s="38">
        <v>0.0182481370506468</v>
      </c>
      <c r="G3" s="38">
        <v>0.0190915075664835</v>
      </c>
      <c r="H3" s="38">
        <v>0.0210087179783453</v>
      </c>
      <c r="I3" s="38">
        <v>0.0195062280483367</v>
      </c>
      <c r="J3" s="38">
        <v>0.00162471425589885</v>
      </c>
      <c r="K3" s="38">
        <v>0.00870996645095949</v>
      </c>
      <c r="L3" s="69"/>
      <c r="M3" s="74" t="s">
        <v>121</v>
      </c>
      <c r="N3" s="22">
        <v>0.13259546307561917</v>
      </c>
      <c r="O3" s="22">
        <v>0.13007061333884815</v>
      </c>
      <c r="P3" s="22">
        <v>0.010872320160710592</v>
      </c>
      <c r="Q3" s="22">
        <v>0.0108741191844606</v>
      </c>
      <c r="R3" s="22">
        <v>0.10154343428184362</v>
      </c>
      <c r="S3" s="22">
        <v>0.10022406190404332</v>
      </c>
      <c r="T3" s="22">
        <v>0.013733060167951203</v>
      </c>
      <c r="U3" s="22">
        <v>0.013877305158797919</v>
      </c>
      <c r="V3" s="22">
        <v>0.45684238215993295</v>
      </c>
      <c r="W3" s="22">
        <v>0.029367240567792517</v>
      </c>
      <c r="X3" s="72">
        <f t="shared" si="1"/>
        <v>1</v>
      </c>
      <c r="Y3" s="73">
        <f t="shared" si="2"/>
        <v>0.01068081626</v>
      </c>
    </row>
    <row r="4">
      <c r="A4" s="15" t="s">
        <v>123</v>
      </c>
      <c r="B4" s="38">
        <v>0.0100536329606535</v>
      </c>
      <c r="C4" s="38">
        <v>0.0109210173755858</v>
      </c>
      <c r="D4" s="38">
        <v>0.0135373050247478</v>
      </c>
      <c r="E4" s="38">
        <v>0.014421829837391</v>
      </c>
      <c r="F4" s="38">
        <v>0.00822949638826334</v>
      </c>
      <c r="G4" s="38">
        <v>0.00935445532801581</v>
      </c>
      <c r="H4" s="38">
        <v>0.0113157760830277</v>
      </c>
      <c r="I4" s="38">
        <v>0.010599655969648</v>
      </c>
      <c r="J4" s="38">
        <v>0.00169534292154249</v>
      </c>
      <c r="K4" s="38">
        <v>0.00433185642056145</v>
      </c>
      <c r="L4" s="69"/>
      <c r="M4" s="74" t="s">
        <v>123</v>
      </c>
      <c r="N4" s="22">
        <v>0.12979217631916767</v>
      </c>
      <c r="O4" s="22">
        <v>0.1339428964150091</v>
      </c>
      <c r="P4" s="22">
        <v>0.01109241960159909</v>
      </c>
      <c r="Q4" s="22">
        <v>0.011171757289500567</v>
      </c>
      <c r="R4" s="22">
        <v>0.10553407772909444</v>
      </c>
      <c r="S4" s="22">
        <v>0.1075952243962019</v>
      </c>
      <c r="T4" s="22">
        <v>0.015117686990145717</v>
      </c>
      <c r="U4" s="22">
        <v>0.015014029374624765</v>
      </c>
      <c r="V4" s="22">
        <v>0.4419034554538175</v>
      </c>
      <c r="W4" s="22">
        <v>0.02883627643083925</v>
      </c>
      <c r="X4" s="72">
        <f t="shared" si="1"/>
        <v>1</v>
      </c>
      <c r="Y4" s="73">
        <f t="shared" si="2"/>
        <v>0.006158245694</v>
      </c>
    </row>
    <row r="5">
      <c r="A5" s="15" t="s">
        <v>125</v>
      </c>
      <c r="B5" s="38">
        <v>0.00826959052695272</v>
      </c>
      <c r="C5" s="38">
        <v>0.00978027646618739</v>
      </c>
      <c r="D5" s="38">
        <v>0.0115236727345079</v>
      </c>
      <c r="E5" s="38">
        <v>0.0129409687980828</v>
      </c>
      <c r="F5" s="38">
        <v>0.00735048678120624</v>
      </c>
      <c r="G5" s="38">
        <v>0.00865833075544326</v>
      </c>
      <c r="H5" s="38">
        <v>0.0115684256444498</v>
      </c>
      <c r="I5" s="38">
        <v>0.0106642922556787</v>
      </c>
      <c r="J5" s="38">
        <v>0.00130945481748507</v>
      </c>
      <c r="K5" s="38">
        <v>0.0029338149079619</v>
      </c>
      <c r="L5" s="69"/>
      <c r="M5" s="74" t="s">
        <v>125</v>
      </c>
      <c r="N5" s="22">
        <v>0.12624623886643924</v>
      </c>
      <c r="O5" s="22">
        <v>0.12574823929286147</v>
      </c>
      <c r="P5" s="22">
        <v>0.010762658781167432</v>
      </c>
      <c r="Q5" s="22">
        <v>0.010810683202424563</v>
      </c>
      <c r="R5" s="22">
        <v>0.10378771458576921</v>
      </c>
      <c r="S5" s="22">
        <v>0.10412211777860716</v>
      </c>
      <c r="T5" s="22">
        <v>0.014361129206454498</v>
      </c>
      <c r="U5" s="22">
        <v>0.014421427912874863</v>
      </c>
      <c r="V5" s="22">
        <v>0.4618612368101819</v>
      </c>
      <c r="W5" s="22">
        <v>0.027878553563219766</v>
      </c>
      <c r="X5" s="72">
        <f t="shared" si="1"/>
        <v>1</v>
      </c>
      <c r="Y5" s="73">
        <f t="shared" si="2"/>
        <v>0.005208704192</v>
      </c>
    </row>
    <row r="6">
      <c r="A6" s="15" t="s">
        <v>127</v>
      </c>
      <c r="B6" s="38">
        <v>0.0072935616964655</v>
      </c>
      <c r="C6" s="38">
        <v>0.00745759936668069</v>
      </c>
      <c r="D6" s="38">
        <v>0.00945714740523212</v>
      </c>
      <c r="E6" s="38">
        <v>0.0103239468392796</v>
      </c>
      <c r="F6" s="38">
        <v>0.00439319892566645</v>
      </c>
      <c r="G6" s="38">
        <v>0.00551324656703831</v>
      </c>
      <c r="H6" s="38">
        <v>0.00702144472799451</v>
      </c>
      <c r="I6" s="38">
        <v>0.0068595348289939</v>
      </c>
      <c r="J6" s="38">
        <v>4.20046163471502E-4</v>
      </c>
      <c r="K6" s="38">
        <v>0.00106242028462117</v>
      </c>
      <c r="L6" s="69"/>
      <c r="M6" s="74" t="s">
        <v>127</v>
      </c>
      <c r="N6" s="22">
        <v>0.11639438742154058</v>
      </c>
      <c r="O6" s="22">
        <v>0.11811275797912398</v>
      </c>
      <c r="P6" s="22">
        <v>0.00968409699804736</v>
      </c>
      <c r="Q6" s="22">
        <v>0.009711204381076248</v>
      </c>
      <c r="R6" s="22">
        <v>0.10398172252964563</v>
      </c>
      <c r="S6" s="22">
        <v>0.10383197956247457</v>
      </c>
      <c r="T6" s="22">
        <v>0.01431116986566657</v>
      </c>
      <c r="U6" s="22">
        <v>0.014822983545691426</v>
      </c>
      <c r="V6" s="22">
        <v>0.48177959442906465</v>
      </c>
      <c r="W6" s="22">
        <v>0.02737010328766903</v>
      </c>
      <c r="X6" s="72">
        <f t="shared" si="1"/>
        <v>1</v>
      </c>
      <c r="Y6" s="73">
        <f t="shared" si="2"/>
        <v>0.003384484945</v>
      </c>
    </row>
    <row r="7">
      <c r="A7" s="15" t="s">
        <v>129</v>
      </c>
      <c r="B7" s="38">
        <v>0.00639298678764128</v>
      </c>
      <c r="C7" s="38">
        <v>0.00605529294139929</v>
      </c>
      <c r="D7" s="38">
        <v>0.00867234668270215</v>
      </c>
      <c r="E7" s="38">
        <v>0.00870019968907936</v>
      </c>
      <c r="F7" s="38">
        <v>0.00218299294297562</v>
      </c>
      <c r="G7" s="38">
        <v>0.00320484997811544</v>
      </c>
      <c r="H7" s="38">
        <v>0.00357893495441431</v>
      </c>
      <c r="I7" s="38">
        <v>0.00357181688972898</v>
      </c>
      <c r="J7" s="38">
        <v>4.96373887135953E-4</v>
      </c>
      <c r="K7" s="38">
        <v>6.81330168151682E-4</v>
      </c>
      <c r="L7" s="69"/>
      <c r="M7" s="74" t="s">
        <v>129</v>
      </c>
      <c r="N7" s="22">
        <v>0.126082678182067</v>
      </c>
      <c r="O7" s="22">
        <v>0.12363180050060112</v>
      </c>
      <c r="P7" s="22">
        <v>0.011276706993106064</v>
      </c>
      <c r="Q7" s="22">
        <v>0.011425222932352493</v>
      </c>
      <c r="R7" s="22">
        <v>0.1159069709795324</v>
      </c>
      <c r="S7" s="22">
        <v>0.11631949482226801</v>
      </c>
      <c r="T7" s="22">
        <v>0.016088367163000397</v>
      </c>
      <c r="U7" s="22">
        <v>0.01594776211335418</v>
      </c>
      <c r="V7" s="22">
        <v>0.4358909614953</v>
      </c>
      <c r="W7" s="22">
        <v>0.027430034818418363</v>
      </c>
      <c r="X7" s="72">
        <f t="shared" si="1"/>
        <v>1</v>
      </c>
      <c r="Y7" s="73">
        <f t="shared" si="2"/>
        <v>0.002727275035</v>
      </c>
    </row>
    <row r="8">
      <c r="A8" s="15" t="s">
        <v>131</v>
      </c>
      <c r="B8" s="38">
        <v>0.0102689067293925</v>
      </c>
      <c r="C8" s="38">
        <v>0.009092690432404</v>
      </c>
      <c r="D8" s="38">
        <v>0.013328935059269</v>
      </c>
      <c r="E8" s="38">
        <v>0.0147972776428345</v>
      </c>
      <c r="F8" s="38">
        <v>0.00876218254432243</v>
      </c>
      <c r="G8" s="38">
        <v>0.008288367030889</v>
      </c>
      <c r="H8" s="38">
        <v>0.00930606516766867</v>
      </c>
      <c r="I8" s="38">
        <v>0.00838464355653346</v>
      </c>
      <c r="J8" s="38">
        <v>6.16452298066236E-4</v>
      </c>
      <c r="K8" s="38">
        <v>0.00323662165662279</v>
      </c>
      <c r="L8" s="69"/>
      <c r="M8" s="74" t="s">
        <v>131</v>
      </c>
      <c r="N8" s="22">
        <v>0.12625456956838338</v>
      </c>
      <c r="O8" s="22">
        <v>0.12817993303835465</v>
      </c>
      <c r="P8" s="22">
        <v>0.011355287339976677</v>
      </c>
      <c r="Q8" s="22">
        <v>0.012054706206199146</v>
      </c>
      <c r="R8" s="22">
        <v>0.11686302717962394</v>
      </c>
      <c r="S8" s="22">
        <v>0.11877072310814273</v>
      </c>
      <c r="T8" s="22">
        <v>0.015965629991617686</v>
      </c>
      <c r="U8" s="22">
        <v>0.015933315253447836</v>
      </c>
      <c r="V8" s="22">
        <v>0.4272786446831489</v>
      </c>
      <c r="W8" s="22">
        <v>0.02734416363110496</v>
      </c>
      <c r="X8" s="72">
        <f t="shared" si="1"/>
        <v>1</v>
      </c>
      <c r="Y8" s="73">
        <f t="shared" si="2"/>
        <v>0.005434190071</v>
      </c>
    </row>
    <row r="9">
      <c r="A9" s="15" t="s">
        <v>133</v>
      </c>
      <c r="B9" s="38">
        <v>0.0102118246344796</v>
      </c>
      <c r="C9" s="38">
        <v>0.00877723240296674</v>
      </c>
      <c r="D9" s="38">
        <v>0.0134813608274719</v>
      </c>
      <c r="E9" s="38">
        <v>0.0146504804402418</v>
      </c>
      <c r="F9" s="38">
        <v>0.00956161061043842</v>
      </c>
      <c r="G9" s="38">
        <v>0.00899162399711667</v>
      </c>
      <c r="H9" s="38">
        <v>0.0101271812885826</v>
      </c>
      <c r="I9" s="38">
        <v>0.00897408438644219</v>
      </c>
      <c r="J9" s="38">
        <v>5.29916539043314E-4</v>
      </c>
      <c r="K9" s="38">
        <v>0.00351154250437076</v>
      </c>
      <c r="L9" s="69"/>
      <c r="M9" s="74" t="s">
        <v>133</v>
      </c>
      <c r="N9" s="22">
        <v>0.12396835717303925</v>
      </c>
      <c r="O9" s="22">
        <v>0.12620119228240131</v>
      </c>
      <c r="P9" s="22">
        <v>0.011068064131601262</v>
      </c>
      <c r="Q9" s="22">
        <v>0.011605285905747005</v>
      </c>
      <c r="R9" s="22">
        <v>0.11553207287604252</v>
      </c>
      <c r="S9" s="22">
        <v>0.12038247823779286</v>
      </c>
      <c r="T9" s="22">
        <v>0.016149597725078284</v>
      </c>
      <c r="U9" s="22">
        <v>0.017117576290512426</v>
      </c>
      <c r="V9" s="22">
        <v>0.4311770059828377</v>
      </c>
      <c r="W9" s="22">
        <v>0.026798369394947355</v>
      </c>
      <c r="X9" s="72">
        <f t="shared" si="1"/>
        <v>1</v>
      </c>
      <c r="Y9" s="73">
        <f t="shared" si="2"/>
        <v>0.00551973849</v>
      </c>
    </row>
    <row r="10">
      <c r="A10" s="15" t="s">
        <v>135</v>
      </c>
      <c r="B10" s="38">
        <v>0.00876495079982772</v>
      </c>
      <c r="C10" s="38">
        <v>0.00829776155197445</v>
      </c>
      <c r="D10" s="38">
        <v>0.0118793212883744</v>
      </c>
      <c r="E10" s="38">
        <v>0.0134583409698443</v>
      </c>
      <c r="F10" s="38">
        <v>0.00894103653280621</v>
      </c>
      <c r="G10" s="38">
        <v>0.00794213145424158</v>
      </c>
      <c r="H10" s="38">
        <v>0.00792684635096808</v>
      </c>
      <c r="I10" s="38">
        <v>0.00764866485410197</v>
      </c>
      <c r="J10" s="38">
        <v>5.21078183849749E-4</v>
      </c>
      <c r="K10" s="38">
        <v>0.00317088674591084</v>
      </c>
      <c r="L10" s="69"/>
      <c r="M10" s="74" t="s">
        <v>135</v>
      </c>
      <c r="N10" s="22">
        <v>0.11807343861599698</v>
      </c>
      <c r="O10" s="22">
        <v>0.11891804572357709</v>
      </c>
      <c r="P10" s="22">
        <v>0.01002042857293493</v>
      </c>
      <c r="Q10" s="22">
        <v>0.010478918504209483</v>
      </c>
      <c r="R10" s="22">
        <v>0.11230695964393547</v>
      </c>
      <c r="S10" s="22">
        <v>0.11797346684649158</v>
      </c>
      <c r="T10" s="22">
        <v>0.015246205272667523</v>
      </c>
      <c r="U10" s="22">
        <v>0.015357941560402355</v>
      </c>
      <c r="V10" s="22">
        <v>0.45444094360544357</v>
      </c>
      <c r="W10" s="22">
        <v>0.027183651654341032</v>
      </c>
      <c r="X10" s="72">
        <f t="shared" si="1"/>
        <v>1</v>
      </c>
      <c r="Y10" s="73">
        <f t="shared" si="2"/>
        <v>0.004784145244</v>
      </c>
    </row>
    <row r="11">
      <c r="A11" s="15" t="s">
        <v>137</v>
      </c>
      <c r="B11" s="38">
        <v>0.00895320659699157</v>
      </c>
      <c r="C11" s="38">
        <v>0.00862235030893708</v>
      </c>
      <c r="D11" s="38">
        <v>0.0120853002710239</v>
      </c>
      <c r="E11" s="38">
        <v>0.0139253596927335</v>
      </c>
      <c r="F11" s="38">
        <v>0.00962952634374486</v>
      </c>
      <c r="G11" s="38">
        <v>0.00861740532706634</v>
      </c>
      <c r="H11" s="38">
        <v>0.00866834319733186</v>
      </c>
      <c r="I11" s="38">
        <v>0.00850844075972458</v>
      </c>
      <c r="J11" s="38">
        <v>6.20994220610033E-4</v>
      </c>
      <c r="K11" s="38">
        <v>0.00341484642110288</v>
      </c>
      <c r="L11" s="69"/>
      <c r="M11" s="74" t="s">
        <v>137</v>
      </c>
      <c r="N11" s="22">
        <v>0.12148401116665469</v>
      </c>
      <c r="O11" s="22">
        <v>0.11923992087614285</v>
      </c>
      <c r="P11" s="22">
        <v>0.010357851589214415</v>
      </c>
      <c r="Q11" s="22">
        <v>0.01080817845279318</v>
      </c>
      <c r="R11" s="22">
        <v>0.10941477244200212</v>
      </c>
      <c r="S11" s="22">
        <v>0.11386333558270062</v>
      </c>
      <c r="T11" s="22">
        <v>0.01485192598139093</v>
      </c>
      <c r="U11" s="22">
        <v>0.014743071383622967</v>
      </c>
      <c r="V11" s="22">
        <v>0.45789700155338336</v>
      </c>
      <c r="W11" s="22">
        <v>0.02733993097209484</v>
      </c>
      <c r="X11" s="72">
        <f t="shared" si="1"/>
        <v>1</v>
      </c>
      <c r="Y11" s="73">
        <f t="shared" si="2"/>
        <v>0.005058199484</v>
      </c>
    </row>
    <row r="12">
      <c r="A12" s="15" t="s">
        <v>139</v>
      </c>
      <c r="B12" s="38">
        <v>0.00868139867677663</v>
      </c>
      <c r="C12" s="38">
        <v>0.00770453344578569</v>
      </c>
      <c r="D12" s="38">
        <v>0.0115260016790119</v>
      </c>
      <c r="E12" s="38">
        <v>0.0123059735671812</v>
      </c>
      <c r="F12" s="38">
        <v>0.00761547283817199</v>
      </c>
      <c r="G12" s="38">
        <v>0.0069398000769852</v>
      </c>
      <c r="H12" s="38">
        <v>0.00645552590429108</v>
      </c>
      <c r="I12" s="38">
        <v>0.00626453730917816</v>
      </c>
      <c r="J12" s="38">
        <v>2.09116443957294E-4</v>
      </c>
      <c r="K12" s="38">
        <v>0.00323410481140415</v>
      </c>
      <c r="L12" s="69"/>
      <c r="M12" s="74" t="s">
        <v>139</v>
      </c>
      <c r="N12" s="22">
        <v>0.12282022117822217</v>
      </c>
      <c r="O12" s="22">
        <v>0.12369839941983123</v>
      </c>
      <c r="P12" s="22">
        <v>0.011222634471418845</v>
      </c>
      <c r="Q12" s="22">
        <v>0.010330879021030123</v>
      </c>
      <c r="R12" s="22">
        <v>0.11503060571493884</v>
      </c>
      <c r="S12" s="22">
        <v>0.12172597273688532</v>
      </c>
      <c r="T12" s="22">
        <v>0.014225599347088672</v>
      </c>
      <c r="U12" s="22">
        <v>0.014403503962341293</v>
      </c>
      <c r="V12" s="22">
        <v>0.4401919706445748</v>
      </c>
      <c r="W12" s="22">
        <v>0.026350213503668663</v>
      </c>
      <c r="X12" s="72">
        <f t="shared" si="1"/>
        <v>1</v>
      </c>
      <c r="Y12" s="73">
        <f t="shared" si="2"/>
        <v>0.004355875502</v>
      </c>
    </row>
    <row r="13">
      <c r="A13" s="15" t="s">
        <v>141</v>
      </c>
      <c r="B13" s="38">
        <v>0.00734941457026763</v>
      </c>
      <c r="C13" s="38">
        <v>0.00562501028179977</v>
      </c>
      <c r="D13" s="38">
        <v>0.0110080128937782</v>
      </c>
      <c r="E13" s="38">
        <v>0.0109193218375872</v>
      </c>
      <c r="F13" s="38">
        <v>0.00608591874675586</v>
      </c>
      <c r="G13" s="38">
        <v>0.00500290201312768</v>
      </c>
      <c r="H13" s="38">
        <v>0.00471629049310904</v>
      </c>
      <c r="I13" s="38">
        <v>0.00427323073566481</v>
      </c>
      <c r="J13" s="38">
        <v>-2.51436036231723E-4</v>
      </c>
      <c r="K13" s="38">
        <v>0.00250883291909192</v>
      </c>
      <c r="L13" s="69"/>
      <c r="M13" s="74" t="s">
        <v>141</v>
      </c>
      <c r="N13" s="22">
        <v>0.11699711658639372</v>
      </c>
      <c r="O13" s="22">
        <v>0.1201429124927834</v>
      </c>
      <c r="P13" s="22">
        <v>0.010340362690768448</v>
      </c>
      <c r="Q13" s="22">
        <v>0.009783098762402229</v>
      </c>
      <c r="R13" s="22">
        <v>0.11998102204243581</v>
      </c>
      <c r="S13" s="22">
        <v>0.12178249563772911</v>
      </c>
      <c r="T13" s="22">
        <v>0.014606875281255462</v>
      </c>
      <c r="U13" s="22">
        <v>0.014615076541478658</v>
      </c>
      <c r="V13" s="22">
        <v>0.4471426494766165</v>
      </c>
      <c r="W13" s="22">
        <v>0.024608390488136636</v>
      </c>
      <c r="X13" s="72">
        <f t="shared" si="1"/>
        <v>1</v>
      </c>
      <c r="Y13" s="73">
        <f t="shared" si="2"/>
        <v>0.003176432151</v>
      </c>
    </row>
    <row r="14">
      <c r="A14" s="15" t="s">
        <v>143</v>
      </c>
      <c r="B14" s="38">
        <v>0.00807457871109709</v>
      </c>
      <c r="C14" s="38">
        <v>0.0066404589575695</v>
      </c>
      <c r="D14" s="38">
        <v>0.0118061104224691</v>
      </c>
      <c r="E14" s="38">
        <v>0.0121338660181092</v>
      </c>
      <c r="F14" s="38">
        <v>0.00764644128291088</v>
      </c>
      <c r="G14" s="38">
        <v>0.00646037528582209</v>
      </c>
      <c r="H14" s="38">
        <v>0.00642595380628061</v>
      </c>
      <c r="I14" s="38">
        <v>0.00592383709105285</v>
      </c>
      <c r="J14" s="38">
        <v>5.37311320553335E-4</v>
      </c>
      <c r="K14" s="38">
        <v>0.00347064730442083</v>
      </c>
      <c r="L14" s="69"/>
      <c r="M14" s="74" t="s">
        <v>143</v>
      </c>
      <c r="N14" s="22">
        <v>0.11648325272839832</v>
      </c>
      <c r="O14" s="22">
        <v>0.11572474189339006</v>
      </c>
      <c r="P14" s="22">
        <v>0.010110086109211647</v>
      </c>
      <c r="Q14" s="22">
        <v>0.009651595282806654</v>
      </c>
      <c r="R14" s="22">
        <v>0.12374843064440803</v>
      </c>
      <c r="S14" s="22">
        <v>0.11728897563180123</v>
      </c>
      <c r="T14" s="22">
        <v>0.01564458018659933</v>
      </c>
      <c r="U14" s="22">
        <v>0.014584255745758721</v>
      </c>
      <c r="V14" s="22">
        <v>0.45358657715726786</v>
      </c>
      <c r="W14" s="22">
        <v>0.023177504620358173</v>
      </c>
      <c r="X14" s="72">
        <f t="shared" si="1"/>
        <v>1</v>
      </c>
      <c r="Y14" s="73">
        <f t="shared" si="2"/>
        <v>0.004160540708</v>
      </c>
    </row>
    <row r="15">
      <c r="A15" s="15" t="s">
        <v>145</v>
      </c>
      <c r="B15" s="38">
        <v>0.00860234436474942</v>
      </c>
      <c r="C15" s="38">
        <v>0.00672159981649452</v>
      </c>
      <c r="D15" s="38">
        <v>0.0128004970322588</v>
      </c>
      <c r="E15" s="38">
        <v>0.0122588218113006</v>
      </c>
      <c r="F15" s="38">
        <v>0.00814788506486272</v>
      </c>
      <c r="G15" s="38">
        <v>0.00642896808129947</v>
      </c>
      <c r="H15" s="38">
        <v>0.00687993792835077</v>
      </c>
      <c r="I15" s="38">
        <v>0.00598575044700615</v>
      </c>
      <c r="J15" s="38">
        <v>0.00111912053414012</v>
      </c>
      <c r="K15" s="38">
        <v>0.00422922617164325</v>
      </c>
      <c r="L15" s="69"/>
      <c r="M15" s="74" t="s">
        <v>145</v>
      </c>
      <c r="N15" s="22">
        <v>0.11200205634808359</v>
      </c>
      <c r="O15" s="22">
        <v>0.11699611727160324</v>
      </c>
      <c r="P15" s="22">
        <v>0.009309773612298934</v>
      </c>
      <c r="Q15" s="22">
        <v>0.009631755095609092</v>
      </c>
      <c r="R15" s="22">
        <v>0.11577293697296863</v>
      </c>
      <c r="S15" s="22">
        <v>0.1142791112955745</v>
      </c>
      <c r="T15" s="22">
        <v>0.012129209332157685</v>
      </c>
      <c r="U15" s="22">
        <v>0.012650778584008765</v>
      </c>
      <c r="V15" s="22">
        <v>0.47521466981289395</v>
      </c>
      <c r="W15" s="22">
        <v>0.022013591674801616</v>
      </c>
      <c r="X15" s="72">
        <f t="shared" si="1"/>
        <v>1</v>
      </c>
      <c r="Y15" s="73">
        <f t="shared" si="2"/>
        <v>0.004449221945</v>
      </c>
    </row>
    <row r="16">
      <c r="A16" s="15" t="s">
        <v>147</v>
      </c>
      <c r="B16" s="38">
        <v>0.00917575939623651</v>
      </c>
      <c r="C16" s="38">
        <v>0.00793608825660816</v>
      </c>
      <c r="D16" s="38">
        <v>0.0119699793849327</v>
      </c>
      <c r="E16" s="38">
        <v>0.0125098187836556</v>
      </c>
      <c r="F16" s="38">
        <v>0.00889107383291326</v>
      </c>
      <c r="G16" s="38">
        <v>0.00721768706801361</v>
      </c>
      <c r="H16" s="38">
        <v>0.00704263017333232</v>
      </c>
      <c r="I16" s="38">
        <v>0.00636469859147983</v>
      </c>
      <c r="J16" s="38">
        <v>9.80789984245232E-4</v>
      </c>
      <c r="K16" s="38">
        <v>0.0043782123876722</v>
      </c>
      <c r="L16" s="69"/>
      <c r="M16" s="74" t="s">
        <v>147</v>
      </c>
      <c r="N16" s="22">
        <v>0.10735329587462224</v>
      </c>
      <c r="O16" s="22">
        <v>0.12282121613138038</v>
      </c>
      <c r="P16" s="22">
        <v>0.009291178288593839</v>
      </c>
      <c r="Q16" s="22">
        <v>0.009353132738274908</v>
      </c>
      <c r="R16" s="22">
        <v>0.10340892247198086</v>
      </c>
      <c r="S16" s="22">
        <v>0.10658848337067695</v>
      </c>
      <c r="T16" s="22">
        <v>0.009348115919850951</v>
      </c>
      <c r="U16" s="22">
        <v>0.010783532934575953</v>
      </c>
      <c r="V16" s="22">
        <v>0.50116366904968</v>
      </c>
      <c r="W16" s="22">
        <v>0.01988845322036389</v>
      </c>
      <c r="X16" s="72">
        <f t="shared" si="1"/>
        <v>1</v>
      </c>
      <c r="Y16" s="73">
        <f t="shared" si="2"/>
        <v>0.004589809355</v>
      </c>
    </row>
    <row r="17">
      <c r="A17" s="15" t="s">
        <v>149</v>
      </c>
      <c r="B17" s="38">
        <v>0.00961371326974316</v>
      </c>
      <c r="C17" s="38">
        <v>0.00891396164293658</v>
      </c>
      <c r="D17" s="38">
        <v>0.0116700157357218</v>
      </c>
      <c r="E17" s="38">
        <v>0.0128435574612599</v>
      </c>
      <c r="F17" s="38">
        <v>0.0117633439252616</v>
      </c>
      <c r="G17" s="38">
        <v>0.00926969488101722</v>
      </c>
      <c r="H17" s="38">
        <v>0.00956437017745202</v>
      </c>
      <c r="I17" s="38">
        <v>0.00872683049881545</v>
      </c>
      <c r="J17" s="38">
        <v>5.94785824176505E-4</v>
      </c>
      <c r="K17" s="38">
        <v>0.00501369242685853</v>
      </c>
      <c r="L17" s="69"/>
      <c r="M17" s="74" t="s">
        <v>149</v>
      </c>
      <c r="N17" s="22">
        <v>0.12115771183931463</v>
      </c>
      <c r="O17" s="22">
        <v>0.12028484650525302</v>
      </c>
      <c r="P17" s="22">
        <v>0.010690385723844186</v>
      </c>
      <c r="Q17" s="22">
        <v>0.009632802754413089</v>
      </c>
      <c r="R17" s="22">
        <v>0.11088083852560782</v>
      </c>
      <c r="S17" s="22">
        <v>0.11777716840853028</v>
      </c>
      <c r="T17" s="22">
        <v>0.00962730991679218</v>
      </c>
      <c r="U17" s="22">
        <v>0.01092801826686665</v>
      </c>
      <c r="V17" s="22">
        <v>0.47238797163905977</v>
      </c>
      <c r="W17" s="22">
        <v>0.01663294642031838</v>
      </c>
      <c r="X17" s="72">
        <f t="shared" si="1"/>
        <v>1</v>
      </c>
      <c r="Y17" s="73">
        <f t="shared" si="2"/>
        <v>0.005433362554</v>
      </c>
    </row>
    <row r="18">
      <c r="A18" s="15" t="s">
        <v>151</v>
      </c>
      <c r="B18" s="38">
        <v>0.0110443667465465</v>
      </c>
      <c r="C18" s="38">
        <v>0.0102634348302606</v>
      </c>
      <c r="D18" s="38">
        <v>0.0128455000915172</v>
      </c>
      <c r="E18" s="38">
        <v>0.0138811668344483</v>
      </c>
      <c r="F18" s="38">
        <v>0.0133485981437272</v>
      </c>
      <c r="G18" s="38">
        <v>0.0109381431362238</v>
      </c>
      <c r="H18" s="38">
        <v>0.0113400821814001</v>
      </c>
      <c r="I18" s="38">
        <v>0.0104667973957864</v>
      </c>
      <c r="J18" s="38">
        <v>0.00144679960605348</v>
      </c>
      <c r="K18" s="38">
        <v>0.00616122934916455</v>
      </c>
      <c r="L18" s="69"/>
      <c r="M18" s="74" t="s">
        <v>151</v>
      </c>
      <c r="N18" s="22">
        <v>0.1403764382592354</v>
      </c>
      <c r="O18" s="22">
        <v>0.14242588293938357</v>
      </c>
      <c r="P18" s="22">
        <v>0.013113692714330544</v>
      </c>
      <c r="Q18" s="22">
        <v>0.012073365388941177</v>
      </c>
      <c r="R18" s="22">
        <v>0.13076805742824618</v>
      </c>
      <c r="S18" s="22">
        <v>0.12326833188084352</v>
      </c>
      <c r="T18" s="22">
        <v>0.01228384010968424</v>
      </c>
      <c r="U18" s="22">
        <v>0.012935414852259741</v>
      </c>
      <c r="V18" s="22">
        <v>0.39351892484118806</v>
      </c>
      <c r="W18" s="22">
        <v>0.01923605158588757</v>
      </c>
      <c r="X18" s="72">
        <f t="shared" si="1"/>
        <v>1</v>
      </c>
      <c r="Y18" s="73">
        <f t="shared" si="2"/>
        <v>0.007404641755</v>
      </c>
    </row>
    <row r="19">
      <c r="A19" s="15" t="s">
        <v>153</v>
      </c>
      <c r="B19" s="38">
        <v>0.0114562758281948</v>
      </c>
      <c r="C19" s="38">
        <v>0.011378761884136</v>
      </c>
      <c r="D19" s="38">
        <v>0.0135295909332333</v>
      </c>
      <c r="E19" s="38">
        <v>0.0151585881050552</v>
      </c>
      <c r="F19" s="38">
        <v>0.013652056095123</v>
      </c>
      <c r="G19" s="38">
        <v>0.0119968781040012</v>
      </c>
      <c r="H19" s="38">
        <v>0.011915697108101</v>
      </c>
      <c r="I19" s="38">
        <v>0.0116443574901772</v>
      </c>
      <c r="J19" s="38">
        <v>0.00207375164621343</v>
      </c>
      <c r="K19" s="38">
        <v>0.00667425529880399</v>
      </c>
      <c r="L19" s="69"/>
      <c r="M19" s="74" t="s">
        <v>153</v>
      </c>
      <c r="N19" s="22">
        <v>0.13273724029193393</v>
      </c>
      <c r="O19" s="22">
        <v>0.14305260970229378</v>
      </c>
      <c r="P19" s="22">
        <v>0.011019147158959781</v>
      </c>
      <c r="Q19" s="22">
        <v>0.011369482734851288</v>
      </c>
      <c r="R19" s="22">
        <v>0.1390620870599361</v>
      </c>
      <c r="S19" s="22">
        <v>0.1467547536372247</v>
      </c>
      <c r="T19" s="22">
        <v>0.01396542717839546</v>
      </c>
      <c r="U19" s="22">
        <v>0.015882281710282678</v>
      </c>
      <c r="V19" s="22">
        <v>0.3666596072175967</v>
      </c>
      <c r="W19" s="22">
        <v>0.019497363308525563</v>
      </c>
      <c r="X19" s="72">
        <f t="shared" si="1"/>
        <v>1</v>
      </c>
      <c r="Y19" s="73">
        <f t="shared" si="2"/>
        <v>0.008370786294</v>
      </c>
    </row>
    <row r="20">
      <c r="A20" s="15" t="s">
        <v>155</v>
      </c>
      <c r="B20" s="38">
        <v>0.00759995032000969</v>
      </c>
      <c r="C20" s="38">
        <v>0.00854398678895154</v>
      </c>
      <c r="D20" s="38">
        <v>0.00829443170085487</v>
      </c>
      <c r="E20" s="38">
        <v>0.00912116008448741</v>
      </c>
      <c r="F20" s="38">
        <v>0.00807367582885505</v>
      </c>
      <c r="G20" s="38">
        <v>0.00714119364624457</v>
      </c>
      <c r="H20" s="38">
        <v>0.00663241426616165</v>
      </c>
      <c r="I20" s="38">
        <v>0.00652061891162042</v>
      </c>
      <c r="J20" s="38">
        <v>3.89368132601119E-4</v>
      </c>
      <c r="K20" s="38">
        <v>0.00403492715252977</v>
      </c>
      <c r="L20" s="69"/>
      <c r="M20" s="74" t="s">
        <v>155</v>
      </c>
      <c r="N20" s="22">
        <v>0.1321406549947938</v>
      </c>
      <c r="O20" s="22">
        <v>0.1435990223678178</v>
      </c>
      <c r="P20" s="22">
        <v>0.011360851127243743</v>
      </c>
      <c r="Q20" s="22">
        <v>0.012130480282903642</v>
      </c>
      <c r="R20" s="22">
        <v>0.13933670276400822</v>
      </c>
      <c r="S20" s="22">
        <v>0.14464507913173835</v>
      </c>
      <c r="T20" s="22">
        <v>0.015463434755450263</v>
      </c>
      <c r="U20" s="22">
        <v>0.016177128752804682</v>
      </c>
      <c r="V20" s="22">
        <v>0.36562750631455226</v>
      </c>
      <c r="W20" s="22">
        <v>0.01951913950868715</v>
      </c>
      <c r="X20" s="72">
        <f t="shared" si="1"/>
        <v>1</v>
      </c>
      <c r="Y20" s="73">
        <f t="shared" si="2"/>
        <v>0.005023111111</v>
      </c>
    </row>
    <row r="21" ht="15.75" customHeight="1">
      <c r="A21" s="15" t="s">
        <v>157</v>
      </c>
      <c r="B21" s="38">
        <v>0.0157303544782204</v>
      </c>
      <c r="C21" s="38">
        <v>0.020150673576912</v>
      </c>
      <c r="D21" s="38">
        <v>0.0200243129272919</v>
      </c>
      <c r="E21" s="38">
        <v>0.0233575564812794</v>
      </c>
      <c r="F21" s="38">
        <v>0.016483196247061</v>
      </c>
      <c r="G21" s="38">
        <v>0.0173846706148385</v>
      </c>
      <c r="H21" s="38">
        <v>0.0182291938127033</v>
      </c>
      <c r="I21" s="38">
        <v>0.0199895865240536</v>
      </c>
      <c r="J21" s="38">
        <v>0.0049987751959204</v>
      </c>
      <c r="K21" s="38">
        <v>0.00947982356514521</v>
      </c>
      <c r="L21" s="69"/>
      <c r="M21" s="74" t="s">
        <v>157</v>
      </c>
      <c r="N21" s="22">
        <v>0.1407126483669707</v>
      </c>
      <c r="O21" s="22">
        <v>0.15519115089406435</v>
      </c>
      <c r="P21" s="22">
        <v>0.01191401157989761</v>
      </c>
      <c r="Q21" s="22">
        <v>0.013776863342486097</v>
      </c>
      <c r="R21" s="22">
        <v>0.14990907564137312</v>
      </c>
      <c r="S21" s="22">
        <v>0.15250754556219312</v>
      </c>
      <c r="T21" s="22">
        <v>0.016388696706202226</v>
      </c>
      <c r="U21" s="22">
        <v>0.01733896386889707</v>
      </c>
      <c r="V21" s="22">
        <v>0.3222741321991686</v>
      </c>
      <c r="W21" s="22">
        <v>0.019986911838747096</v>
      </c>
      <c r="X21" s="72">
        <f t="shared" si="1"/>
        <v>1</v>
      </c>
      <c r="Y21" s="73">
        <f t="shared" si="2"/>
        <v>0.01346910376</v>
      </c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6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22"/>
      <c r="Z22" s="22"/>
      <c r="AA22" s="45"/>
      <c r="AC22" s="21"/>
    </row>
    <row r="23" ht="15.75" customHeight="1">
      <c r="A23" s="78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51" t="s">
        <v>287</v>
      </c>
      <c r="N23" s="68" t="s">
        <v>32</v>
      </c>
      <c r="O23" s="68" t="s">
        <v>33</v>
      </c>
      <c r="P23" s="68" t="s">
        <v>34</v>
      </c>
      <c r="Q23" s="68" t="s">
        <v>35</v>
      </c>
      <c r="R23" s="68" t="s">
        <v>36</v>
      </c>
      <c r="S23" s="68" t="s">
        <v>37</v>
      </c>
      <c r="T23" s="68" t="s">
        <v>38</v>
      </c>
      <c r="U23" s="68" t="s">
        <v>39</v>
      </c>
      <c r="V23" s="68" t="s">
        <v>40</v>
      </c>
      <c r="W23" s="68" t="s">
        <v>79</v>
      </c>
      <c r="X23" s="68" t="s">
        <v>285</v>
      </c>
      <c r="Y23" s="67" t="s">
        <v>288</v>
      </c>
      <c r="Z23" s="68" t="s">
        <v>289</v>
      </c>
    </row>
    <row r="24" ht="15.0" customHeight="1">
      <c r="A24" s="80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81" t="s">
        <v>119</v>
      </c>
      <c r="N24" s="22">
        <v>-0.1085</v>
      </c>
      <c r="O24" s="22">
        <v>0.15408</v>
      </c>
      <c r="P24" s="22">
        <v>-0.0126</v>
      </c>
      <c r="Q24" s="22">
        <v>-0.0134</v>
      </c>
      <c r="R24" s="22">
        <v>-0.1121</v>
      </c>
      <c r="S24" s="22">
        <v>-0.0926</v>
      </c>
      <c r="T24" s="22">
        <v>-6.0E-4</v>
      </c>
      <c r="U24" s="22">
        <v>0.23852</v>
      </c>
      <c r="V24" s="22">
        <v>-0.3894</v>
      </c>
      <c r="W24" s="22">
        <v>0.33659</v>
      </c>
      <c r="X24" s="22">
        <f t="shared" ref="X24:X34" si="3">ROUND(SUM(N24:W24),1)</f>
        <v>0</v>
      </c>
      <c r="Y24" s="91">
        <f t="array" ref="Y24">SQRT(MMULT(MMULT(N24:W24,OFFSET('Covariance Matrix '!A1,'Covariance Matrix '!V1,1,10,10)),TRANSPOSE(N24:W24)))*2</f>
        <v>0.03006653461</v>
      </c>
      <c r="Z24" s="45">
        <f t="shared" ref="Z24:Z43" si="4">SUMPRODUCT(N24:W24,B2:K2)</f>
        <v>0.003355020313</v>
      </c>
    </row>
    <row r="25" ht="15.0" customHeight="1">
      <c r="A25" s="80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92" t="s">
        <v>121</v>
      </c>
      <c r="N25" s="22">
        <v>0.01287</v>
      </c>
      <c r="O25" s="22">
        <v>0.10674</v>
      </c>
      <c r="P25" s="22">
        <v>-0.0056</v>
      </c>
      <c r="Q25" s="22">
        <v>-0.0077</v>
      </c>
      <c r="R25" s="22">
        <v>0.03891</v>
      </c>
      <c r="S25" s="22">
        <v>-0.0753</v>
      </c>
      <c r="T25" s="22">
        <v>-6.0E-4</v>
      </c>
      <c r="U25" s="22">
        <v>0.12904</v>
      </c>
      <c r="V25" s="22">
        <v>-0.2334</v>
      </c>
      <c r="W25" s="22">
        <v>0.03512</v>
      </c>
      <c r="X25" s="22">
        <f t="shared" si="3"/>
        <v>0</v>
      </c>
      <c r="Y25" s="91">
        <f t="array" ref="Y25">SQRT(MMULT(MMULT(N25:W25,OFFSET('Covariance Matrix '!A2,'Covariance Matrix '!V2,1,10,10)),TRANSPOSE(N25:W25)))*2</f>
        <v>0.02997152035</v>
      </c>
      <c r="Z25" s="45">
        <f t="shared" si="4"/>
        <v>0.003576459857</v>
      </c>
    </row>
    <row r="26" ht="15.0" customHeight="1">
      <c r="A26" s="80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92" t="s">
        <v>123</v>
      </c>
      <c r="N26" s="22">
        <v>0.00582</v>
      </c>
      <c r="O26" s="22">
        <v>0.25601</v>
      </c>
      <c r="P26" s="22">
        <v>-0.0058</v>
      </c>
      <c r="Q26" s="22">
        <v>-0.0084</v>
      </c>
      <c r="R26" s="22">
        <v>0.02811</v>
      </c>
      <c r="S26" s="22">
        <v>-0.1076</v>
      </c>
      <c r="T26" s="22">
        <v>-6.0E-4</v>
      </c>
      <c r="U26" s="22">
        <v>0.08169</v>
      </c>
      <c r="V26" s="22">
        <v>-0.3402</v>
      </c>
      <c r="W26" s="22">
        <v>0.091</v>
      </c>
      <c r="X26" s="22">
        <f t="shared" si="3"/>
        <v>0</v>
      </c>
      <c r="Y26" s="91">
        <f t="array" ref="Y26">SQRT(MMULT(MMULT(N26:W26,OFFSET('Covariance Matrix '!A3,'Covariance Matrix '!V3,1,10,10)),TRANSPOSE(N26:W26)))*2</f>
        <v>0.02997591542</v>
      </c>
      <c r="Z26" s="45">
        <f t="shared" si="4"/>
        <v>0.002556073515</v>
      </c>
    </row>
    <row r="27" ht="15.0" customHeight="1">
      <c r="A27" s="80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92" t="s">
        <v>125</v>
      </c>
      <c r="N27" s="22">
        <v>3.4E-4</v>
      </c>
      <c r="O27" s="22">
        <v>0.02945</v>
      </c>
      <c r="P27" s="22">
        <v>-0.0026</v>
      </c>
      <c r="Q27" s="22">
        <v>-0.0108</v>
      </c>
      <c r="R27" s="22">
        <v>-0.1038</v>
      </c>
      <c r="S27" s="22">
        <v>0.31705</v>
      </c>
      <c r="T27" s="22">
        <v>-7.0E-4</v>
      </c>
      <c r="U27" s="22">
        <v>-0.0144</v>
      </c>
      <c r="V27" s="22">
        <v>-0.4619</v>
      </c>
      <c r="W27" s="22">
        <v>0.24736</v>
      </c>
      <c r="X27" s="22">
        <f t="shared" si="3"/>
        <v>0</v>
      </c>
      <c r="Y27" s="91">
        <f t="array" ref="Y27">SQRT(MMULT(MMULT(N27:W27,OFFSET('Covariance Matrix '!A4,'Covariance Matrix '!V4,1,10,10)),TRANSPOSE(N27:W27)))*2</f>
        <v>0.02995207478</v>
      </c>
      <c r="Z27" s="45">
        <f t="shared" si="4"/>
        <v>0.002062467598</v>
      </c>
    </row>
    <row r="28" ht="15.0" customHeight="1">
      <c r="A28" s="80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92" t="s">
        <v>127</v>
      </c>
      <c r="N28" s="22">
        <v>-0.0067</v>
      </c>
      <c r="O28" s="22">
        <v>0.0514</v>
      </c>
      <c r="P28" s="22">
        <v>0.18342</v>
      </c>
      <c r="Q28" s="22">
        <v>-0.0097</v>
      </c>
      <c r="R28" s="22">
        <v>-0.104</v>
      </c>
      <c r="S28" s="22">
        <v>-0.1038</v>
      </c>
      <c r="T28" s="22">
        <v>-0.0143</v>
      </c>
      <c r="U28" s="22">
        <v>-0.0148</v>
      </c>
      <c r="V28" s="22">
        <v>-0.4818</v>
      </c>
      <c r="W28" s="22">
        <v>0.50025</v>
      </c>
      <c r="X28" s="22">
        <f t="shared" si="3"/>
        <v>0</v>
      </c>
      <c r="Y28" s="91">
        <f t="array" ref="Y28">SQRT(MMULT(MMULT(N28:W28,OFFSET('Covariance Matrix '!A5,'Covariance Matrix '!V5,1,10,10)),TRANSPOSE(N28:W28)))*2</f>
        <v>0.02835694268</v>
      </c>
      <c r="Z28" s="45">
        <f t="shared" si="4"/>
        <v>0.001066943486</v>
      </c>
    </row>
    <row r="29" ht="15.0" customHeight="1">
      <c r="A29" s="80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92" t="s">
        <v>129</v>
      </c>
      <c r="N29" s="22">
        <v>-0.0479</v>
      </c>
      <c r="O29" s="22">
        <v>0.07035</v>
      </c>
      <c r="P29" s="22">
        <v>-0.0109</v>
      </c>
      <c r="Q29" s="22">
        <v>7.0E-4</v>
      </c>
      <c r="R29" s="22">
        <v>-0.0015</v>
      </c>
      <c r="S29" s="22">
        <v>0.39712</v>
      </c>
      <c r="T29" s="22">
        <v>-0.0011</v>
      </c>
      <c r="U29" s="22">
        <v>5.9E-4</v>
      </c>
      <c r="V29" s="22">
        <v>-0.4025</v>
      </c>
      <c r="W29" s="22">
        <v>-0.0048</v>
      </c>
      <c r="X29" s="22">
        <f t="shared" si="3"/>
        <v>0</v>
      </c>
      <c r="Y29" s="91">
        <f t="array" ref="Y29">SQRT(MMULT(MMULT(N29:W29,OFFSET('Covariance Matrix '!A6,'Covariance Matrix '!V6,1,10,10)),TRANSPOSE(N29:W29)))*2</f>
        <v>0.02996695965</v>
      </c>
      <c r="Z29" s="45">
        <f t="shared" si="4"/>
        <v>0.001095872555</v>
      </c>
    </row>
    <row r="30" ht="15.0" customHeight="1">
      <c r="A30" s="80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95"/>
      <c r="M30" s="92" t="s">
        <v>131</v>
      </c>
      <c r="N30" s="22">
        <v>-0.0084</v>
      </c>
      <c r="O30" s="22">
        <v>0.00517</v>
      </c>
      <c r="P30" s="22">
        <v>-0.0023</v>
      </c>
      <c r="Q30" s="22">
        <v>-0.0108</v>
      </c>
      <c r="R30" s="22">
        <v>0.00283</v>
      </c>
      <c r="S30" s="22">
        <v>0.28336</v>
      </c>
      <c r="T30" s="22">
        <v>0.04282</v>
      </c>
      <c r="U30" s="22">
        <v>-0.0159</v>
      </c>
      <c r="V30" s="22">
        <v>-0.2734</v>
      </c>
      <c r="W30" s="22">
        <v>-0.0234</v>
      </c>
      <c r="X30" s="22">
        <f t="shared" si="3"/>
        <v>0</v>
      </c>
      <c r="Y30" s="91">
        <f t="array" ref="Y30">SQRT(MMULT(MMULT(N30:W30,OFFSET('Covariance Matrix '!A7,'Covariance Matrix '!V7,1,10,10)),TRANSPOSE(N30:W30)))*2</f>
        <v>0.02997188177</v>
      </c>
      <c r="Z30" s="45">
        <f t="shared" si="4"/>
        <v>0.002164566775</v>
      </c>
    </row>
    <row r="31" ht="15.0" customHeight="1">
      <c r="A31" s="80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95"/>
      <c r="M31" s="92" t="s">
        <v>133</v>
      </c>
      <c r="N31" s="22">
        <v>0.05753</v>
      </c>
      <c r="O31" s="22">
        <v>0.01979</v>
      </c>
      <c r="P31" s="22">
        <v>0.0051</v>
      </c>
      <c r="Q31" s="22">
        <v>0.10908</v>
      </c>
      <c r="R31" s="22">
        <v>0.00444</v>
      </c>
      <c r="S31" s="22">
        <v>-0.1204</v>
      </c>
      <c r="T31" s="22">
        <v>0.14917</v>
      </c>
      <c r="U31" s="22">
        <v>-0.0171</v>
      </c>
      <c r="V31" s="22">
        <v>-0.2628</v>
      </c>
      <c r="W31" s="22">
        <v>0.05518</v>
      </c>
      <c r="X31" s="22">
        <f t="shared" si="3"/>
        <v>0</v>
      </c>
      <c r="Y31" s="91">
        <f t="array" ref="Y31">SQRT(MMULT(MMULT(N31:W31,OFFSET('Covariance Matrix '!A8,'Covariance Matrix '!V8,1,10,10)),TRANSPOSE(N31:W31)))*2</f>
        <v>0.02999263622</v>
      </c>
      <c r="Z31" s="45">
        <f t="shared" si="4"/>
        <v>0.002799598708</v>
      </c>
    </row>
    <row r="32" ht="15.0" customHeight="1">
      <c r="A32" s="80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95"/>
      <c r="M32" s="92" t="s">
        <v>135</v>
      </c>
      <c r="N32" s="22">
        <v>0.24173</v>
      </c>
      <c r="O32" s="22">
        <v>-0.1189</v>
      </c>
      <c r="P32" s="22">
        <v>0.03395</v>
      </c>
      <c r="Q32" s="22">
        <v>0.07064</v>
      </c>
      <c r="R32" s="22">
        <v>-0.0016</v>
      </c>
      <c r="S32" s="22">
        <v>-0.118</v>
      </c>
      <c r="T32" s="22">
        <v>0.17708</v>
      </c>
      <c r="U32" s="22">
        <v>-0.0154</v>
      </c>
      <c r="V32" s="22">
        <v>-0.2423</v>
      </c>
      <c r="W32" s="22">
        <v>-0.0272</v>
      </c>
      <c r="X32" s="22">
        <f t="shared" si="3"/>
        <v>0</v>
      </c>
      <c r="Y32" s="91">
        <f t="array" ref="Y32">SQRT(MMULT(MMULT(N32:W32,OFFSET('Covariance Matrix '!A9,'Covariance Matrix '!V9,1,10,10)),TRANSPOSE(N32:W32)))*2</f>
        <v>0.02996719061</v>
      </c>
      <c r="Z32" s="45">
        <f t="shared" si="4"/>
        <v>0.002608061852</v>
      </c>
    </row>
    <row r="33" ht="15.0" customHeight="1">
      <c r="A33" s="80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95"/>
      <c r="M33" s="92" t="s">
        <v>137</v>
      </c>
      <c r="N33" s="22">
        <v>0.17828</v>
      </c>
      <c r="O33" s="22">
        <v>-0.1192</v>
      </c>
      <c r="P33" s="22">
        <v>0.18405</v>
      </c>
      <c r="Q33" s="22">
        <v>-0.0108</v>
      </c>
      <c r="R33" s="22">
        <v>-0.0016</v>
      </c>
      <c r="S33" s="22">
        <v>-0.1139</v>
      </c>
      <c r="T33" s="22">
        <v>0.17665</v>
      </c>
      <c r="U33" s="22">
        <v>-0.0147</v>
      </c>
      <c r="V33" s="22">
        <v>-0.2515</v>
      </c>
      <c r="W33" s="22">
        <v>-0.0273</v>
      </c>
      <c r="X33" s="22">
        <f t="shared" si="3"/>
        <v>0</v>
      </c>
      <c r="Y33" s="91">
        <f t="array" ref="Y33">SQRT(MMULT(MMULT(N33:W33,OFFSET('Covariance Matrix '!A10,'Covariance Matrix '!V10,1,10,10)),TRANSPOSE(N33:W33)))*2</f>
        <v>0.03006718857</v>
      </c>
      <c r="Z33" s="45">
        <f t="shared" si="4"/>
        <v>0.002802152829</v>
      </c>
    </row>
    <row r="34" ht="15.0" customHeight="1">
      <c r="A34" s="80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95"/>
      <c r="M34" s="92" t="s">
        <v>139</v>
      </c>
      <c r="N34" s="22">
        <v>0.12162</v>
      </c>
      <c r="O34" s="22">
        <v>-0.1237</v>
      </c>
      <c r="P34" s="22">
        <v>0.20972</v>
      </c>
      <c r="Q34" s="22">
        <v>-0.0099</v>
      </c>
      <c r="R34" s="22">
        <v>-0.0016</v>
      </c>
      <c r="S34" s="22">
        <v>-0.1201</v>
      </c>
      <c r="T34" s="22">
        <v>0.18141</v>
      </c>
      <c r="U34" s="22">
        <v>-0.012</v>
      </c>
      <c r="V34" s="22">
        <v>-0.2215</v>
      </c>
      <c r="W34" s="22">
        <v>-0.0239</v>
      </c>
      <c r="X34" s="22">
        <f t="shared" si="3"/>
        <v>0</v>
      </c>
      <c r="Y34" s="91">
        <f t="array" ref="Y34">SQRT(MMULT(MMULT(N34:W34,OFFSET('Covariance Matrix '!A11,'Covariance Matrix '!V11,1,10,10)),TRANSPOSE(N34:W34)))*2</f>
        <v>0.02994600754</v>
      </c>
      <c r="Z34" s="45">
        <f t="shared" si="4"/>
        <v>0.002524838217</v>
      </c>
    </row>
    <row r="35" ht="15.0" customHeight="1">
      <c r="A35" s="80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95"/>
      <c r="M35" s="92" t="s">
        <v>141</v>
      </c>
      <c r="N35" s="22">
        <v>0.17555</v>
      </c>
      <c r="O35" s="22">
        <v>-0.0043</v>
      </c>
      <c r="P35" s="22">
        <v>-5.0E-4</v>
      </c>
      <c r="Q35" s="22">
        <v>0.00192</v>
      </c>
      <c r="R35" s="22">
        <v>-0.12</v>
      </c>
      <c r="S35" s="22">
        <v>-0.043</v>
      </c>
      <c r="T35" s="22">
        <v>-9.0E-5</v>
      </c>
      <c r="U35" s="22">
        <v>0.01081</v>
      </c>
      <c r="V35" s="22">
        <v>-0.3945</v>
      </c>
      <c r="W35" s="22">
        <v>0.37421</v>
      </c>
      <c r="X35" s="22">
        <f>ROUND(SUM(N34:W34),1)</f>
        <v>0</v>
      </c>
      <c r="Y35" s="91">
        <f t="array" ref="Y35">SQRT(MMULT(MMULT(N35:W35,OFFSET('Covariance Matrix '!A12,'Covariance Matrix '!V12,1,10,10)),TRANSPOSE(N35:W35)))*2</f>
        <v>0.02984871138</v>
      </c>
      <c r="Z35" s="45">
        <f t="shared" si="4"/>
        <v>0.00141981928</v>
      </c>
    </row>
    <row r="36" ht="15.0" customHeight="1">
      <c r="A36" s="80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95"/>
      <c r="M36" s="92" t="s">
        <v>143</v>
      </c>
      <c r="N36" s="22">
        <v>0.0147</v>
      </c>
      <c r="O36" s="22">
        <v>0.12834</v>
      </c>
      <c r="P36" s="22">
        <v>0.10938</v>
      </c>
      <c r="Q36" s="22">
        <v>5.8E-4</v>
      </c>
      <c r="R36" s="22">
        <v>-0.0017</v>
      </c>
      <c r="S36" s="22">
        <v>-0.1173</v>
      </c>
      <c r="T36" s="22">
        <v>0.08037</v>
      </c>
      <c r="U36" s="22">
        <v>-0.0049</v>
      </c>
      <c r="V36" s="22">
        <v>-0.1863</v>
      </c>
      <c r="W36" s="22">
        <v>-0.0232</v>
      </c>
      <c r="X36" s="22">
        <f t="shared" ref="X36:X43" si="5">ROUND(SUM(N36:W36),1)</f>
        <v>0</v>
      </c>
      <c r="Y36" s="91">
        <f t="array" ref="Y36">SQRT(MMULT(MMULT(N36:W36,OFFSET('Covariance Matrix '!A13,'Covariance Matrix '!V13,1,10,10)),TRANSPOSE(N36:W36)))*2</f>
        <v>0.02998122284</v>
      </c>
      <c r="Z36" s="45">
        <f t="shared" si="4"/>
        <v>0.001805328828</v>
      </c>
    </row>
    <row r="37" ht="15.0" customHeight="1">
      <c r="A37" s="80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95"/>
      <c r="M37" s="92" t="s">
        <v>145</v>
      </c>
      <c r="N37" s="22">
        <v>0.01215</v>
      </c>
      <c r="O37" s="22">
        <v>-0.117</v>
      </c>
      <c r="P37" s="22">
        <v>0.17145</v>
      </c>
      <c r="Q37" s="22">
        <v>6.1E-4</v>
      </c>
      <c r="R37" s="22">
        <v>-0.002</v>
      </c>
      <c r="S37" s="22">
        <v>0.1416</v>
      </c>
      <c r="T37" s="22">
        <v>-0.0121</v>
      </c>
      <c r="U37" s="22">
        <v>-0.0047</v>
      </c>
      <c r="V37" s="22">
        <v>-0.168</v>
      </c>
      <c r="W37" s="22">
        <v>-0.022</v>
      </c>
      <c r="X37" s="22">
        <f t="shared" si="5"/>
        <v>0</v>
      </c>
      <c r="Y37" s="91">
        <f t="array" ref="Y37">SQRT(MMULT(MMULT(N37:W37,OFFSET('Covariance Matrix '!A14,'Covariance Matrix '!V14,1,10,10)),TRANSPOSE(N37:W37)))*2</f>
        <v>0.02999498014</v>
      </c>
      <c r="Z37" s="45">
        <f t="shared" si="4"/>
        <v>0.002021825012</v>
      </c>
    </row>
    <row r="38" ht="15.0" customHeight="1">
      <c r="A38" s="80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95"/>
      <c r="M38" s="92" t="s">
        <v>147</v>
      </c>
      <c r="N38" s="22">
        <v>0.01204</v>
      </c>
      <c r="O38" s="22">
        <v>-0.1228</v>
      </c>
      <c r="P38" s="22">
        <v>0.17139</v>
      </c>
      <c r="Q38" s="22">
        <v>6.2E-4</v>
      </c>
      <c r="R38" s="22">
        <v>-0.002</v>
      </c>
      <c r="S38" s="22">
        <v>0.14597</v>
      </c>
      <c r="T38" s="22">
        <v>-0.0082</v>
      </c>
      <c r="U38" s="22">
        <v>-0.0047</v>
      </c>
      <c r="V38" s="22">
        <v>-0.1876</v>
      </c>
      <c r="W38" s="22">
        <v>-0.0047</v>
      </c>
      <c r="X38" s="22">
        <f t="shared" si="5"/>
        <v>0</v>
      </c>
      <c r="Y38" s="91">
        <f t="array" ref="Y38">SQRT(MMULT(MMULT(N38:W38,OFFSET('Covariance Matrix '!A15,'Covariance Matrix '!V15,1,10,10)),TRANSPOSE(N38:W38)))*2</f>
        <v>0.03005007009</v>
      </c>
      <c r="Z38" s="45">
        <f t="shared" si="4"/>
        <v>0.001938761543</v>
      </c>
    </row>
    <row r="39" ht="15.0" customHeight="1">
      <c r="A39" s="80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5"/>
      <c r="M39" s="92" t="s">
        <v>149</v>
      </c>
      <c r="N39" s="22">
        <v>0.01249</v>
      </c>
      <c r="O39" s="22">
        <v>-0.0688</v>
      </c>
      <c r="P39" s="22">
        <v>0.08336</v>
      </c>
      <c r="Q39" s="22">
        <v>6.2E-4</v>
      </c>
      <c r="R39" s="22">
        <v>-0.002</v>
      </c>
      <c r="S39" s="22">
        <v>0.23606</v>
      </c>
      <c r="T39" s="22">
        <v>-0.008</v>
      </c>
      <c r="U39" s="22">
        <v>-0.0046</v>
      </c>
      <c r="V39" s="22">
        <v>-0.2443</v>
      </c>
      <c r="W39" s="22">
        <v>-0.0047</v>
      </c>
      <c r="X39" s="22">
        <f t="shared" si="5"/>
        <v>0</v>
      </c>
      <c r="Y39" s="91">
        <f t="array" ref="Y39">SQRT(MMULT(MMULT(N39:W39,OFFSET('Covariance Matrix '!A16,'Covariance Matrix '!V16,1,10,10)),TRANSPOSE(N39:W39)))*2</f>
        <v>0.0300319288</v>
      </c>
      <c r="Z39" s="45">
        <f t="shared" si="4"/>
        <v>0.002366718808</v>
      </c>
    </row>
    <row r="40" ht="15.0" customHeight="1">
      <c r="A40" s="80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92" t="s">
        <v>151</v>
      </c>
      <c r="N40" s="22">
        <v>0.01207</v>
      </c>
      <c r="O40" s="22">
        <v>-0.0728</v>
      </c>
      <c r="P40" s="22">
        <v>0.05368</v>
      </c>
      <c r="Q40" s="22">
        <v>6.2E-4</v>
      </c>
      <c r="R40" s="22">
        <v>-0.002</v>
      </c>
      <c r="S40" s="22">
        <v>0.28321</v>
      </c>
      <c r="T40" s="22">
        <v>-0.0081</v>
      </c>
      <c r="U40" s="22">
        <v>-0.0046</v>
      </c>
      <c r="V40" s="22">
        <v>-0.2572</v>
      </c>
      <c r="W40" s="22">
        <v>-0.0048</v>
      </c>
      <c r="X40" s="22">
        <f t="shared" si="5"/>
        <v>0</v>
      </c>
      <c r="Y40" s="91">
        <f t="array" ref="Y40">SQRT(MMULT(MMULT(N40:W40,OFFSET('Covariance Matrix '!A17,'Covariance Matrix '!V17,1,10,10)),TRANSPOSE(N40:W40)))*2</f>
        <v>0.03002791647</v>
      </c>
      <c r="Z40" s="45">
        <f t="shared" si="4"/>
        <v>0.002613681847</v>
      </c>
    </row>
    <row r="41" ht="15.0" customHeight="1">
      <c r="A41" s="80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92" t="s">
        <v>153</v>
      </c>
      <c r="N41" s="22">
        <v>0.01794</v>
      </c>
      <c r="O41" s="22">
        <v>0.07193</v>
      </c>
      <c r="P41" s="22">
        <v>-0.011</v>
      </c>
      <c r="Q41" s="22">
        <v>6.8E-4</v>
      </c>
      <c r="R41" s="22">
        <v>-0.0012</v>
      </c>
      <c r="S41" s="22">
        <v>0.19251</v>
      </c>
      <c r="T41" s="22">
        <v>-0.0012</v>
      </c>
      <c r="U41" s="22">
        <v>-0.0045</v>
      </c>
      <c r="V41" s="22">
        <v>-0.2622</v>
      </c>
      <c r="W41" s="22">
        <v>-0.003</v>
      </c>
      <c r="X41" s="22">
        <f t="shared" si="5"/>
        <v>0</v>
      </c>
      <c r="Y41" s="91">
        <f t="array" ref="Y41">SQRT(MMULT(MMULT(N41:W41,OFFSET('Covariance Matrix '!A18,'Covariance Matrix '!V18,1,10,10)),TRANSPOSE(N41:W41)))*2</f>
        <v>0.02997231863</v>
      </c>
      <c r="Z41" s="45">
        <f t="shared" si="4"/>
        <v>0.002548159914</v>
      </c>
    </row>
    <row r="42" ht="15.0" customHeight="1">
      <c r="A42" s="80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92" t="s">
        <v>155</v>
      </c>
      <c r="N42" s="22">
        <v>0.01848</v>
      </c>
      <c r="O42" s="22">
        <v>0.04229</v>
      </c>
      <c r="P42" s="22">
        <v>-0.0112</v>
      </c>
      <c r="Q42" s="22">
        <v>6.8E-4</v>
      </c>
      <c r="R42" s="22">
        <v>-0.0012</v>
      </c>
      <c r="S42" s="22">
        <v>0.26671</v>
      </c>
      <c r="T42" s="22">
        <v>-0.0012</v>
      </c>
      <c r="U42" s="22">
        <v>-0.0045</v>
      </c>
      <c r="V42" s="22">
        <v>-0.307</v>
      </c>
      <c r="W42" s="22">
        <v>-0.003</v>
      </c>
      <c r="X42" s="22">
        <f t="shared" si="5"/>
        <v>0</v>
      </c>
      <c r="Y42" s="91">
        <f t="array" ref="Y42">SQRT(MMULT(MMULT(N42:W42,OFFSET('Covariance Matrix '!A19,'Covariance Matrix '!V19,1,10,10)),TRANSPOSE(N42:W42)))*2</f>
        <v>0.03002429442</v>
      </c>
      <c r="Z42" s="45">
        <f t="shared" si="4"/>
        <v>0.002141073903</v>
      </c>
    </row>
    <row r="43" ht="15.0" customHeight="1">
      <c r="A43" s="80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92" t="s">
        <v>157</v>
      </c>
      <c r="N43" s="22">
        <v>-0.0431</v>
      </c>
      <c r="O43" s="22">
        <v>0.06459</v>
      </c>
      <c r="P43" s="22">
        <v>-0.0119</v>
      </c>
      <c r="Q43" s="22">
        <v>7.1E-4</v>
      </c>
      <c r="R43" s="22">
        <v>-0.0015</v>
      </c>
      <c r="S43" s="22">
        <v>0.21616</v>
      </c>
      <c r="T43" s="22">
        <v>-0.0011</v>
      </c>
      <c r="U43" s="22">
        <v>5.9E-4</v>
      </c>
      <c r="V43" s="22">
        <v>-0.2196</v>
      </c>
      <c r="W43" s="22">
        <v>-0.0048</v>
      </c>
      <c r="X43" s="22">
        <f t="shared" si="5"/>
        <v>0</v>
      </c>
      <c r="Y43" s="91">
        <f t="array" ref="Y43">SQRT(MMULT(MMULT(N43:W43,OFFSET('Covariance Matrix '!A20,'Covariance Matrix '!V20,1,10,10)),TRANSPOSE(N43:W43)))*2</f>
        <v>0.03000507916</v>
      </c>
      <c r="Z43" s="45">
        <f t="shared" si="4"/>
        <v>0.002983501432</v>
      </c>
    </row>
    <row r="44" ht="15.0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102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68"/>
      <c r="Y44" s="103"/>
      <c r="Z44" s="104"/>
      <c r="AA44" s="105"/>
      <c r="AC44" s="21"/>
    </row>
    <row r="45" ht="15.75" customHeight="1">
      <c r="A45" s="76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87" t="s">
        <v>306</v>
      </c>
      <c r="N45" s="68" t="s">
        <v>32</v>
      </c>
      <c r="O45" s="68" t="s">
        <v>33</v>
      </c>
      <c r="P45" s="68" t="s">
        <v>34</v>
      </c>
      <c r="Q45" s="68" t="s">
        <v>35</v>
      </c>
      <c r="R45" s="68" t="s">
        <v>36</v>
      </c>
      <c r="S45" s="68" t="s">
        <v>37</v>
      </c>
      <c r="T45" s="68" t="s">
        <v>38</v>
      </c>
      <c r="U45" s="68" t="s">
        <v>39</v>
      </c>
      <c r="V45" s="68" t="s">
        <v>40</v>
      </c>
      <c r="W45" s="68" t="s">
        <v>79</v>
      </c>
      <c r="X45" s="68" t="s">
        <v>285</v>
      </c>
      <c r="Y45" s="67" t="s">
        <v>308</v>
      </c>
      <c r="Z45" s="105"/>
      <c r="AB45" s="21"/>
    </row>
    <row r="46" ht="15.75" customHeight="1">
      <c r="A46" s="79"/>
      <c r="B46" s="95"/>
      <c r="C46" s="95"/>
      <c r="D46" s="95"/>
      <c r="E46" s="95"/>
      <c r="F46" s="95"/>
      <c r="G46" s="95"/>
      <c r="H46" s="95"/>
      <c r="I46" s="95"/>
      <c r="J46" s="106"/>
      <c r="K46" s="95"/>
      <c r="L46" s="106"/>
      <c r="M46" s="81" t="s">
        <v>119</v>
      </c>
      <c r="N46" s="22">
        <f t="shared" ref="N46:W46" si="6">N2+N24</f>
        <v>0.03628970391</v>
      </c>
      <c r="O46" s="22">
        <f t="shared" si="6"/>
        <v>0.3049628362</v>
      </c>
      <c r="P46" s="22">
        <f t="shared" si="6"/>
        <v>0.000009202874434</v>
      </c>
      <c r="Q46" s="22">
        <f t="shared" si="6"/>
        <v>-0.00004188105427</v>
      </c>
      <c r="R46" s="22">
        <f t="shared" si="6"/>
        <v>0.00002169061788</v>
      </c>
      <c r="S46" s="22">
        <f t="shared" si="6"/>
        <v>0.02040071271</v>
      </c>
      <c r="T46" s="22">
        <f t="shared" si="6"/>
        <v>0.01513703712</v>
      </c>
      <c r="U46" s="22">
        <f t="shared" si="6"/>
        <v>0.2545293857</v>
      </c>
      <c r="V46" s="22">
        <f t="shared" si="6"/>
        <v>0.0000180484503</v>
      </c>
      <c r="W46" s="22">
        <f t="shared" si="6"/>
        <v>0.3686632635</v>
      </c>
      <c r="X46" s="22">
        <f t="shared" ref="X46:X65" si="8">ROUND(SUM(N46:W46),1)</f>
        <v>1</v>
      </c>
      <c r="Y46" s="22">
        <f t="array" ref="Y46">SUMPRODUCT(N46:W46,B2:K2)</f>
        <v>0.01493022032</v>
      </c>
      <c r="Z46" s="105"/>
      <c r="AB46" s="21"/>
    </row>
    <row r="47" ht="15.75" customHeight="1">
      <c r="A47" s="79"/>
      <c r="B47" s="95"/>
      <c r="C47" s="95"/>
      <c r="D47" s="95"/>
      <c r="E47" s="95"/>
      <c r="F47" s="95"/>
      <c r="G47" s="95"/>
      <c r="H47" s="95"/>
      <c r="I47" s="95"/>
      <c r="J47" s="106"/>
      <c r="K47" s="95"/>
      <c r="L47" s="106"/>
      <c r="M47" s="92" t="s">
        <v>121</v>
      </c>
      <c r="N47" s="22">
        <f t="shared" ref="N47:W47" si="7">N3+N25</f>
        <v>0.1454654631</v>
      </c>
      <c r="O47" s="22">
        <f t="shared" si="7"/>
        <v>0.2368106133</v>
      </c>
      <c r="P47" s="22">
        <f t="shared" si="7"/>
        <v>0.005272320161</v>
      </c>
      <c r="Q47" s="22">
        <f t="shared" si="7"/>
        <v>0.003174119184</v>
      </c>
      <c r="R47" s="22">
        <f t="shared" si="7"/>
        <v>0.1404534343</v>
      </c>
      <c r="S47" s="22">
        <f t="shared" si="7"/>
        <v>0.0249240619</v>
      </c>
      <c r="T47" s="22">
        <f t="shared" si="7"/>
        <v>0.01313306017</v>
      </c>
      <c r="U47" s="22">
        <f t="shared" si="7"/>
        <v>0.1429173052</v>
      </c>
      <c r="V47" s="22">
        <f t="shared" si="7"/>
        <v>0.2234423822</v>
      </c>
      <c r="W47" s="22">
        <f t="shared" si="7"/>
        <v>0.06448724057</v>
      </c>
      <c r="X47" s="22">
        <f t="shared" si="8"/>
        <v>1</v>
      </c>
      <c r="Y47" s="22">
        <f t="array" ref="Y47">SUMPRODUCT(N47:W47,B3:K3)</f>
        <v>0.01425727612</v>
      </c>
      <c r="Z47" s="105"/>
      <c r="AB47" s="21"/>
    </row>
    <row r="48" ht="15.75" customHeight="1">
      <c r="A48" s="79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106"/>
      <c r="M48" s="92" t="s">
        <v>123</v>
      </c>
      <c r="N48" s="22">
        <f t="shared" ref="N48:W48" si="9">N4+N26</f>
        <v>0.1356121763</v>
      </c>
      <c r="O48" s="22">
        <f t="shared" si="9"/>
        <v>0.3899528964</v>
      </c>
      <c r="P48" s="22">
        <f t="shared" si="9"/>
        <v>0.005292419602</v>
      </c>
      <c r="Q48" s="22">
        <f t="shared" si="9"/>
        <v>0.00277175729</v>
      </c>
      <c r="R48" s="22">
        <f t="shared" si="9"/>
        <v>0.1336440777</v>
      </c>
      <c r="S48" s="22">
        <f t="shared" si="9"/>
        <v>-0.000004775603798</v>
      </c>
      <c r="T48" s="22">
        <f t="shared" si="9"/>
        <v>0.01451768699</v>
      </c>
      <c r="U48" s="22">
        <f t="shared" si="9"/>
        <v>0.09670402937</v>
      </c>
      <c r="V48" s="22">
        <f t="shared" si="9"/>
        <v>0.1017034555</v>
      </c>
      <c r="W48" s="22">
        <f t="shared" si="9"/>
        <v>0.1198362764</v>
      </c>
      <c r="X48" s="22">
        <f t="shared" si="8"/>
        <v>1</v>
      </c>
      <c r="Y48" s="22">
        <f t="array" ref="Y48">SUMPRODUCT(N48:W48,B4:K4)</f>
        <v>0.00871431921</v>
      </c>
      <c r="Z48" s="105"/>
      <c r="AB48" s="21"/>
    </row>
    <row r="49" ht="15.75" customHeight="1">
      <c r="A49" s="79"/>
      <c r="B49" s="95"/>
      <c r="C49" s="95"/>
      <c r="D49" s="95"/>
      <c r="E49" s="95"/>
      <c r="F49" s="95"/>
      <c r="G49" s="95"/>
      <c r="H49" s="95"/>
      <c r="I49" s="95"/>
      <c r="J49" s="106"/>
      <c r="K49" s="95"/>
      <c r="L49" s="106"/>
      <c r="M49" s="92" t="s">
        <v>125</v>
      </c>
      <c r="N49" s="22">
        <f t="shared" ref="N49:W49" si="10">N5+N27</f>
        <v>0.1265862389</v>
      </c>
      <c r="O49" s="22">
        <f t="shared" si="10"/>
        <v>0.1551982393</v>
      </c>
      <c r="P49" s="22">
        <f t="shared" si="10"/>
        <v>0.008162658781</v>
      </c>
      <c r="Q49" s="22">
        <f t="shared" si="10"/>
        <v>0.00001068320242</v>
      </c>
      <c r="R49" s="22">
        <f t="shared" si="10"/>
        <v>-0.00001228541423</v>
      </c>
      <c r="S49" s="22">
        <f t="shared" si="10"/>
        <v>0.4211721178</v>
      </c>
      <c r="T49" s="22">
        <f t="shared" si="10"/>
        <v>0.01366112921</v>
      </c>
      <c r="U49" s="22">
        <f t="shared" si="10"/>
        <v>0.00002142791287</v>
      </c>
      <c r="V49" s="22">
        <f t="shared" si="10"/>
        <v>-0.00003876318982</v>
      </c>
      <c r="W49" s="22">
        <f t="shared" si="10"/>
        <v>0.2752385536</v>
      </c>
      <c r="X49" s="22">
        <f t="shared" si="8"/>
        <v>1</v>
      </c>
      <c r="Y49" s="22">
        <f t="array" ref="Y49">SUMPRODUCT(N49:W49,B5:K5)</f>
        <v>0.007271171789</v>
      </c>
      <c r="Z49" s="105"/>
      <c r="AB49" s="21"/>
    </row>
    <row r="50" ht="15.75" customHeight="1">
      <c r="A50" s="79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106"/>
      <c r="M50" s="92" t="s">
        <v>127</v>
      </c>
      <c r="N50" s="22">
        <f t="shared" ref="N50:W50" si="11">N6+N28</f>
        <v>0.1096943874</v>
      </c>
      <c r="O50" s="22">
        <f t="shared" si="11"/>
        <v>0.169512758</v>
      </c>
      <c r="P50" s="22">
        <f t="shared" si="11"/>
        <v>0.193104097</v>
      </c>
      <c r="Q50" s="22">
        <f t="shared" si="11"/>
        <v>0.00001120438108</v>
      </c>
      <c r="R50" s="22">
        <f t="shared" si="11"/>
        <v>-0.00001827747035</v>
      </c>
      <c r="S50" s="22">
        <f t="shared" si="11"/>
        <v>0.00003197956247</v>
      </c>
      <c r="T50" s="22">
        <f t="shared" si="11"/>
        <v>0.00001116986567</v>
      </c>
      <c r="U50" s="22">
        <f t="shared" si="11"/>
        <v>0.00002298354569</v>
      </c>
      <c r="V50" s="22">
        <f t="shared" si="11"/>
        <v>-0.00002040557094</v>
      </c>
      <c r="W50" s="22">
        <f t="shared" si="11"/>
        <v>0.5276201033</v>
      </c>
      <c r="X50" s="22">
        <f t="shared" si="8"/>
        <v>1</v>
      </c>
      <c r="Y50" s="22">
        <f t="array" ref="Y50">SUMPRODUCT(N50:W50,B6:K6)</f>
        <v>0.004451428431</v>
      </c>
      <c r="Z50" s="105"/>
      <c r="AB50" s="21"/>
    </row>
    <row r="51" ht="15.75" customHeight="1">
      <c r="A51" s="79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106"/>
      <c r="M51" s="92" t="s">
        <v>129</v>
      </c>
      <c r="N51" s="22">
        <f t="shared" ref="N51:W51" si="12">N7+N29</f>
        <v>0.07818267818</v>
      </c>
      <c r="O51" s="22">
        <f t="shared" si="12"/>
        <v>0.1939818005</v>
      </c>
      <c r="P51" s="22">
        <f t="shared" si="12"/>
        <v>0.0003767069931</v>
      </c>
      <c r="Q51" s="22">
        <f t="shared" si="12"/>
        <v>0.01212522293</v>
      </c>
      <c r="R51" s="22">
        <f t="shared" si="12"/>
        <v>0.114406971</v>
      </c>
      <c r="S51" s="22">
        <f t="shared" si="12"/>
        <v>0.5134394948</v>
      </c>
      <c r="T51" s="22">
        <f t="shared" si="12"/>
        <v>0.01498836716</v>
      </c>
      <c r="U51" s="22">
        <f t="shared" si="12"/>
        <v>0.01653776211</v>
      </c>
      <c r="V51" s="22">
        <f t="shared" si="12"/>
        <v>0.0333909615</v>
      </c>
      <c r="W51" s="22">
        <f t="shared" si="12"/>
        <v>0.02263003482</v>
      </c>
      <c r="X51" s="22">
        <f t="shared" si="8"/>
        <v>1</v>
      </c>
      <c r="Y51" s="22">
        <f t="array" ref="Y51">SUMPRODUCT(N51:W51,B7:K7)</f>
        <v>0.00382314759</v>
      </c>
      <c r="Z51" s="105"/>
      <c r="AB51" s="21"/>
    </row>
    <row r="52" ht="15.75" customHeight="1">
      <c r="A52" s="79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106"/>
      <c r="M52" s="92" t="s">
        <v>131</v>
      </c>
      <c r="N52" s="22">
        <f t="shared" ref="N52:W52" si="13">N8+N30</f>
        <v>0.1178545696</v>
      </c>
      <c r="O52" s="22">
        <f t="shared" si="13"/>
        <v>0.133349933</v>
      </c>
      <c r="P52" s="22">
        <f t="shared" si="13"/>
        <v>0.00905528734</v>
      </c>
      <c r="Q52" s="22">
        <f t="shared" si="13"/>
        <v>0.001254706206</v>
      </c>
      <c r="R52" s="22">
        <f t="shared" si="13"/>
        <v>0.1196930272</v>
      </c>
      <c r="S52" s="22">
        <f t="shared" si="13"/>
        <v>0.4021307231</v>
      </c>
      <c r="T52" s="22">
        <f t="shared" si="13"/>
        <v>0.05878562999</v>
      </c>
      <c r="U52" s="22">
        <f t="shared" si="13"/>
        <v>0.00003331525345</v>
      </c>
      <c r="V52" s="22">
        <f t="shared" si="13"/>
        <v>0.1538786447</v>
      </c>
      <c r="W52" s="22">
        <f t="shared" si="13"/>
        <v>0.003944163631</v>
      </c>
      <c r="X52" s="22">
        <f t="shared" si="8"/>
        <v>1</v>
      </c>
      <c r="Y52" s="22">
        <f t="array" ref="Y52">SUMPRODUCT(N52:W52,B8:K8)</f>
        <v>0.007598756846</v>
      </c>
      <c r="Z52" s="105"/>
      <c r="AB52" s="21"/>
    </row>
    <row r="53" ht="15.75" customHeight="1">
      <c r="A53" s="79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106"/>
      <c r="M53" s="92" t="s">
        <v>133</v>
      </c>
      <c r="N53" s="22">
        <f t="shared" ref="N53:W53" si="14">N9+N31</f>
        <v>0.1814983572</v>
      </c>
      <c r="O53" s="22">
        <f t="shared" si="14"/>
        <v>0.1459911923</v>
      </c>
      <c r="P53" s="22">
        <f t="shared" si="14"/>
        <v>0.01616806413</v>
      </c>
      <c r="Q53" s="22">
        <f t="shared" si="14"/>
        <v>0.1206852859</v>
      </c>
      <c r="R53" s="22">
        <f t="shared" si="14"/>
        <v>0.1199720729</v>
      </c>
      <c r="S53" s="22">
        <f t="shared" si="14"/>
        <v>-0.00001752176221</v>
      </c>
      <c r="T53" s="22">
        <f t="shared" si="14"/>
        <v>0.1653195977</v>
      </c>
      <c r="U53" s="22">
        <f t="shared" si="14"/>
        <v>0.00001757629051</v>
      </c>
      <c r="V53" s="22">
        <f t="shared" si="14"/>
        <v>0.168377006</v>
      </c>
      <c r="W53" s="22">
        <f t="shared" si="14"/>
        <v>0.08197836939</v>
      </c>
      <c r="X53" s="22">
        <f t="shared" si="8"/>
        <v>1</v>
      </c>
      <c r="Y53" s="22">
        <f t="array" ref="Y53">SUMPRODUCT(N53:W53,B9:K9)</f>
        <v>0.008319337198</v>
      </c>
      <c r="Z53" s="104"/>
      <c r="AA53" s="105"/>
      <c r="AC53" s="21"/>
    </row>
    <row r="54" ht="15.75" customHeight="1">
      <c r="A54" s="79"/>
      <c r="B54" s="106"/>
      <c r="C54" s="106"/>
      <c r="D54" s="95"/>
      <c r="E54" s="106"/>
      <c r="F54" s="95"/>
      <c r="G54" s="95"/>
      <c r="H54" s="95"/>
      <c r="I54" s="95"/>
      <c r="J54" s="95"/>
      <c r="K54" s="95"/>
      <c r="L54" s="106"/>
      <c r="M54" s="92" t="s">
        <v>135</v>
      </c>
      <c r="N54" s="22">
        <f t="shared" ref="N54:W54" si="15">N10+N32</f>
        <v>0.3598034386</v>
      </c>
      <c r="O54" s="22">
        <f t="shared" si="15"/>
        <v>0.00001804572358</v>
      </c>
      <c r="P54" s="22">
        <f t="shared" si="15"/>
        <v>0.04397042857</v>
      </c>
      <c r="Q54" s="22">
        <f t="shared" si="15"/>
        <v>0.0811189185</v>
      </c>
      <c r="R54" s="22">
        <f t="shared" si="15"/>
        <v>0.1107069596</v>
      </c>
      <c r="S54" s="22">
        <f t="shared" si="15"/>
        <v>-0.00002653315351</v>
      </c>
      <c r="T54" s="22">
        <f t="shared" si="15"/>
        <v>0.1923262053</v>
      </c>
      <c r="U54" s="22">
        <f t="shared" si="15"/>
        <v>-0.0000420584396</v>
      </c>
      <c r="V54" s="22">
        <f t="shared" si="15"/>
        <v>0.2121409436</v>
      </c>
      <c r="W54" s="22">
        <f t="shared" si="15"/>
        <v>-0.00001634834566</v>
      </c>
      <c r="X54" s="22">
        <f t="shared" si="8"/>
        <v>1</v>
      </c>
      <c r="Y54" s="22">
        <f t="array" ref="Y54">SUMPRODUCT(N54:W54,B10:K10)</f>
        <v>0.007392207096</v>
      </c>
      <c r="Z54" s="104"/>
      <c r="AA54" s="105"/>
      <c r="AC54" s="21"/>
    </row>
    <row r="55" ht="15.75" customHeight="1">
      <c r="A55" s="79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106"/>
      <c r="M55" s="92" t="s">
        <v>137</v>
      </c>
      <c r="N55" s="22">
        <f t="shared" ref="N55:W55" si="16">N11+N33</f>
        <v>0.2997640112</v>
      </c>
      <c r="O55" s="22">
        <f t="shared" si="16"/>
        <v>0.00003992087614</v>
      </c>
      <c r="P55" s="22">
        <f t="shared" si="16"/>
        <v>0.1944078516</v>
      </c>
      <c r="Q55" s="22">
        <f t="shared" si="16"/>
        <v>0.000008178452793</v>
      </c>
      <c r="R55" s="22">
        <f t="shared" si="16"/>
        <v>0.1078147724</v>
      </c>
      <c r="S55" s="22">
        <f t="shared" si="16"/>
        <v>-0.0000366644173</v>
      </c>
      <c r="T55" s="22">
        <f t="shared" si="16"/>
        <v>0.191501926</v>
      </c>
      <c r="U55" s="22">
        <f t="shared" si="16"/>
        <v>0.00004307138362</v>
      </c>
      <c r="V55" s="22">
        <f t="shared" si="16"/>
        <v>0.2063970016</v>
      </c>
      <c r="W55" s="22">
        <f t="shared" si="16"/>
        <v>0.00003993097209</v>
      </c>
      <c r="X55" s="22">
        <f t="shared" si="8"/>
        <v>1</v>
      </c>
      <c r="Y55" s="22">
        <f t="array" ref="Y55">SUMPRODUCT(N55:W55,B11:K11)</f>
        <v>0.007860352314</v>
      </c>
      <c r="Z55" s="104"/>
      <c r="AA55" s="105"/>
      <c r="AC55" s="21"/>
    </row>
    <row r="56" ht="15.75" customHeight="1">
      <c r="A56" s="79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92" t="s">
        <v>139</v>
      </c>
      <c r="N56" s="22">
        <f t="shared" ref="N56:W56" si="17">N12+N34</f>
        <v>0.2444402212</v>
      </c>
      <c r="O56" s="22">
        <f t="shared" si="17"/>
        <v>-0.000001600580169</v>
      </c>
      <c r="P56" s="22">
        <f t="shared" si="17"/>
        <v>0.2209426345</v>
      </c>
      <c r="Q56" s="22">
        <f t="shared" si="17"/>
        <v>0.000430879021</v>
      </c>
      <c r="R56" s="22">
        <f t="shared" si="17"/>
        <v>0.1134306057</v>
      </c>
      <c r="S56" s="22">
        <f t="shared" si="17"/>
        <v>0.001625972737</v>
      </c>
      <c r="T56" s="22">
        <f t="shared" si="17"/>
        <v>0.1956355993</v>
      </c>
      <c r="U56" s="22">
        <f t="shared" si="17"/>
        <v>0.002403503962</v>
      </c>
      <c r="V56" s="22">
        <f t="shared" si="17"/>
        <v>0.2186919706</v>
      </c>
      <c r="W56" s="22">
        <f t="shared" si="17"/>
        <v>0.002450213504</v>
      </c>
      <c r="X56" s="22">
        <f t="shared" si="8"/>
        <v>1</v>
      </c>
      <c r="Y56" s="22">
        <f t="array" ref="Y56">SUMPRODUCT(N56:W56,B12:K12)</f>
        <v>0.006880713719</v>
      </c>
      <c r="Z56" s="104"/>
      <c r="AA56" s="105"/>
      <c r="AC56" s="21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92" t="s">
        <v>141</v>
      </c>
      <c r="N57" s="22">
        <f t="shared" ref="N57:W57" si="18">N13+N35</f>
        <v>0.2925471166</v>
      </c>
      <c r="O57" s="22">
        <f t="shared" si="18"/>
        <v>0.1158429125</v>
      </c>
      <c r="P57" s="22">
        <f t="shared" si="18"/>
        <v>0.009840362691</v>
      </c>
      <c r="Q57" s="22">
        <f t="shared" si="18"/>
        <v>0.01170309876</v>
      </c>
      <c r="R57" s="22">
        <f t="shared" si="18"/>
        <v>-0.00001897795756</v>
      </c>
      <c r="S57" s="22">
        <f t="shared" si="18"/>
        <v>0.07878249564</v>
      </c>
      <c r="T57" s="22">
        <f t="shared" si="18"/>
        <v>0.01451687528</v>
      </c>
      <c r="U57" s="22">
        <f t="shared" si="18"/>
        <v>0.02542507654</v>
      </c>
      <c r="V57" s="22">
        <f t="shared" si="18"/>
        <v>0.05264264948</v>
      </c>
      <c r="W57" s="22">
        <f t="shared" si="18"/>
        <v>0.3988183905</v>
      </c>
      <c r="X57" s="22">
        <f t="shared" si="8"/>
        <v>1</v>
      </c>
      <c r="Y57" s="22">
        <f t="array" ref="Y57">SUMPRODUCT(N57:W57,B13:K13)</f>
        <v>0.004596251431</v>
      </c>
      <c r="Z57" s="104"/>
      <c r="AA57" s="105"/>
      <c r="AC57" s="21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92" t="s">
        <v>143</v>
      </c>
      <c r="N58" s="22">
        <f t="shared" ref="N58:W58" si="19">N14+N36</f>
        <v>0.1311832527</v>
      </c>
      <c r="O58" s="22">
        <f t="shared" si="19"/>
        <v>0.2440647419</v>
      </c>
      <c r="P58" s="22">
        <f t="shared" si="19"/>
        <v>0.1194900861</v>
      </c>
      <c r="Q58" s="22">
        <f t="shared" si="19"/>
        <v>0.01023159528</v>
      </c>
      <c r="R58" s="22">
        <f t="shared" si="19"/>
        <v>0.1220484306</v>
      </c>
      <c r="S58" s="22">
        <f t="shared" si="19"/>
        <v>-0.0000110243682</v>
      </c>
      <c r="T58" s="22">
        <f t="shared" si="19"/>
        <v>0.09601458019</v>
      </c>
      <c r="U58" s="22">
        <f t="shared" si="19"/>
        <v>0.009684255746</v>
      </c>
      <c r="V58" s="22">
        <f t="shared" si="19"/>
        <v>0.2672865772</v>
      </c>
      <c r="W58" s="22">
        <f t="shared" si="19"/>
        <v>-0.00002249537964</v>
      </c>
      <c r="X58" s="22">
        <f t="shared" si="8"/>
        <v>1</v>
      </c>
      <c r="Y58" s="22">
        <f t="array" ref="Y58">SUMPRODUCT(N58:W58,B14:K14)</f>
        <v>0.005965869536</v>
      </c>
      <c r="Z58" s="104"/>
      <c r="AA58" s="105"/>
      <c r="AC58" s="21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92" t="s">
        <v>145</v>
      </c>
      <c r="N59" s="22">
        <f t="shared" ref="N59:W59" si="20">N15+N37</f>
        <v>0.1241520563</v>
      </c>
      <c r="O59" s="22">
        <f t="shared" si="20"/>
        <v>-0.000003882728397</v>
      </c>
      <c r="P59" s="22">
        <f t="shared" si="20"/>
        <v>0.1807597736</v>
      </c>
      <c r="Q59" s="22">
        <f t="shared" si="20"/>
        <v>0.0102417551</v>
      </c>
      <c r="R59" s="22">
        <f t="shared" si="20"/>
        <v>0.113772937</v>
      </c>
      <c r="S59" s="22">
        <f t="shared" si="20"/>
        <v>0.2558791113</v>
      </c>
      <c r="T59" s="22">
        <f t="shared" si="20"/>
        <v>0.00002920933216</v>
      </c>
      <c r="U59" s="22">
        <f t="shared" si="20"/>
        <v>0.007950778584</v>
      </c>
      <c r="V59" s="22">
        <f t="shared" si="20"/>
        <v>0.3072146698</v>
      </c>
      <c r="W59" s="22">
        <f t="shared" si="20"/>
        <v>0.0000135916748</v>
      </c>
      <c r="X59" s="22">
        <f t="shared" si="8"/>
        <v>1</v>
      </c>
      <c r="Y59" s="22">
        <f t="array" ref="Y59">SUMPRODUCT(N59:W59,B15:K15)</f>
        <v>0.006471046956</v>
      </c>
      <c r="Z59" s="104"/>
      <c r="AA59" s="105"/>
      <c r="AC59" s="21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92" t="s">
        <v>147</v>
      </c>
      <c r="N60" s="22">
        <f t="shared" ref="N60:W60" si="21">N16+N38</f>
        <v>0.1193932959</v>
      </c>
      <c r="O60" s="22">
        <f t="shared" si="21"/>
        <v>0.00002121613138</v>
      </c>
      <c r="P60" s="22">
        <f t="shared" si="21"/>
        <v>0.1806811783</v>
      </c>
      <c r="Q60" s="22">
        <f t="shared" si="21"/>
        <v>0.009973132738</v>
      </c>
      <c r="R60" s="22">
        <f t="shared" si="21"/>
        <v>0.1014089225</v>
      </c>
      <c r="S60" s="22">
        <f t="shared" si="21"/>
        <v>0.2525584834</v>
      </c>
      <c r="T60" s="22">
        <f t="shared" si="21"/>
        <v>0.00114811592</v>
      </c>
      <c r="U60" s="22">
        <f t="shared" si="21"/>
        <v>0.006083532935</v>
      </c>
      <c r="V60" s="22">
        <f t="shared" si="21"/>
        <v>0.313563669</v>
      </c>
      <c r="W60" s="22">
        <f t="shared" si="21"/>
        <v>0.01518845322</v>
      </c>
      <c r="X60" s="22">
        <f t="shared" si="8"/>
        <v>1</v>
      </c>
      <c r="Y60" s="22">
        <f t="array" ref="Y60">SUMPRODUCT(N60:W60,B16:K16)</f>
        <v>0.006528570898</v>
      </c>
      <c r="Z60" s="104"/>
      <c r="AA60" s="105"/>
      <c r="AC60" s="21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92" t="s">
        <v>149</v>
      </c>
      <c r="N61" s="22">
        <f t="shared" ref="N61:W61" si="22">N17+N39</f>
        <v>0.1336477118</v>
      </c>
      <c r="O61" s="22">
        <f t="shared" si="22"/>
        <v>0.05148484651</v>
      </c>
      <c r="P61" s="22">
        <f t="shared" si="22"/>
        <v>0.09405038572</v>
      </c>
      <c r="Q61" s="22">
        <f t="shared" si="22"/>
        <v>0.01025280275</v>
      </c>
      <c r="R61" s="22">
        <f t="shared" si="22"/>
        <v>0.1088808385</v>
      </c>
      <c r="S61" s="22">
        <f t="shared" si="22"/>
        <v>0.3538371684</v>
      </c>
      <c r="T61" s="22">
        <f t="shared" si="22"/>
        <v>0.001627309917</v>
      </c>
      <c r="U61" s="22">
        <f t="shared" si="22"/>
        <v>0.006328018267</v>
      </c>
      <c r="V61" s="22">
        <f t="shared" si="22"/>
        <v>0.2280879716</v>
      </c>
      <c r="W61" s="22">
        <f t="shared" si="22"/>
        <v>0.01193294642</v>
      </c>
      <c r="X61" s="22">
        <f t="shared" si="8"/>
        <v>1</v>
      </c>
      <c r="Y61" s="22">
        <f t="array" ref="Y61">SUMPRODUCT(N61:W61,B17:K17)</f>
        <v>0.007800081362</v>
      </c>
      <c r="Z61" s="104"/>
      <c r="AA61" s="105"/>
      <c r="AC61" s="21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92" t="s">
        <v>151</v>
      </c>
      <c r="N62" s="22">
        <f t="shared" ref="N62:W62" si="23">N18+N40</f>
        <v>0.1524464383</v>
      </c>
      <c r="O62" s="22">
        <f t="shared" si="23"/>
        <v>0.06962588294</v>
      </c>
      <c r="P62" s="22">
        <f t="shared" si="23"/>
        <v>0.06679369271</v>
      </c>
      <c r="Q62" s="22">
        <f t="shared" si="23"/>
        <v>0.01269336539</v>
      </c>
      <c r="R62" s="22">
        <f t="shared" si="23"/>
        <v>0.1287680574</v>
      </c>
      <c r="S62" s="22">
        <f t="shared" si="23"/>
        <v>0.4064783319</v>
      </c>
      <c r="T62" s="22">
        <f t="shared" si="23"/>
        <v>0.00418384011</v>
      </c>
      <c r="U62" s="22">
        <f t="shared" si="23"/>
        <v>0.008335414852</v>
      </c>
      <c r="V62" s="22">
        <f t="shared" si="23"/>
        <v>0.1363189248</v>
      </c>
      <c r="W62" s="22">
        <f t="shared" si="23"/>
        <v>0.01443605159</v>
      </c>
      <c r="X62" s="22">
        <f t="shared" si="8"/>
        <v>1</v>
      </c>
      <c r="Y62" s="22">
        <f t="array" ref="Y62">SUMPRODUCT(N62:W62,B18:K18)</f>
        <v>0.0100183236</v>
      </c>
      <c r="Z62" s="104"/>
      <c r="AA62" s="105"/>
      <c r="AC62" s="21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92" t="s">
        <v>153</v>
      </c>
      <c r="N63" s="22">
        <f t="shared" ref="N63:W63" si="24">N19+N41</f>
        <v>0.1506772403</v>
      </c>
      <c r="O63" s="22">
        <f t="shared" si="24"/>
        <v>0.2149826097</v>
      </c>
      <c r="P63" s="22">
        <f t="shared" si="24"/>
        <v>0.00001914715896</v>
      </c>
      <c r="Q63" s="22">
        <f t="shared" si="24"/>
        <v>0.01204948273</v>
      </c>
      <c r="R63" s="22">
        <f t="shared" si="24"/>
        <v>0.1378620871</v>
      </c>
      <c r="S63" s="22">
        <f t="shared" si="24"/>
        <v>0.3392647536</v>
      </c>
      <c r="T63" s="22">
        <f t="shared" si="24"/>
        <v>0.01276542718</v>
      </c>
      <c r="U63" s="22">
        <f t="shared" si="24"/>
        <v>0.01138228171</v>
      </c>
      <c r="V63" s="22">
        <f t="shared" si="24"/>
        <v>0.1044596072</v>
      </c>
      <c r="W63" s="22">
        <f t="shared" si="24"/>
        <v>0.01649736331</v>
      </c>
      <c r="X63" s="22">
        <f t="shared" si="8"/>
        <v>1</v>
      </c>
      <c r="Y63" s="22">
        <f t="array" ref="Y63">SUMPRODUCT(N63:W63,B19:K19)</f>
        <v>0.01091894621</v>
      </c>
      <c r="Z63" s="104"/>
      <c r="AA63" s="105"/>
      <c r="AC63" s="21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92" t="s">
        <v>155</v>
      </c>
      <c r="N64" s="22">
        <f t="shared" ref="N64:W64" si="25">N20+N42</f>
        <v>0.150620655</v>
      </c>
      <c r="O64" s="22">
        <f t="shared" si="25"/>
        <v>0.1858890224</v>
      </c>
      <c r="P64" s="22">
        <f t="shared" si="25"/>
        <v>0.0001608511272</v>
      </c>
      <c r="Q64" s="22">
        <f t="shared" si="25"/>
        <v>0.01281048028</v>
      </c>
      <c r="R64" s="22">
        <f t="shared" si="25"/>
        <v>0.1381367028</v>
      </c>
      <c r="S64" s="22">
        <f t="shared" si="25"/>
        <v>0.4113550791</v>
      </c>
      <c r="T64" s="22">
        <f t="shared" si="25"/>
        <v>0.01426343476</v>
      </c>
      <c r="U64" s="22">
        <f t="shared" si="25"/>
        <v>0.01167712875</v>
      </c>
      <c r="V64" s="22">
        <f t="shared" si="25"/>
        <v>0.05862750631</v>
      </c>
      <c r="W64" s="22">
        <f t="shared" si="25"/>
        <v>0.01651913951</v>
      </c>
      <c r="X64" s="22">
        <f t="shared" si="8"/>
        <v>1</v>
      </c>
      <c r="Y64" s="22">
        <f t="array" ref="Y64">SUMPRODUCT(N64:W64,B20:K20)</f>
        <v>0.007164185014</v>
      </c>
      <c r="Z64" s="104"/>
      <c r="AA64" s="105"/>
      <c r="AC64" s="21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92" t="s">
        <v>157</v>
      </c>
      <c r="N65" s="22">
        <f t="shared" ref="N65:W65" si="26">N21+N43</f>
        <v>0.09761264837</v>
      </c>
      <c r="O65" s="22">
        <f t="shared" si="26"/>
        <v>0.2197811509</v>
      </c>
      <c r="P65" s="22">
        <f t="shared" si="26"/>
        <v>0.0000140115799</v>
      </c>
      <c r="Q65" s="22">
        <f t="shared" si="26"/>
        <v>0.01448686334</v>
      </c>
      <c r="R65" s="22">
        <f t="shared" si="26"/>
        <v>0.1484090756</v>
      </c>
      <c r="S65" s="22">
        <f t="shared" si="26"/>
        <v>0.3686675456</v>
      </c>
      <c r="T65" s="22">
        <f t="shared" si="26"/>
        <v>0.01528869671</v>
      </c>
      <c r="U65" s="22">
        <f t="shared" si="26"/>
        <v>0.01792896387</v>
      </c>
      <c r="V65" s="22">
        <f t="shared" si="26"/>
        <v>0.1026741322</v>
      </c>
      <c r="W65" s="22">
        <f t="shared" si="26"/>
        <v>0.01518691184</v>
      </c>
      <c r="X65" s="22">
        <f t="shared" si="8"/>
        <v>1</v>
      </c>
      <c r="Y65" s="22">
        <f t="array" ref="Y65">SUMPRODUCT(N65:W65,B21:K21)</f>
        <v>0.0164526052</v>
      </c>
      <c r="Z65" s="104"/>
      <c r="AA65" s="105"/>
      <c r="AC65" s="21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22"/>
      <c r="AA66" s="45"/>
      <c r="AC66" s="21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22"/>
      <c r="AA67" s="45"/>
      <c r="AC67" s="21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22"/>
      <c r="AA68" s="45"/>
      <c r="AC68" s="21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22"/>
      <c r="AA69" s="45"/>
      <c r="AC69" s="21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22"/>
      <c r="AA70" s="45"/>
      <c r="AC70" s="21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22"/>
      <c r="AA71" s="45"/>
      <c r="AC71" s="21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22"/>
      <c r="AA72" s="45"/>
      <c r="AC72" s="21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22"/>
      <c r="AA73" s="45"/>
      <c r="AC73" s="21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22"/>
      <c r="AA74" s="45"/>
      <c r="AC74" s="21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22"/>
      <c r="AA75" s="45"/>
      <c r="AC75" s="21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22"/>
      <c r="AA76" s="45"/>
      <c r="AC76" s="21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22"/>
      <c r="AA77" s="45"/>
      <c r="AC77" s="21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22"/>
      <c r="AA78" s="45"/>
      <c r="AC78" s="21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22"/>
      <c r="AA79" s="45"/>
      <c r="AC79" s="21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22"/>
      <c r="AA80" s="45"/>
      <c r="AC80" s="21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22"/>
      <c r="AA81" s="45"/>
      <c r="AC81" s="21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22"/>
      <c r="AA82" s="45"/>
      <c r="AC82" s="21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22"/>
      <c r="AA83" s="45"/>
      <c r="AC83" s="21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22"/>
      <c r="AA84" s="45"/>
      <c r="AC84" s="21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22"/>
      <c r="AA85" s="45"/>
      <c r="AC85" s="21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22"/>
      <c r="AA86" s="45"/>
      <c r="AC86" s="21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22"/>
      <c r="AA87" s="45"/>
      <c r="AC87" s="21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22"/>
      <c r="AA88" s="45"/>
      <c r="AC88" s="21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22"/>
      <c r="AA89" s="45"/>
      <c r="AC89" s="21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22"/>
      <c r="AA90" s="45"/>
      <c r="AC90" s="21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22"/>
      <c r="AA91" s="45"/>
      <c r="AC91" s="21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22"/>
      <c r="AA92" s="45"/>
      <c r="AC92" s="21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22"/>
      <c r="AA93" s="45"/>
      <c r="AC93" s="21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22"/>
      <c r="AA94" s="45"/>
      <c r="AC94" s="21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22"/>
      <c r="AA95" s="45"/>
      <c r="AC95" s="21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22"/>
      <c r="AA96" s="45"/>
      <c r="AC96" s="21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22"/>
      <c r="AA97" s="45"/>
      <c r="AC97" s="21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22"/>
      <c r="AA98" s="45"/>
      <c r="AC98" s="21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22"/>
      <c r="AA99" s="45"/>
      <c r="AC99" s="21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22"/>
      <c r="AA100" s="45"/>
      <c r="AC100" s="21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22"/>
      <c r="AA101" s="45"/>
      <c r="AC101" s="21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22"/>
      <c r="AA102" s="45"/>
      <c r="AC102" s="21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22"/>
      <c r="AA103" s="45"/>
      <c r="AC103" s="21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22"/>
      <c r="AA104" s="45"/>
      <c r="AC104" s="21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22"/>
      <c r="AA105" s="45"/>
      <c r="AC105" s="21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22"/>
      <c r="AA106" s="45"/>
      <c r="AC106" s="21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22"/>
      <c r="AA107" s="45"/>
      <c r="AC107" s="21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22"/>
      <c r="AA108" s="45"/>
      <c r="AC108" s="21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22"/>
      <c r="AA109" s="45"/>
      <c r="AC109" s="21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22"/>
      <c r="AA110" s="45"/>
      <c r="AC110" s="21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22"/>
      <c r="AA111" s="45"/>
      <c r="AC111" s="21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22"/>
      <c r="AA112" s="45"/>
      <c r="AC112" s="21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22"/>
      <c r="AA113" s="45"/>
      <c r="AC113" s="21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22"/>
      <c r="AA114" s="45"/>
      <c r="AC114" s="21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22"/>
      <c r="AA115" s="45"/>
      <c r="AC115" s="21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22"/>
      <c r="AA116" s="45"/>
      <c r="AC116" s="21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22"/>
      <c r="AA117" s="45"/>
      <c r="AC117" s="21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22"/>
      <c r="AA118" s="45"/>
      <c r="AC118" s="21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22"/>
      <c r="AA119" s="45"/>
      <c r="AC119" s="21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22"/>
      <c r="AA120" s="45"/>
      <c r="AC120" s="21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22"/>
      <c r="AA121" s="45"/>
      <c r="AC121" s="21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22"/>
      <c r="AA122" s="45"/>
      <c r="AC122" s="21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22"/>
      <c r="AA123" s="45"/>
      <c r="AC123" s="21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22"/>
      <c r="AA124" s="45"/>
      <c r="AC124" s="21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22"/>
      <c r="AA125" s="45"/>
      <c r="AC125" s="21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22"/>
      <c r="AA126" s="45"/>
      <c r="AC126" s="21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22"/>
      <c r="AA127" s="45"/>
      <c r="AC127" s="21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22"/>
      <c r="AA128" s="45"/>
      <c r="AC128" s="21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22"/>
      <c r="AA129" s="45"/>
      <c r="AC129" s="21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22"/>
      <c r="AA130" s="45"/>
      <c r="AC130" s="21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22"/>
      <c r="AA131" s="45"/>
      <c r="AC131" s="21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22"/>
      <c r="AA132" s="45"/>
      <c r="AC132" s="21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22"/>
      <c r="AA133" s="45"/>
      <c r="AC133" s="21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22"/>
      <c r="AA134" s="45"/>
      <c r="AC134" s="21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22"/>
      <c r="AA135" s="45"/>
      <c r="AC135" s="21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22"/>
      <c r="AA136" s="45"/>
      <c r="AC136" s="21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22"/>
      <c r="AA137" s="45"/>
      <c r="AC137" s="21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22"/>
      <c r="AA138" s="45"/>
      <c r="AC138" s="21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22"/>
      <c r="AA139" s="45"/>
      <c r="AC139" s="21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22"/>
      <c r="AA140" s="45"/>
      <c r="AC140" s="21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22"/>
      <c r="AA141" s="45"/>
      <c r="AC141" s="21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22"/>
      <c r="AA142" s="45"/>
      <c r="AC142" s="21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22"/>
      <c r="AA143" s="45"/>
      <c r="AC143" s="21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22"/>
      <c r="AA144" s="45"/>
      <c r="AC144" s="21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22"/>
      <c r="AA145" s="45"/>
      <c r="AC145" s="21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22"/>
      <c r="AA146" s="45"/>
      <c r="AC146" s="21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22"/>
      <c r="AA147" s="45"/>
      <c r="AC147" s="21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22"/>
      <c r="AA148" s="45"/>
      <c r="AC148" s="21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22"/>
      <c r="AA149" s="45"/>
      <c r="AC149" s="21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22"/>
      <c r="AA150" s="45"/>
      <c r="AC150" s="21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22"/>
      <c r="AA151" s="45"/>
      <c r="AC151" s="21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22"/>
      <c r="AA152" s="45"/>
      <c r="AC152" s="21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22"/>
      <c r="AA153" s="45"/>
      <c r="AC153" s="21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22"/>
      <c r="AA154" s="45"/>
      <c r="AC154" s="21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22"/>
      <c r="AA155" s="45"/>
      <c r="AC155" s="21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22"/>
      <c r="AA156" s="45"/>
      <c r="AC156" s="21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22"/>
      <c r="AA157" s="45"/>
      <c r="AC157" s="21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22"/>
      <c r="AA158" s="45"/>
      <c r="AC158" s="21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22"/>
      <c r="AA159" s="45"/>
      <c r="AC159" s="21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22"/>
      <c r="AA160" s="45"/>
      <c r="AC160" s="21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22"/>
      <c r="AA161" s="45"/>
      <c r="AC161" s="21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22"/>
      <c r="AA162" s="45"/>
      <c r="AC162" s="21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22"/>
      <c r="AA163" s="45"/>
      <c r="AC163" s="21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22"/>
      <c r="AA164" s="45"/>
      <c r="AC164" s="21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22"/>
      <c r="AA165" s="45"/>
      <c r="AC165" s="21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22"/>
      <c r="AA166" s="45"/>
      <c r="AC166" s="21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22"/>
      <c r="AA167" s="45"/>
      <c r="AC167" s="21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22"/>
      <c r="AA168" s="45"/>
      <c r="AC168" s="21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22"/>
      <c r="AA169" s="45"/>
      <c r="AC169" s="21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22"/>
      <c r="AA170" s="45"/>
      <c r="AC170" s="21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22"/>
      <c r="AA171" s="45"/>
      <c r="AC171" s="21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22"/>
      <c r="AA172" s="45"/>
      <c r="AC172" s="21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22"/>
      <c r="AA173" s="45"/>
      <c r="AC173" s="21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22"/>
      <c r="AA174" s="45"/>
      <c r="AC174" s="21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22"/>
      <c r="AA175" s="45"/>
      <c r="AC175" s="21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22"/>
      <c r="AA176" s="45"/>
      <c r="AC176" s="21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22"/>
      <c r="AA177" s="45"/>
      <c r="AC177" s="21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22"/>
      <c r="AA178" s="45"/>
      <c r="AC178" s="21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22"/>
      <c r="AA179" s="45"/>
      <c r="AC179" s="21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22"/>
      <c r="AA180" s="45"/>
      <c r="AC180" s="21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22"/>
      <c r="AA181" s="45"/>
      <c r="AC181" s="21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22"/>
      <c r="AA182" s="45"/>
      <c r="AC182" s="21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22"/>
      <c r="AA183" s="45"/>
      <c r="AC183" s="21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22"/>
      <c r="AA184" s="45"/>
      <c r="AC184" s="21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22"/>
      <c r="AA185" s="45"/>
      <c r="AC185" s="21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22"/>
      <c r="AA186" s="45"/>
      <c r="AC186" s="21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22"/>
      <c r="AA187" s="45"/>
      <c r="AC187" s="21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22"/>
      <c r="AA188" s="45"/>
      <c r="AC188" s="21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22"/>
      <c r="AA189" s="45"/>
      <c r="AC189" s="21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22"/>
      <c r="AA190" s="45"/>
      <c r="AC190" s="21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22"/>
      <c r="AA191" s="45"/>
      <c r="AC191" s="21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22"/>
      <c r="AA192" s="45"/>
      <c r="AC192" s="21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22"/>
      <c r="AA193" s="45"/>
      <c r="AC193" s="21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22"/>
      <c r="AA194" s="45"/>
      <c r="AC194" s="21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22"/>
      <c r="AA195" s="45"/>
      <c r="AC195" s="21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22"/>
      <c r="AA196" s="45"/>
      <c r="AC196" s="21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22"/>
      <c r="AA197" s="45"/>
      <c r="AC197" s="21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22"/>
      <c r="AA198" s="45"/>
      <c r="AC198" s="21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22"/>
      <c r="AA199" s="45"/>
      <c r="AC199" s="21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22"/>
      <c r="AA200" s="45"/>
      <c r="AC200" s="21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22"/>
      <c r="AA201" s="45"/>
      <c r="AC201" s="21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22"/>
      <c r="AA202" s="45"/>
      <c r="AC202" s="21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22"/>
      <c r="AA203" s="45"/>
      <c r="AC203" s="21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22"/>
      <c r="AA204" s="45"/>
      <c r="AC204" s="21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22"/>
      <c r="AA205" s="45"/>
      <c r="AC205" s="21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22"/>
      <c r="AA206" s="45"/>
      <c r="AC206" s="21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22"/>
      <c r="AA207" s="45"/>
      <c r="AC207" s="21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22"/>
      <c r="AA208" s="45"/>
      <c r="AC208" s="21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22"/>
      <c r="AA209" s="45"/>
      <c r="AC209" s="21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22"/>
      <c r="AA210" s="45"/>
      <c r="AC210" s="21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22"/>
      <c r="AA211" s="45"/>
      <c r="AC211" s="21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22"/>
      <c r="AA212" s="45"/>
      <c r="AC212" s="21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22"/>
      <c r="AA213" s="45"/>
      <c r="AC213" s="21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22"/>
      <c r="AA214" s="45"/>
      <c r="AC214" s="21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22"/>
      <c r="AA215" s="45"/>
      <c r="AC215" s="21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22"/>
      <c r="AA216" s="45"/>
      <c r="AC216" s="21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22"/>
      <c r="AA217" s="45"/>
      <c r="AC217" s="21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22"/>
      <c r="AA218" s="45"/>
      <c r="AC218" s="21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22"/>
      <c r="AA219" s="45"/>
      <c r="AC219" s="21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22"/>
      <c r="AA220" s="45"/>
      <c r="AC220" s="21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22"/>
      <c r="AA221" s="45"/>
      <c r="AC221" s="21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22"/>
      <c r="AA222" s="45"/>
      <c r="AC222" s="21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22"/>
      <c r="AA223" s="45"/>
      <c r="AC223" s="21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22"/>
      <c r="AA224" s="45"/>
      <c r="AC224" s="21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22"/>
      <c r="AA225" s="45"/>
      <c r="AC225" s="21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22"/>
      <c r="AA226" s="45"/>
      <c r="AC226" s="21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22"/>
      <c r="AA227" s="45"/>
      <c r="AC227" s="21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22"/>
      <c r="AA228" s="45"/>
      <c r="AC228" s="21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22"/>
      <c r="AA229" s="45"/>
      <c r="AC229" s="21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22"/>
      <c r="AA230" s="45"/>
      <c r="AC230" s="21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22"/>
      <c r="AA231" s="45"/>
      <c r="AC231" s="21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22"/>
      <c r="AA232" s="45"/>
      <c r="AC232" s="21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22"/>
      <c r="AA233" s="45"/>
      <c r="AC233" s="21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22"/>
      <c r="AA234" s="45"/>
      <c r="AC234" s="21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22"/>
      <c r="AA235" s="45"/>
      <c r="AC235" s="21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22"/>
      <c r="AA236" s="45"/>
      <c r="AC236" s="21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22"/>
      <c r="AA237" s="45"/>
      <c r="AC237" s="21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22"/>
      <c r="AA238" s="45"/>
      <c r="AC238" s="21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22"/>
      <c r="AA239" s="45"/>
      <c r="AC239" s="21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22"/>
      <c r="AA240" s="45"/>
      <c r="AC240" s="21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22"/>
      <c r="AA241" s="45"/>
      <c r="AC241" s="21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22"/>
      <c r="AA242" s="45"/>
      <c r="AC242" s="21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22"/>
      <c r="AA243" s="45"/>
      <c r="AC243" s="21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22"/>
      <c r="AA244" s="45"/>
      <c r="AC244" s="21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22"/>
      <c r="AA245" s="45"/>
      <c r="AC245" s="21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22"/>
      <c r="AA246" s="45"/>
      <c r="AC246" s="21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22"/>
      <c r="AA247" s="45"/>
      <c r="AC247" s="21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22"/>
      <c r="AA248" s="45"/>
      <c r="AC248" s="21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22"/>
      <c r="AA249" s="45"/>
      <c r="AC249" s="21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22"/>
      <c r="AA250" s="45"/>
      <c r="AC250" s="21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22"/>
      <c r="AA251" s="45"/>
      <c r="AC251" s="21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22"/>
      <c r="AA252" s="45"/>
      <c r="AC252" s="21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22"/>
      <c r="AA253" s="45"/>
      <c r="AC253" s="21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22"/>
      <c r="AA254" s="45"/>
      <c r="AC254" s="21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22"/>
      <c r="AA255" s="45"/>
      <c r="AC255" s="21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22"/>
      <c r="AA256" s="45"/>
      <c r="AC256" s="21"/>
    </row>
    <row r="257" ht="15.75" customHeight="1"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</row>
    <row r="258" ht="15.75" customHeight="1"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</row>
    <row r="259" ht="15.75" customHeight="1"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</row>
    <row r="260" ht="15.75" customHeight="1"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</row>
    <row r="261" ht="15.75" customHeight="1"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</row>
    <row r="262" ht="15.75" customHeight="1"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</row>
    <row r="263" ht="15.75" customHeight="1"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</row>
    <row r="264" ht="15.75" customHeight="1"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</row>
    <row r="265" ht="15.75" customHeight="1"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1" max="11" width="18.25"/>
    <col customWidth="1" min="25" max="25" width="15.38"/>
    <col customWidth="1" min="36" max="38" width="14.88"/>
    <col customWidth="1" min="43" max="43" width="14.88"/>
  </cols>
  <sheetData>
    <row r="1">
      <c r="A1" s="87" t="s">
        <v>309</v>
      </c>
      <c r="B1" s="87" t="s">
        <v>32</v>
      </c>
      <c r="C1" s="87" t="s">
        <v>33</v>
      </c>
      <c r="D1" s="87" t="s">
        <v>34</v>
      </c>
      <c r="E1" s="87" t="s">
        <v>35</v>
      </c>
      <c r="F1" s="87" t="s">
        <v>36</v>
      </c>
      <c r="G1" s="87" t="s">
        <v>37</v>
      </c>
      <c r="H1" s="87" t="s">
        <v>38</v>
      </c>
      <c r="I1" s="87" t="s">
        <v>39</v>
      </c>
      <c r="J1" s="87" t="s">
        <v>40</v>
      </c>
      <c r="K1" s="87" t="s">
        <v>79</v>
      </c>
      <c r="L1" s="107"/>
      <c r="M1" s="108" t="s">
        <v>295</v>
      </c>
      <c r="N1" s="107" t="s">
        <v>32</v>
      </c>
      <c r="O1" s="107" t="s">
        <v>33</v>
      </c>
      <c r="P1" s="107" t="s">
        <v>34</v>
      </c>
      <c r="Q1" s="107" t="s">
        <v>35</v>
      </c>
      <c r="R1" s="107" t="s">
        <v>36</v>
      </c>
      <c r="S1" s="107" t="s">
        <v>37</v>
      </c>
      <c r="T1" s="107" t="s">
        <v>38</v>
      </c>
      <c r="U1" s="107" t="s">
        <v>39</v>
      </c>
      <c r="V1" s="107" t="s">
        <v>40</v>
      </c>
      <c r="W1" s="107" t="s">
        <v>79</v>
      </c>
      <c r="X1" s="107"/>
      <c r="Y1" s="108" t="s">
        <v>310</v>
      </c>
      <c r="Z1" s="107" t="s">
        <v>32</v>
      </c>
      <c r="AA1" s="107" t="s">
        <v>33</v>
      </c>
      <c r="AB1" s="107" t="s">
        <v>34</v>
      </c>
      <c r="AC1" s="107" t="s">
        <v>35</v>
      </c>
      <c r="AD1" s="107" t="s">
        <v>36</v>
      </c>
      <c r="AE1" s="107" t="s">
        <v>37</v>
      </c>
      <c r="AF1" s="107" t="s">
        <v>38</v>
      </c>
      <c r="AG1" s="107" t="s">
        <v>39</v>
      </c>
      <c r="AH1" s="107" t="s">
        <v>40</v>
      </c>
      <c r="AI1" s="107" t="s">
        <v>79</v>
      </c>
      <c r="AJ1" s="107"/>
      <c r="AK1" s="108" t="s">
        <v>30</v>
      </c>
      <c r="AL1" s="107" t="s">
        <v>311</v>
      </c>
      <c r="AM1" s="107" t="s">
        <v>312</v>
      </c>
      <c r="AN1" s="108" t="s">
        <v>313</v>
      </c>
      <c r="AO1" s="108" t="s">
        <v>314</v>
      </c>
      <c r="AP1" s="109"/>
      <c r="AQ1" s="108" t="s">
        <v>315</v>
      </c>
      <c r="AR1" s="107" t="s">
        <v>32</v>
      </c>
      <c r="AS1" s="107" t="s">
        <v>33</v>
      </c>
      <c r="AT1" s="107" t="s">
        <v>34</v>
      </c>
      <c r="AU1" s="107" t="s">
        <v>35</v>
      </c>
      <c r="AV1" s="107" t="s">
        <v>36</v>
      </c>
      <c r="AW1" s="107" t="s">
        <v>37</v>
      </c>
      <c r="AX1" s="107" t="s">
        <v>38</v>
      </c>
      <c r="AY1" s="107" t="s">
        <v>39</v>
      </c>
      <c r="AZ1" s="107" t="s">
        <v>40</v>
      </c>
      <c r="BA1" s="107" t="s">
        <v>79</v>
      </c>
    </row>
    <row r="2">
      <c r="A2" s="21">
        <v>2.0140131E7</v>
      </c>
      <c r="B2" s="22">
        <v>-0.03551448465976914</v>
      </c>
      <c r="C2" s="22">
        <v>-0.02850828744341294</v>
      </c>
      <c r="D2" s="22">
        <v>-0.03868268970567557</v>
      </c>
      <c r="E2" s="22">
        <v>-0.01727180537075812</v>
      </c>
      <c r="F2" s="22">
        <v>-0.0373982</v>
      </c>
      <c r="G2" s="22">
        <v>-0.0433341</v>
      </c>
      <c r="H2" s="22">
        <v>-0.015590999999999999</v>
      </c>
      <c r="I2" s="22">
        <v>-0.0189476</v>
      </c>
      <c r="J2" s="22">
        <v>0.00795838421989492</v>
      </c>
      <c r="K2" s="22">
        <v>-0.002107628210229584</v>
      </c>
      <c r="L2" s="22"/>
      <c r="M2" s="110">
        <v>2.0140131E7</v>
      </c>
      <c r="N2" s="71">
        <v>0.14162182593110503</v>
      </c>
      <c r="O2" s="71">
        <v>0.14867473284889984</v>
      </c>
      <c r="P2" s="71">
        <v>0.012254649194975344</v>
      </c>
      <c r="Q2" s="71">
        <v>0.013242492462322111</v>
      </c>
      <c r="R2" s="71">
        <v>0.11007699744022344</v>
      </c>
      <c r="S2" s="71">
        <v>0.10975245168227271</v>
      </c>
      <c r="T2" s="71">
        <v>0.01587031189866833</v>
      </c>
      <c r="U2" s="71">
        <v>0.016086591899519442</v>
      </c>
      <c r="V2" s="71">
        <v>0.39972999070856735</v>
      </c>
      <c r="W2" s="71">
        <v>0.03268995593344634</v>
      </c>
      <c r="X2" s="41"/>
      <c r="Y2" s="110">
        <v>2.0140131E7</v>
      </c>
      <c r="Z2" s="40">
        <f>'Optimized Long-Only Portfolio'!N$46</f>
        <v>0.03628970391</v>
      </c>
      <c r="AA2" s="40">
        <f>'Optimized Long-Only Portfolio'!O$46</f>
        <v>0.3049628362</v>
      </c>
      <c r="AB2" s="40">
        <f>'Optimized Long-Only Portfolio'!P$46</f>
        <v>0.000009202874434</v>
      </c>
      <c r="AC2" s="40">
        <f>'Optimized Long-Only Portfolio'!Q$46</f>
        <v>-0.00004188105427</v>
      </c>
      <c r="AD2" s="40">
        <f>'Optimized Long-Only Portfolio'!R$46</f>
        <v>0.00002169061788</v>
      </c>
      <c r="AE2" s="40">
        <f>'Optimized Long-Only Portfolio'!S$46</f>
        <v>0.02040071271</v>
      </c>
      <c r="AF2" s="40">
        <f>'Optimized Long-Only Portfolio'!T$46</f>
        <v>0.01513703712</v>
      </c>
      <c r="AG2" s="40">
        <f>'Optimized Long-Only Portfolio'!U$46</f>
        <v>0.2545293857</v>
      </c>
      <c r="AH2" s="40">
        <f>'Optimized Long-Only Portfolio'!V$46</f>
        <v>0.0000180484503</v>
      </c>
      <c r="AI2" s="40">
        <f>'Optimized Long-Only Portfolio'!W$46</f>
        <v>0.3686632635</v>
      </c>
      <c r="AJ2" s="41"/>
      <c r="AK2" s="110">
        <v>2.0140131E7</v>
      </c>
      <c r="AL2" s="111">
        <f t="shared" ref="AL2:AL61" si="4">SUMPRODUCT(B2:K2,N2:W2)</f>
        <v>-0.01628348778</v>
      </c>
      <c r="AM2" s="111">
        <f t="shared" ref="AM2:AM61" si="5">SUMPRODUCT(B2:K2,Z2:AI2)</f>
        <v>-0.01670285266</v>
      </c>
      <c r="AN2" s="41">
        <f t="shared" ref="AN2:AO2" si="1">AL2</f>
        <v>-0.01628348778</v>
      </c>
      <c r="AO2" s="41">
        <f t="shared" si="1"/>
        <v>-0.01670285266</v>
      </c>
      <c r="AP2" s="41"/>
      <c r="AQ2" s="110">
        <v>2.0140131E7</v>
      </c>
      <c r="AR2" s="104">
        <f t="shared" ref="AR2:BA2" si="2">Z2-N2</f>
        <v>-0.105332122</v>
      </c>
      <c r="AS2" s="104">
        <f t="shared" si="2"/>
        <v>0.1562881033</v>
      </c>
      <c r="AT2" s="104">
        <f t="shared" si="2"/>
        <v>-0.01224544632</v>
      </c>
      <c r="AU2" s="104">
        <f t="shared" si="2"/>
        <v>-0.01328437352</v>
      </c>
      <c r="AV2" s="104">
        <f t="shared" si="2"/>
        <v>-0.1100553068</v>
      </c>
      <c r="AW2" s="104">
        <f t="shared" si="2"/>
        <v>-0.08935173897</v>
      </c>
      <c r="AX2" s="104">
        <f t="shared" si="2"/>
        <v>-0.0007332747816</v>
      </c>
      <c r="AY2" s="104">
        <f t="shared" si="2"/>
        <v>0.2384427938</v>
      </c>
      <c r="AZ2" s="104">
        <f t="shared" si="2"/>
        <v>-0.3997119423</v>
      </c>
      <c r="BA2" s="104">
        <f t="shared" si="2"/>
        <v>0.3359733076</v>
      </c>
    </row>
    <row r="3">
      <c r="A3" s="21">
        <v>2.0140228E7</v>
      </c>
      <c r="B3" s="22">
        <v>0.0432427405147493</v>
      </c>
      <c r="C3" s="22">
        <v>0.05147252626357912</v>
      </c>
      <c r="D3" s="22">
        <v>0.0457748710300252</v>
      </c>
      <c r="E3" s="22">
        <v>0.048340552561863204</v>
      </c>
      <c r="F3" s="22">
        <v>0.0549245</v>
      </c>
      <c r="G3" s="22">
        <v>0.054190199999999994</v>
      </c>
      <c r="H3" s="22">
        <v>0.0552635</v>
      </c>
      <c r="I3" s="22">
        <v>0.0581272</v>
      </c>
      <c r="J3" s="22">
        <v>0.01984106305283229</v>
      </c>
      <c r="K3" s="22">
        <v>0.0259980879407411</v>
      </c>
      <c r="L3" s="22"/>
      <c r="M3" s="110">
        <v>2.0140228E7</v>
      </c>
      <c r="N3" s="71">
        <v>0.14193226741333112</v>
      </c>
      <c r="O3" s="71">
        <v>0.15120886952507898</v>
      </c>
      <c r="P3" s="71">
        <v>0.012313981782418331</v>
      </c>
      <c r="Q3" s="71">
        <v>0.01333786439425023</v>
      </c>
      <c r="R3" s="71">
        <v>0.11042785711462566</v>
      </c>
      <c r="S3" s="71">
        <v>0.11131421507895561</v>
      </c>
      <c r="T3" s="71">
        <v>0.016132412603908058</v>
      </c>
      <c r="U3" s="71">
        <v>0.016414549934930453</v>
      </c>
      <c r="V3" s="71">
        <v>0.3948145238205138</v>
      </c>
      <c r="W3" s="71">
        <v>0.0321034583319877</v>
      </c>
      <c r="X3" s="41"/>
      <c r="Y3" s="110">
        <v>2.0140228E7</v>
      </c>
      <c r="Z3" s="40">
        <f t="shared" ref="Z3:AI3" si="3">Z2</f>
        <v>0.03628970391</v>
      </c>
      <c r="AA3" s="40">
        <f t="shared" si="3"/>
        <v>0.3049628362</v>
      </c>
      <c r="AB3" s="40">
        <f t="shared" si="3"/>
        <v>0.000009202874434</v>
      </c>
      <c r="AC3" s="40">
        <f t="shared" si="3"/>
        <v>-0.00004188105427</v>
      </c>
      <c r="AD3" s="40">
        <f t="shared" si="3"/>
        <v>0.00002169061788</v>
      </c>
      <c r="AE3" s="40">
        <f t="shared" si="3"/>
        <v>0.02040071271</v>
      </c>
      <c r="AF3" s="40">
        <f t="shared" si="3"/>
        <v>0.01513703712</v>
      </c>
      <c r="AG3" s="40">
        <f t="shared" si="3"/>
        <v>0.2545293857</v>
      </c>
      <c r="AH3" s="40">
        <f t="shared" si="3"/>
        <v>0.0000180484503</v>
      </c>
      <c r="AI3" s="40">
        <f t="shared" si="3"/>
        <v>0.3686632635</v>
      </c>
      <c r="AJ3" s="111"/>
      <c r="AK3" s="110">
        <v>2.0140228E7</v>
      </c>
      <c r="AL3" s="111">
        <f t="shared" si="4"/>
        <v>0.0377402416</v>
      </c>
      <c r="AM3" s="111">
        <f t="shared" si="5"/>
        <v>0.0435880848</v>
      </c>
      <c r="AN3" s="41">
        <f t="shared" ref="AN3:AO3" si="6">(1+AL3)*(AN2+1)-1</f>
        <v>0.02084221106</v>
      </c>
      <c r="AO3" s="41">
        <f t="shared" si="6"/>
        <v>0.02615718678</v>
      </c>
      <c r="AP3" s="41"/>
      <c r="AQ3" s="110">
        <v>2.0140228E7</v>
      </c>
      <c r="AR3" s="104">
        <f t="shared" ref="AR3:BA3" si="7">Z3-N3</f>
        <v>-0.1056425635</v>
      </c>
      <c r="AS3" s="104">
        <f t="shared" si="7"/>
        <v>0.1537539666</v>
      </c>
      <c r="AT3" s="104">
        <f t="shared" si="7"/>
        <v>-0.01230477891</v>
      </c>
      <c r="AU3" s="104">
        <f t="shared" si="7"/>
        <v>-0.01337974545</v>
      </c>
      <c r="AV3" s="104">
        <f t="shared" si="7"/>
        <v>-0.1104061665</v>
      </c>
      <c r="AW3" s="104">
        <f t="shared" si="7"/>
        <v>-0.09091350237</v>
      </c>
      <c r="AX3" s="104">
        <f t="shared" si="7"/>
        <v>-0.0009953754868</v>
      </c>
      <c r="AY3" s="104">
        <f t="shared" si="7"/>
        <v>0.2381148357</v>
      </c>
      <c r="AZ3" s="104">
        <f t="shared" si="7"/>
        <v>-0.3947964754</v>
      </c>
      <c r="BA3" s="104">
        <f t="shared" si="7"/>
        <v>0.3365598052</v>
      </c>
    </row>
    <row r="4">
      <c r="A4" s="21">
        <v>2.0140331E7</v>
      </c>
      <c r="B4" s="22">
        <v>0.02387358382778859</v>
      </c>
      <c r="C4" s="22">
        <v>-0.0100848899689221</v>
      </c>
      <c r="D4" s="22">
        <v>0.01238285837377906</v>
      </c>
      <c r="E4" s="22">
        <v>-0.02464119318935243</v>
      </c>
      <c r="F4" s="22">
        <v>-0.0044685</v>
      </c>
      <c r="G4" s="22">
        <v>-0.0045117</v>
      </c>
      <c r="H4" s="22">
        <v>9.51E-4</v>
      </c>
      <c r="I4" s="22">
        <v>-0.0084859</v>
      </c>
      <c r="J4" s="22">
        <v>-6.347522510341541E-5</v>
      </c>
      <c r="K4" s="22">
        <v>0.0057321664918941195</v>
      </c>
      <c r="L4" s="22"/>
      <c r="M4" s="110">
        <v>2.0140331E7</v>
      </c>
      <c r="N4" s="71">
        <v>0.1450386272496142</v>
      </c>
      <c r="O4" s="71">
        <v>0.14922189995029655</v>
      </c>
      <c r="P4" s="71">
        <v>0.012489205237558736</v>
      </c>
      <c r="Q4" s="71">
        <v>0.012969935766853015</v>
      </c>
      <c r="R4" s="71">
        <v>0.10948834936390281</v>
      </c>
      <c r="S4" s="71">
        <v>0.1108355699660897</v>
      </c>
      <c r="T4" s="71">
        <v>0.016207642226467037</v>
      </c>
      <c r="U4" s="71">
        <v>0.01608033150376585</v>
      </c>
      <c r="V4" s="71">
        <v>0.39527549734716827</v>
      </c>
      <c r="W4" s="71">
        <v>0.032392941388283775</v>
      </c>
      <c r="X4" s="41"/>
      <c r="Y4" s="110">
        <v>2.0140331E7</v>
      </c>
      <c r="Z4" s="40">
        <f t="shared" ref="Z4:AI4" si="8">Z3</f>
        <v>0.03628970391</v>
      </c>
      <c r="AA4" s="40">
        <f t="shared" si="8"/>
        <v>0.3049628362</v>
      </c>
      <c r="AB4" s="40">
        <f t="shared" si="8"/>
        <v>0.000009202874434</v>
      </c>
      <c r="AC4" s="40">
        <f t="shared" si="8"/>
        <v>-0.00004188105427</v>
      </c>
      <c r="AD4" s="40">
        <f t="shared" si="8"/>
        <v>0.00002169061788</v>
      </c>
      <c r="AE4" s="40">
        <f t="shared" si="8"/>
        <v>0.02040071271</v>
      </c>
      <c r="AF4" s="40">
        <f t="shared" si="8"/>
        <v>0.01513703712</v>
      </c>
      <c r="AG4" s="40">
        <f t="shared" si="8"/>
        <v>0.2545293857</v>
      </c>
      <c r="AH4" s="40">
        <f t="shared" si="8"/>
        <v>0.0000180484503</v>
      </c>
      <c r="AI4" s="40">
        <f t="shared" si="8"/>
        <v>0.3686632635</v>
      </c>
      <c r="AJ4" s="111"/>
      <c r="AK4" s="110">
        <v>2.0140331E7</v>
      </c>
      <c r="AL4" s="111">
        <f t="shared" si="4"/>
        <v>0.0008430061353</v>
      </c>
      <c r="AM4" s="111">
        <f t="shared" si="5"/>
        <v>-0.002332421753</v>
      </c>
      <c r="AN4" s="41">
        <f t="shared" ref="AN4:AO4" si="9">(1+AL4)*(AN3+1)-1</f>
        <v>0.02170278731</v>
      </c>
      <c r="AO4" s="41">
        <f t="shared" si="9"/>
        <v>0.02376375544</v>
      </c>
      <c r="AP4" s="41"/>
      <c r="AQ4" s="110">
        <v>2.0140331E7</v>
      </c>
      <c r="AR4" s="104">
        <f t="shared" ref="AR4:BA4" si="10">Z4-N4</f>
        <v>-0.1087489233</v>
      </c>
      <c r="AS4" s="104">
        <f t="shared" si="10"/>
        <v>0.1557409362</v>
      </c>
      <c r="AT4" s="104">
        <f t="shared" si="10"/>
        <v>-0.01248000236</v>
      </c>
      <c r="AU4" s="104">
        <f t="shared" si="10"/>
        <v>-0.01301181682</v>
      </c>
      <c r="AV4" s="104">
        <f t="shared" si="10"/>
        <v>-0.1094666587</v>
      </c>
      <c r="AW4" s="104">
        <f t="shared" si="10"/>
        <v>-0.09043485726</v>
      </c>
      <c r="AX4" s="104">
        <f t="shared" si="10"/>
        <v>-0.001070605109</v>
      </c>
      <c r="AY4" s="104">
        <f t="shared" si="10"/>
        <v>0.2384490542</v>
      </c>
      <c r="AZ4" s="104">
        <f t="shared" si="10"/>
        <v>-0.3952574489</v>
      </c>
      <c r="BA4" s="104">
        <f t="shared" si="10"/>
        <v>0.3362703222</v>
      </c>
    </row>
    <row r="5">
      <c r="A5" s="21">
        <v>2.014043E7</v>
      </c>
      <c r="B5" s="22">
        <v>0.009502807994594464</v>
      </c>
      <c r="C5" s="22">
        <v>4.056797234830434E-5</v>
      </c>
      <c r="D5" s="22">
        <v>-0.0257318487239484</v>
      </c>
      <c r="E5" s="22">
        <v>-0.05134584589180169</v>
      </c>
      <c r="F5" s="22">
        <v>0.022591800000000002</v>
      </c>
      <c r="G5" s="22">
        <v>0.0090447</v>
      </c>
      <c r="H5" s="22">
        <v>0.0028173</v>
      </c>
      <c r="I5" s="22">
        <v>-0.0090814</v>
      </c>
      <c r="J5" s="22">
        <v>0.013433350400698041</v>
      </c>
      <c r="K5" s="22">
        <v>0.009992516370788573</v>
      </c>
      <c r="L5" s="22"/>
      <c r="M5" s="110">
        <v>2.014043E7</v>
      </c>
      <c r="N5" s="71">
        <v>0.14479527392921995</v>
      </c>
      <c r="O5" s="71">
        <v>0.1474881379446975</v>
      </c>
      <c r="P5" s="71">
        <v>0.012137857679365677</v>
      </c>
      <c r="Q5" s="71">
        <v>0.012289501218552165</v>
      </c>
      <c r="R5" s="71">
        <v>0.11064055162225059</v>
      </c>
      <c r="S5" s="71">
        <v>0.11048230769597138</v>
      </c>
      <c r="T5" s="71">
        <v>0.01599586034427278</v>
      </c>
      <c r="U5" s="71">
        <v>0.015783282192661507</v>
      </c>
      <c r="V5" s="71">
        <v>0.39767067508339293</v>
      </c>
      <c r="W5" s="71">
        <v>0.03271655228961547</v>
      </c>
      <c r="X5" s="41"/>
      <c r="Y5" s="110">
        <v>2.014043E7</v>
      </c>
      <c r="Z5" s="112">
        <f>'Optimized Long-Only Portfolio'!N$47</f>
        <v>0.1454654631</v>
      </c>
      <c r="AA5" s="112">
        <f>'Optimized Long-Only Portfolio'!O$47</f>
        <v>0.2368106133</v>
      </c>
      <c r="AB5" s="112">
        <f>'Optimized Long-Only Portfolio'!P$47</f>
        <v>0.005272320161</v>
      </c>
      <c r="AC5" s="112">
        <f>'Optimized Long-Only Portfolio'!Q$47</f>
        <v>0.003174119184</v>
      </c>
      <c r="AD5" s="112">
        <f>'Optimized Long-Only Portfolio'!R$47</f>
        <v>0.1404534343</v>
      </c>
      <c r="AE5" s="112">
        <f>'Optimized Long-Only Portfolio'!S$47</f>
        <v>0.0249240619</v>
      </c>
      <c r="AF5" s="112">
        <f>'Optimized Long-Only Portfolio'!T$47</f>
        <v>0.01313306017</v>
      </c>
      <c r="AG5" s="112">
        <f>'Optimized Long-Only Portfolio'!U$47</f>
        <v>0.1429173052</v>
      </c>
      <c r="AH5" s="112">
        <f>'Optimized Long-Only Portfolio'!V$47</f>
        <v>0.2234423822</v>
      </c>
      <c r="AI5" s="112">
        <f>'Optimized Long-Only Portfolio'!W$47</f>
        <v>0.06448724057</v>
      </c>
      <c r="AJ5" s="111"/>
      <c r="AK5" s="110">
        <v>2.014043E7</v>
      </c>
      <c r="AL5" s="111">
        <f t="shared" si="4"/>
        <v>0.009508150216</v>
      </c>
      <c r="AM5" s="111">
        <f t="shared" si="5"/>
        <v>0.006876899648</v>
      </c>
      <c r="AN5" s="41">
        <f t="shared" ref="AN5:AO5" si="11">(1+AL5)*(AN4+1)-1</f>
        <v>0.03141729089</v>
      </c>
      <c r="AO5" s="41">
        <f t="shared" si="11"/>
        <v>0.03080407605</v>
      </c>
      <c r="AP5" s="90"/>
      <c r="AQ5" s="110">
        <v>2.014043E7</v>
      </c>
      <c r="AR5" s="104">
        <f t="shared" ref="AR5:BA5" si="12">Z5-N5</f>
        <v>0.0006701891464</v>
      </c>
      <c r="AS5" s="104">
        <f t="shared" si="12"/>
        <v>0.08932247539</v>
      </c>
      <c r="AT5" s="104">
        <f t="shared" si="12"/>
        <v>-0.006865537519</v>
      </c>
      <c r="AU5" s="104">
        <f t="shared" si="12"/>
        <v>-0.009115382034</v>
      </c>
      <c r="AV5" s="104">
        <f t="shared" si="12"/>
        <v>0.02981288266</v>
      </c>
      <c r="AW5" s="104">
        <f t="shared" si="12"/>
        <v>-0.08555824579</v>
      </c>
      <c r="AX5" s="104">
        <f t="shared" si="12"/>
        <v>-0.002862800176</v>
      </c>
      <c r="AY5" s="104">
        <f t="shared" si="12"/>
        <v>0.127134023</v>
      </c>
      <c r="AZ5" s="104">
        <f t="shared" si="12"/>
        <v>-0.1742282929</v>
      </c>
      <c r="BA5" s="104">
        <f t="shared" si="12"/>
        <v>0.03177068828</v>
      </c>
    </row>
    <row r="6">
      <c r="A6" s="21">
        <v>2.014053E7</v>
      </c>
      <c r="B6" s="22">
        <v>0.01464528336348869</v>
      </c>
      <c r="C6" s="22">
        <v>0.031164507092403818</v>
      </c>
      <c r="D6" s="22">
        <v>0.00634561322248528</v>
      </c>
      <c r="E6" s="22">
        <v>0.009653891508779822</v>
      </c>
      <c r="F6" s="22">
        <v>0.0120893</v>
      </c>
      <c r="G6" s="22">
        <v>0.0188261</v>
      </c>
      <c r="H6" s="22">
        <v>0.0097292</v>
      </c>
      <c r="I6" s="22">
        <v>0.0153765</v>
      </c>
      <c r="J6" s="22">
        <v>0.001781372478590004</v>
      </c>
      <c r="K6" s="22">
        <v>0.008449684691238302</v>
      </c>
      <c r="L6" s="22"/>
      <c r="M6" s="110">
        <v>2.014053E7</v>
      </c>
      <c r="N6" s="71">
        <v>0.14418926049023734</v>
      </c>
      <c r="O6" s="71">
        <v>0.149250281024586</v>
      </c>
      <c r="P6" s="71">
        <v>0.01202394531414885</v>
      </c>
      <c r="Q6" s="71">
        <v>0.012227644160508033</v>
      </c>
      <c r="R6" s="71">
        <v>0.10978871391681311</v>
      </c>
      <c r="S6" s="71">
        <v>0.11069753185133979</v>
      </c>
      <c r="T6" s="71">
        <v>0.015810674018841668</v>
      </c>
      <c r="U6" s="71">
        <v>0.016154623628415965</v>
      </c>
      <c r="V6" s="71">
        <v>0.3970337629770305</v>
      </c>
      <c r="W6" s="71">
        <v>0.032823562618078776</v>
      </c>
      <c r="X6" s="41"/>
      <c r="Y6" s="110">
        <v>2.014053E7</v>
      </c>
      <c r="Z6" s="112">
        <f t="shared" ref="Z6:AI6" si="13">Z5</f>
        <v>0.1454654631</v>
      </c>
      <c r="AA6" s="112">
        <f t="shared" si="13"/>
        <v>0.2368106133</v>
      </c>
      <c r="AB6" s="112">
        <f t="shared" si="13"/>
        <v>0.005272320161</v>
      </c>
      <c r="AC6" s="112">
        <f t="shared" si="13"/>
        <v>0.003174119184</v>
      </c>
      <c r="AD6" s="112">
        <f t="shared" si="13"/>
        <v>0.1404534343</v>
      </c>
      <c r="AE6" s="112">
        <f t="shared" si="13"/>
        <v>0.0249240619</v>
      </c>
      <c r="AF6" s="112">
        <f t="shared" si="13"/>
        <v>0.01313306017</v>
      </c>
      <c r="AG6" s="112">
        <f t="shared" si="13"/>
        <v>0.1429173052</v>
      </c>
      <c r="AH6" s="112">
        <f t="shared" si="13"/>
        <v>0.2234423822</v>
      </c>
      <c r="AI6" s="112">
        <f t="shared" si="13"/>
        <v>0.06448724057</v>
      </c>
      <c r="AJ6" s="111"/>
      <c r="AK6" s="110">
        <v>2.014053E7</v>
      </c>
      <c r="AL6" s="111">
        <f t="shared" si="4"/>
        <v>0.01175545973</v>
      </c>
      <c r="AM6" s="111">
        <f t="shared" si="5"/>
        <v>0.01501004733</v>
      </c>
      <c r="AN6" s="41">
        <f t="shared" ref="AN6:AO6" si="14">(1+AL6)*(AN5+1)-1</f>
        <v>0.04354207532</v>
      </c>
      <c r="AO6" s="41">
        <f t="shared" si="14"/>
        <v>0.04627649401</v>
      </c>
      <c r="AP6" s="41"/>
      <c r="AQ6" s="110">
        <v>2.014053E7</v>
      </c>
      <c r="AR6" s="104">
        <f t="shared" ref="AR6:BA6" si="15">Z6-N6</f>
        <v>0.001276202585</v>
      </c>
      <c r="AS6" s="104">
        <f t="shared" si="15"/>
        <v>0.08756033231</v>
      </c>
      <c r="AT6" s="104">
        <f t="shared" si="15"/>
        <v>-0.006751625153</v>
      </c>
      <c r="AU6" s="104">
        <f t="shared" si="15"/>
        <v>-0.009053524976</v>
      </c>
      <c r="AV6" s="104">
        <f t="shared" si="15"/>
        <v>0.03066472037</v>
      </c>
      <c r="AW6" s="104">
        <f t="shared" si="15"/>
        <v>-0.08577346995</v>
      </c>
      <c r="AX6" s="104">
        <f t="shared" si="15"/>
        <v>-0.002677613851</v>
      </c>
      <c r="AY6" s="104">
        <f t="shared" si="15"/>
        <v>0.1267626815</v>
      </c>
      <c r="AZ6" s="104">
        <f t="shared" si="15"/>
        <v>-0.1735913808</v>
      </c>
      <c r="BA6" s="104">
        <f t="shared" si="15"/>
        <v>0.03166367795</v>
      </c>
    </row>
    <row r="7">
      <c r="A7" s="21">
        <v>2.014063E7</v>
      </c>
      <c r="B7" s="22">
        <v>0.02612067530039308</v>
      </c>
      <c r="C7" s="22">
        <v>0.019488777304288222</v>
      </c>
      <c r="D7" s="22">
        <v>0.044242731901683596</v>
      </c>
      <c r="E7" s="22">
        <v>0.06204938302326579</v>
      </c>
      <c r="F7" s="22">
        <v>0.0168395</v>
      </c>
      <c r="G7" s="22">
        <v>0.0115896</v>
      </c>
      <c r="H7" s="22">
        <v>0.0211691</v>
      </c>
      <c r="I7" s="22">
        <v>0.024232800000000002</v>
      </c>
      <c r="J7" s="22">
        <v>0.011814075250371038</v>
      </c>
      <c r="K7" s="22">
        <v>0.011259005336279332</v>
      </c>
      <c r="L7" s="22"/>
      <c r="M7" s="110">
        <v>2.014063E7</v>
      </c>
      <c r="N7" s="71">
        <v>0.14641655534845946</v>
      </c>
      <c r="O7" s="71">
        <v>0.14823227681029902</v>
      </c>
      <c r="P7" s="71">
        <v>0.012856216223437522</v>
      </c>
      <c r="Q7" s="71">
        <v>0.012850938124702895</v>
      </c>
      <c r="R7" s="71">
        <v>0.11056336238221841</v>
      </c>
      <c r="S7" s="71">
        <v>0.11034938513078045</v>
      </c>
      <c r="T7" s="71">
        <v>0.01636269547964082</v>
      </c>
      <c r="U7" s="71">
        <v>0.016409214047049172</v>
      </c>
      <c r="V7" s="71">
        <v>0.393233247301423</v>
      </c>
      <c r="W7" s="71">
        <v>0.0327261091519892</v>
      </c>
      <c r="X7" s="41"/>
      <c r="Y7" s="110">
        <v>2.014063E7</v>
      </c>
      <c r="Z7" s="112">
        <f t="shared" ref="Z7:AI7" si="16">Z5</f>
        <v>0.1454654631</v>
      </c>
      <c r="AA7" s="112">
        <f t="shared" si="16"/>
        <v>0.2368106133</v>
      </c>
      <c r="AB7" s="112">
        <f t="shared" si="16"/>
        <v>0.005272320161</v>
      </c>
      <c r="AC7" s="112">
        <f t="shared" si="16"/>
        <v>0.003174119184</v>
      </c>
      <c r="AD7" s="112">
        <f t="shared" si="16"/>
        <v>0.1404534343</v>
      </c>
      <c r="AE7" s="112">
        <f t="shared" si="16"/>
        <v>0.0249240619</v>
      </c>
      <c r="AF7" s="112">
        <f t="shared" si="16"/>
        <v>0.01313306017</v>
      </c>
      <c r="AG7" s="112">
        <f t="shared" si="16"/>
        <v>0.1429173052</v>
      </c>
      <c r="AH7" s="112">
        <f t="shared" si="16"/>
        <v>0.2234423822</v>
      </c>
      <c r="AI7" s="112">
        <f t="shared" si="16"/>
        <v>0.06448724057</v>
      </c>
      <c r="AJ7" s="111"/>
      <c r="AK7" s="110">
        <v>2.014063E7</v>
      </c>
      <c r="AL7" s="111">
        <f t="shared" si="4"/>
        <v>0.01697846437</v>
      </c>
      <c r="AM7" s="111">
        <f t="shared" si="5"/>
        <v>0.01860617377</v>
      </c>
      <c r="AN7" s="41">
        <f t="shared" ref="AN7:AO7" si="17">(1+AL7)*(AN6+1)-1</f>
        <v>0.06125981726</v>
      </c>
      <c r="AO7" s="41">
        <f t="shared" si="17"/>
        <v>0.06574369628</v>
      </c>
      <c r="AP7" s="41"/>
      <c r="AQ7" s="110">
        <v>2.014063E7</v>
      </c>
      <c r="AR7" s="104">
        <f t="shared" ref="AR7:BA7" si="18">Z7-N7</f>
        <v>-0.0009510922728</v>
      </c>
      <c r="AS7" s="104">
        <f t="shared" si="18"/>
        <v>0.08857833653</v>
      </c>
      <c r="AT7" s="104">
        <f t="shared" si="18"/>
        <v>-0.007583896063</v>
      </c>
      <c r="AU7" s="104">
        <f t="shared" si="18"/>
        <v>-0.00967681894</v>
      </c>
      <c r="AV7" s="104">
        <f t="shared" si="18"/>
        <v>0.0298900719</v>
      </c>
      <c r="AW7" s="104">
        <f t="shared" si="18"/>
        <v>-0.08542532323</v>
      </c>
      <c r="AX7" s="104">
        <f t="shared" si="18"/>
        <v>-0.003229635312</v>
      </c>
      <c r="AY7" s="104">
        <f t="shared" si="18"/>
        <v>0.1265080911</v>
      </c>
      <c r="AZ7" s="104">
        <f t="shared" si="18"/>
        <v>-0.1697908651</v>
      </c>
      <c r="BA7" s="104">
        <f t="shared" si="18"/>
        <v>0.03176113142</v>
      </c>
    </row>
    <row r="8">
      <c r="A8" s="21">
        <v>2.0140731E7</v>
      </c>
      <c r="B8" s="22">
        <v>-0.017041442596510078</v>
      </c>
      <c r="C8" s="22">
        <v>-0.015307540853382711</v>
      </c>
      <c r="D8" s="22">
        <v>-0.060474794755569834</v>
      </c>
      <c r="E8" s="22">
        <v>-0.06057463204918112</v>
      </c>
      <c r="F8" s="22">
        <v>-0.0142019</v>
      </c>
      <c r="G8" s="22">
        <v>-0.021443</v>
      </c>
      <c r="H8" s="22">
        <v>-0.0254771</v>
      </c>
      <c r="I8" s="22">
        <v>-0.0263099</v>
      </c>
      <c r="J8" s="22">
        <v>-0.013457421867124399</v>
      </c>
      <c r="K8" s="22">
        <v>-0.013186184933035921</v>
      </c>
      <c r="L8" s="22"/>
      <c r="M8" s="110">
        <v>2.0140731E7</v>
      </c>
      <c r="N8" s="71">
        <v>0.14630840235091383</v>
      </c>
      <c r="O8" s="71">
        <v>0.14842017201629557</v>
      </c>
      <c r="P8" s="71">
        <v>0.01228348986104514</v>
      </c>
      <c r="Q8" s="71">
        <v>0.012167816407109558</v>
      </c>
      <c r="R8" s="71">
        <v>0.11100744145612704</v>
      </c>
      <c r="S8" s="71">
        <v>0.10994672181447888</v>
      </c>
      <c r="T8" s="71">
        <v>0.01618494180909102</v>
      </c>
      <c r="U8" s="71">
        <v>0.016259575932038868</v>
      </c>
      <c r="V8" s="71">
        <v>0.3947584693218654</v>
      </c>
      <c r="W8" s="71">
        <v>0.0326629690310347</v>
      </c>
      <c r="X8" s="41"/>
      <c r="Y8" s="110">
        <v>2.0140731E7</v>
      </c>
      <c r="Z8" s="112">
        <f>'Optimized Long-Only Portfolio'!N$48</f>
        <v>0.1356121763</v>
      </c>
      <c r="AA8" s="112">
        <f>'Optimized Long-Only Portfolio'!O$48</f>
        <v>0.3899528964</v>
      </c>
      <c r="AB8" s="112">
        <f>'Optimized Long-Only Portfolio'!P$48</f>
        <v>0.005292419602</v>
      </c>
      <c r="AC8" s="112">
        <f>'Optimized Long-Only Portfolio'!Q$48</f>
        <v>0.00277175729</v>
      </c>
      <c r="AD8" s="112">
        <f>'Optimized Long-Only Portfolio'!R$48</f>
        <v>0.1336440777</v>
      </c>
      <c r="AE8" s="112">
        <f>'Optimized Long-Only Portfolio'!S$48</f>
        <v>-0.000004775603798</v>
      </c>
      <c r="AF8" s="112">
        <f>'Optimized Long-Only Portfolio'!T$48</f>
        <v>0.01451768699</v>
      </c>
      <c r="AG8" s="112">
        <f>'Optimized Long-Only Portfolio'!U$48</f>
        <v>0.09670402937</v>
      </c>
      <c r="AH8" s="112">
        <f>'Optimized Long-Only Portfolio'!V$48</f>
        <v>0.1017034555</v>
      </c>
      <c r="AI8" s="112">
        <f>'Optimized Long-Only Portfolio'!W$48</f>
        <v>0.1198362764</v>
      </c>
      <c r="AJ8" s="111"/>
      <c r="AK8" s="110">
        <v>2.0140731E7</v>
      </c>
      <c r="AL8" s="111">
        <f t="shared" si="4"/>
        <v>-0.01676252516</v>
      </c>
      <c r="AM8" s="111">
        <f t="shared" si="5"/>
        <v>-0.01652909212</v>
      </c>
      <c r="AN8" s="41">
        <f t="shared" ref="AN8:AO8" si="19">(1+AL8)*(AN7+1)-1</f>
        <v>0.04347042287</v>
      </c>
      <c r="AO8" s="41">
        <f t="shared" si="19"/>
        <v>0.04812792055</v>
      </c>
      <c r="AP8" s="41"/>
      <c r="AQ8" s="110">
        <v>2.0140731E7</v>
      </c>
      <c r="AR8" s="104">
        <f t="shared" ref="AR8:BA8" si="20">Z8-N8</f>
        <v>-0.01069622603</v>
      </c>
      <c r="AS8" s="104">
        <f t="shared" si="20"/>
        <v>0.2415327244</v>
      </c>
      <c r="AT8" s="104">
        <f t="shared" si="20"/>
        <v>-0.006991070259</v>
      </c>
      <c r="AU8" s="104">
        <f t="shared" si="20"/>
        <v>-0.009396059118</v>
      </c>
      <c r="AV8" s="104">
        <f t="shared" si="20"/>
        <v>0.02263663627</v>
      </c>
      <c r="AW8" s="104">
        <f t="shared" si="20"/>
        <v>-0.1099514974</v>
      </c>
      <c r="AX8" s="104">
        <f t="shared" si="20"/>
        <v>-0.001667254819</v>
      </c>
      <c r="AY8" s="104">
        <f t="shared" si="20"/>
        <v>0.08044445344</v>
      </c>
      <c r="AZ8" s="104">
        <f t="shared" si="20"/>
        <v>-0.2930550139</v>
      </c>
      <c r="BA8" s="104">
        <f t="shared" si="20"/>
        <v>0.0871733074</v>
      </c>
    </row>
    <row r="9">
      <c r="A9" s="21">
        <v>2.0140829E7</v>
      </c>
      <c r="B9" s="22">
        <v>0.0367552635989481</v>
      </c>
      <c r="C9" s="22">
        <v>0.04581776823720629</v>
      </c>
      <c r="D9" s="22">
        <v>0.04346679382536078</v>
      </c>
      <c r="E9" s="22">
        <v>0.055769589279357046</v>
      </c>
      <c r="F9" s="22">
        <v>-0.0039206</v>
      </c>
      <c r="G9" s="22">
        <v>0.0055699</v>
      </c>
      <c r="H9" s="22">
        <v>-7.308000000000001E-4</v>
      </c>
      <c r="I9" s="22">
        <v>0.0056257</v>
      </c>
      <c r="J9" s="22">
        <v>0.001728822667165453</v>
      </c>
      <c r="K9" s="22">
        <v>0.005804576938942763</v>
      </c>
      <c r="L9" s="22"/>
      <c r="M9" s="110">
        <v>2.0140829E7</v>
      </c>
      <c r="N9" s="71">
        <v>0.14922520901089917</v>
      </c>
      <c r="O9" s="71">
        <v>0.15277353733803323</v>
      </c>
      <c r="P9" s="71">
        <v>0.012618917159895089</v>
      </c>
      <c r="Q9" s="71">
        <v>0.012652985892617154</v>
      </c>
      <c r="R9" s="71">
        <v>0.10892456940150336</v>
      </c>
      <c r="S9" s="71">
        <v>0.10882528546848871</v>
      </c>
      <c r="T9" s="71">
        <v>0.015906797069752503</v>
      </c>
      <c r="U9" s="71">
        <v>0.01606081932987307</v>
      </c>
      <c r="V9" s="71">
        <v>0.39095304858782987</v>
      </c>
      <c r="W9" s="71">
        <v>0.03205883074110776</v>
      </c>
      <c r="X9" s="41"/>
      <c r="Y9" s="110">
        <v>2.0140829E7</v>
      </c>
      <c r="Z9" s="112">
        <f t="shared" ref="Z9:AI9" si="21">Z8</f>
        <v>0.1356121763</v>
      </c>
      <c r="AA9" s="112">
        <f t="shared" si="21"/>
        <v>0.3899528964</v>
      </c>
      <c r="AB9" s="112">
        <f t="shared" si="21"/>
        <v>0.005292419602</v>
      </c>
      <c r="AC9" s="112">
        <f t="shared" si="21"/>
        <v>0.00277175729</v>
      </c>
      <c r="AD9" s="112">
        <f t="shared" si="21"/>
        <v>0.1336440777</v>
      </c>
      <c r="AE9" s="112">
        <f t="shared" si="21"/>
        <v>-0.000004775603798</v>
      </c>
      <c r="AF9" s="112">
        <f t="shared" si="21"/>
        <v>0.01451768699</v>
      </c>
      <c r="AG9" s="112">
        <f t="shared" si="21"/>
        <v>0.09670402937</v>
      </c>
      <c r="AH9" s="112">
        <f t="shared" si="21"/>
        <v>0.1017034555</v>
      </c>
      <c r="AI9" s="112">
        <f t="shared" si="21"/>
        <v>0.1198362764</v>
      </c>
      <c r="AJ9" s="111"/>
      <c r="AK9" s="110">
        <v>2.0140829E7</v>
      </c>
      <c r="AL9" s="111">
        <f t="shared" si="4"/>
        <v>0.01485851151</v>
      </c>
      <c r="AM9" s="111">
        <f t="shared" si="5"/>
        <v>0.02411670988</v>
      </c>
      <c r="AN9" s="41">
        <f t="shared" ref="AN9:AO9" si="22">(1+AL9)*(AN8+1)-1</f>
        <v>0.05897484016</v>
      </c>
      <c r="AO9" s="41">
        <f t="shared" si="22"/>
        <v>0.07340531753</v>
      </c>
      <c r="AP9" s="41"/>
      <c r="AQ9" s="110">
        <v>2.0140829E7</v>
      </c>
      <c r="AR9" s="104">
        <f t="shared" ref="AR9:BA9" si="23">Z9-N9</f>
        <v>-0.01361303269</v>
      </c>
      <c r="AS9" s="104">
        <f t="shared" si="23"/>
        <v>0.2371793591</v>
      </c>
      <c r="AT9" s="104">
        <f t="shared" si="23"/>
        <v>-0.007326497558</v>
      </c>
      <c r="AU9" s="104">
        <f t="shared" si="23"/>
        <v>-0.009881228603</v>
      </c>
      <c r="AV9" s="104">
        <f t="shared" si="23"/>
        <v>0.02471950833</v>
      </c>
      <c r="AW9" s="104">
        <f t="shared" si="23"/>
        <v>-0.1088300611</v>
      </c>
      <c r="AX9" s="104">
        <f t="shared" si="23"/>
        <v>-0.00138911008</v>
      </c>
      <c r="AY9" s="104">
        <f t="shared" si="23"/>
        <v>0.08064321004</v>
      </c>
      <c r="AZ9" s="104">
        <f t="shared" si="23"/>
        <v>-0.2892495931</v>
      </c>
      <c r="BA9" s="104">
        <f t="shared" si="23"/>
        <v>0.08777744569</v>
      </c>
    </row>
    <row r="10">
      <c r="A10" s="21">
        <v>2.014093E7</v>
      </c>
      <c r="B10" s="22">
        <v>-0.020628098141666662</v>
      </c>
      <c r="C10" s="22">
        <v>-0.01450630717634449</v>
      </c>
      <c r="D10" s="22">
        <v>-0.06746352630639685</v>
      </c>
      <c r="E10" s="22">
        <v>-0.053547451980817125</v>
      </c>
      <c r="F10" s="22">
        <v>-0.0451449</v>
      </c>
      <c r="G10" s="22">
        <v>-0.0369875</v>
      </c>
      <c r="H10" s="22">
        <v>-0.0627284</v>
      </c>
      <c r="I10" s="22">
        <v>-0.058491600000000005</v>
      </c>
      <c r="J10" s="22">
        <v>-0.042544822410835896</v>
      </c>
      <c r="K10" s="22">
        <v>-0.025474781358877818</v>
      </c>
      <c r="L10" s="22"/>
      <c r="M10" s="110">
        <v>2.014093E7</v>
      </c>
      <c r="N10" s="71">
        <v>0.15136465541112373</v>
      </c>
      <c r="O10" s="71">
        <v>0.15600994516994587</v>
      </c>
      <c r="P10" s="71">
        <v>0.012173527322251574</v>
      </c>
      <c r="Q10" s="71">
        <v>0.01229277847188589</v>
      </c>
      <c r="R10" s="71">
        <v>0.10787255546411544</v>
      </c>
      <c r="S10" s="71">
        <v>0.10873773403614356</v>
      </c>
      <c r="T10" s="71">
        <v>0.01554809561170277</v>
      </c>
      <c r="U10" s="71">
        <v>0.01571652916522621</v>
      </c>
      <c r="V10" s="71">
        <v>0.38680998554935603</v>
      </c>
      <c r="W10" s="71">
        <v>0.0334741937982489</v>
      </c>
      <c r="X10" s="41"/>
      <c r="Y10" s="110">
        <v>2.014093E7</v>
      </c>
      <c r="Z10" s="112">
        <f t="shared" ref="Z10:AI10" si="24">Z8</f>
        <v>0.1356121763</v>
      </c>
      <c r="AA10" s="112">
        <f t="shared" si="24"/>
        <v>0.3899528964</v>
      </c>
      <c r="AB10" s="112">
        <f t="shared" si="24"/>
        <v>0.005292419602</v>
      </c>
      <c r="AC10" s="112">
        <f t="shared" si="24"/>
        <v>0.00277175729</v>
      </c>
      <c r="AD10" s="112">
        <f t="shared" si="24"/>
        <v>0.1336440777</v>
      </c>
      <c r="AE10" s="112">
        <f t="shared" si="24"/>
        <v>-0.000004775603798</v>
      </c>
      <c r="AF10" s="112">
        <f t="shared" si="24"/>
        <v>0.01451768699</v>
      </c>
      <c r="AG10" s="112">
        <f t="shared" si="24"/>
        <v>0.09670402937</v>
      </c>
      <c r="AH10" s="112">
        <f t="shared" si="24"/>
        <v>0.1017034555</v>
      </c>
      <c r="AI10" s="112">
        <f t="shared" si="24"/>
        <v>0.1198362764</v>
      </c>
      <c r="AJ10" s="111"/>
      <c r="AK10" s="110">
        <v>2.014093E7</v>
      </c>
      <c r="AL10" s="111">
        <f t="shared" si="4"/>
        <v>-0.03496094387</v>
      </c>
      <c r="AM10" s="111">
        <f t="shared" si="5"/>
        <v>-0.02893963857</v>
      </c>
      <c r="AN10" s="41">
        <f t="shared" ref="AN10:AO10" si="25">(1+AL10)*(AN9+1)-1</f>
        <v>0.02195208021</v>
      </c>
      <c r="AO10" s="41">
        <f t="shared" si="25"/>
        <v>0.0423413556</v>
      </c>
      <c r="AP10" s="41"/>
      <c r="AQ10" s="110">
        <v>2.014093E7</v>
      </c>
      <c r="AR10" s="104">
        <f t="shared" ref="AR10:BA10" si="26">Z10-N10</f>
        <v>-0.01575247909</v>
      </c>
      <c r="AS10" s="104">
        <f t="shared" si="26"/>
        <v>0.2339429512</v>
      </c>
      <c r="AT10" s="104">
        <f t="shared" si="26"/>
        <v>-0.006881107721</v>
      </c>
      <c r="AU10" s="104">
        <f t="shared" si="26"/>
        <v>-0.009521021182</v>
      </c>
      <c r="AV10" s="104">
        <f t="shared" si="26"/>
        <v>0.02577152226</v>
      </c>
      <c r="AW10" s="104">
        <f t="shared" si="26"/>
        <v>-0.1087425096</v>
      </c>
      <c r="AX10" s="104">
        <f t="shared" si="26"/>
        <v>-0.001030408622</v>
      </c>
      <c r="AY10" s="104">
        <f t="shared" si="26"/>
        <v>0.08098750021</v>
      </c>
      <c r="AZ10" s="104">
        <f t="shared" si="26"/>
        <v>-0.2851065301</v>
      </c>
      <c r="BA10" s="104">
        <f t="shared" si="26"/>
        <v>0.08636208263</v>
      </c>
    </row>
    <row r="11">
      <c r="A11" s="21">
        <v>2.0141031E7</v>
      </c>
      <c r="B11" s="22">
        <v>0.022465693836553502</v>
      </c>
      <c r="C11" s="22">
        <v>0.02635161956279819</v>
      </c>
      <c r="D11" s="22">
        <v>0.06985885448503204</v>
      </c>
      <c r="E11" s="22">
        <v>0.06203261226367873</v>
      </c>
      <c r="F11" s="22">
        <v>-0.022004700000000002</v>
      </c>
      <c r="G11" s="22">
        <v>-0.0098339</v>
      </c>
      <c r="H11" s="22">
        <v>-0.028880499999999996</v>
      </c>
      <c r="I11" s="22">
        <v>-0.0218</v>
      </c>
      <c r="J11" s="22">
        <v>-0.006831320508798422</v>
      </c>
      <c r="K11" s="22">
        <v>0.006092622330941655</v>
      </c>
      <c r="L11" s="22"/>
      <c r="M11" s="110">
        <v>2.0141031E7</v>
      </c>
      <c r="N11" s="71">
        <v>0.15402727941916347</v>
      </c>
      <c r="O11" s="71">
        <v>0.15955730589838688</v>
      </c>
      <c r="P11" s="71">
        <v>0.013063179042158979</v>
      </c>
      <c r="Q11" s="71">
        <v>0.013053463147440356</v>
      </c>
      <c r="R11" s="71">
        <v>0.10501758995530676</v>
      </c>
      <c r="S11" s="71">
        <v>0.10725996224292934</v>
      </c>
      <c r="T11" s="71">
        <v>0.015112778287136093</v>
      </c>
      <c r="U11" s="71">
        <v>0.015301819609043692</v>
      </c>
      <c r="V11" s="71">
        <v>0.3841677449292103</v>
      </c>
      <c r="W11" s="71">
        <v>0.03343887746922416</v>
      </c>
      <c r="X11" s="41"/>
      <c r="Y11" s="110">
        <v>2.0141031E7</v>
      </c>
      <c r="Z11" s="112">
        <f>'Optimized Long-Only Portfolio'!N$49</f>
        <v>0.1265862389</v>
      </c>
      <c r="AA11" s="112">
        <f>'Optimized Long-Only Portfolio'!O$49</f>
        <v>0.1551982393</v>
      </c>
      <c r="AB11" s="112">
        <f>'Optimized Long-Only Portfolio'!P$49</f>
        <v>0.008162658781</v>
      </c>
      <c r="AC11" s="112">
        <f>'Optimized Long-Only Portfolio'!Q$49</f>
        <v>0.00001068320242</v>
      </c>
      <c r="AD11" s="112">
        <f>'Optimized Long-Only Portfolio'!R$49</f>
        <v>-0.00001228541423</v>
      </c>
      <c r="AE11" s="112">
        <f>'Optimized Long-Only Portfolio'!S$49</f>
        <v>0.4211721178</v>
      </c>
      <c r="AF11" s="112">
        <f>'Optimized Long-Only Portfolio'!T$49</f>
        <v>0.01366112921</v>
      </c>
      <c r="AG11" s="112">
        <f>'Optimized Long-Only Portfolio'!U$49</f>
        <v>0.00002142791287</v>
      </c>
      <c r="AH11" s="112">
        <f>'Optimized Long-Only Portfolio'!V$49</f>
        <v>-0.00003876318982</v>
      </c>
      <c r="AI11" s="112">
        <f>'Optimized Long-Only Portfolio'!W$49</f>
        <v>0.2752385536</v>
      </c>
      <c r="AJ11" s="111"/>
      <c r="AK11" s="110">
        <v>2.0141031E7</v>
      </c>
      <c r="AL11" s="111">
        <f t="shared" si="4"/>
        <v>0.002830891159</v>
      </c>
      <c r="AM11" s="111">
        <f t="shared" si="5"/>
        <v>0.004645157183</v>
      </c>
      <c r="AN11" s="41">
        <f t="shared" ref="AN11:AO11" si="27">(1+AL11)*(AN10+1)-1</f>
        <v>0.02484511532</v>
      </c>
      <c r="AO11" s="41">
        <f t="shared" si="27"/>
        <v>0.04718319504</v>
      </c>
      <c r="AP11" s="41"/>
      <c r="AQ11" s="110">
        <v>2.0141031E7</v>
      </c>
      <c r="AR11" s="104">
        <f t="shared" ref="AR11:BA11" si="28">Z11-N11</f>
        <v>-0.02744104055</v>
      </c>
      <c r="AS11" s="104">
        <f t="shared" si="28"/>
        <v>-0.004359066606</v>
      </c>
      <c r="AT11" s="104">
        <f t="shared" si="28"/>
        <v>-0.004900520261</v>
      </c>
      <c r="AU11" s="104">
        <f t="shared" si="28"/>
        <v>-0.01304277995</v>
      </c>
      <c r="AV11" s="104">
        <f t="shared" si="28"/>
        <v>-0.1050298754</v>
      </c>
      <c r="AW11" s="104">
        <f t="shared" si="28"/>
        <v>0.3139121555</v>
      </c>
      <c r="AX11" s="104">
        <f t="shared" si="28"/>
        <v>-0.001451649081</v>
      </c>
      <c r="AY11" s="104">
        <f t="shared" si="28"/>
        <v>-0.0152803917</v>
      </c>
      <c r="AZ11" s="104">
        <f t="shared" si="28"/>
        <v>-0.3842065081</v>
      </c>
      <c r="BA11" s="104">
        <f t="shared" si="28"/>
        <v>0.2417996761</v>
      </c>
    </row>
    <row r="12">
      <c r="A12" s="21">
        <v>2.0141128E7</v>
      </c>
      <c r="B12" s="22">
        <v>0.02047549404531113</v>
      </c>
      <c r="C12" s="22">
        <v>0.03168833248317915</v>
      </c>
      <c r="D12" s="22">
        <v>-0.004648990985962831</v>
      </c>
      <c r="E12" s="22">
        <v>0.006452190833435623</v>
      </c>
      <c r="F12" s="22">
        <v>0.0046924</v>
      </c>
      <c r="G12" s="22">
        <v>0.019794199999999998</v>
      </c>
      <c r="H12" s="22">
        <v>-0.0037254</v>
      </c>
      <c r="I12" s="22">
        <v>0.0017242</v>
      </c>
      <c r="J12" s="22">
        <v>-0.01134148942612301</v>
      </c>
      <c r="K12" s="22">
        <v>-0.007333979380482192</v>
      </c>
      <c r="L12" s="22"/>
      <c r="M12" s="110">
        <v>2.0141128E7</v>
      </c>
      <c r="N12" s="71">
        <v>0.1555755492772315</v>
      </c>
      <c r="O12" s="71">
        <v>0.16285334964660728</v>
      </c>
      <c r="P12" s="71">
        <v>0.012895382953432873</v>
      </c>
      <c r="Q12" s="71">
        <v>0.013021566977420367</v>
      </c>
      <c r="R12" s="71">
        <v>0.10546048046166452</v>
      </c>
      <c r="S12" s="71">
        <v>0.10732651546350824</v>
      </c>
      <c r="T12" s="71">
        <v>0.015258957438228193</v>
      </c>
      <c r="U12" s="71">
        <v>0.0151712007128974</v>
      </c>
      <c r="V12" s="71">
        <v>0.37936918200039543</v>
      </c>
      <c r="W12" s="71">
        <v>0.03306781506861421</v>
      </c>
      <c r="X12" s="41"/>
      <c r="Y12" s="110">
        <v>2.0141128E7</v>
      </c>
      <c r="Z12" s="112">
        <f t="shared" ref="Z12:AI12" si="29">Z11</f>
        <v>0.1265862389</v>
      </c>
      <c r="AA12" s="112">
        <f t="shared" si="29"/>
        <v>0.1551982393</v>
      </c>
      <c r="AB12" s="112">
        <f t="shared" si="29"/>
        <v>0.008162658781</v>
      </c>
      <c r="AC12" s="112">
        <f t="shared" si="29"/>
        <v>0.00001068320242</v>
      </c>
      <c r="AD12" s="112">
        <f t="shared" si="29"/>
        <v>-0.00001228541423</v>
      </c>
      <c r="AE12" s="112">
        <f t="shared" si="29"/>
        <v>0.4211721178</v>
      </c>
      <c r="AF12" s="112">
        <f t="shared" si="29"/>
        <v>0.01366112921</v>
      </c>
      <c r="AG12" s="112">
        <f t="shared" si="29"/>
        <v>0.00002142791287</v>
      </c>
      <c r="AH12" s="112">
        <f t="shared" si="29"/>
        <v>-0.00003876318982</v>
      </c>
      <c r="AI12" s="112">
        <f t="shared" si="29"/>
        <v>0.2752385536</v>
      </c>
      <c r="AJ12" s="111"/>
      <c r="AK12" s="110">
        <v>2.0141128E7</v>
      </c>
      <c r="AL12" s="111">
        <f t="shared" si="4"/>
        <v>0.006413591933</v>
      </c>
      <c r="AM12" s="111">
        <f t="shared" si="5"/>
        <v>0.01373970701</v>
      </c>
      <c r="AN12" s="41">
        <f t="shared" ref="AN12:AO12" si="30">(1+AL12)*(AN11+1)-1</f>
        <v>0.03141805369</v>
      </c>
      <c r="AO12" s="41">
        <f t="shared" si="30"/>
        <v>0.06157118532</v>
      </c>
      <c r="AP12" s="41"/>
      <c r="AQ12" s="110">
        <v>2.0141128E7</v>
      </c>
      <c r="AR12" s="104">
        <f t="shared" ref="AR12:BA12" si="31">Z12-N12</f>
        <v>-0.02898931041</v>
      </c>
      <c r="AS12" s="104">
        <f t="shared" si="31"/>
        <v>-0.007655110354</v>
      </c>
      <c r="AT12" s="104">
        <f t="shared" si="31"/>
        <v>-0.004732724172</v>
      </c>
      <c r="AU12" s="104">
        <f t="shared" si="31"/>
        <v>-0.01301088377</v>
      </c>
      <c r="AV12" s="104">
        <f t="shared" si="31"/>
        <v>-0.1054727659</v>
      </c>
      <c r="AW12" s="104">
        <f t="shared" si="31"/>
        <v>0.3138456023</v>
      </c>
      <c r="AX12" s="104">
        <f t="shared" si="31"/>
        <v>-0.001597828232</v>
      </c>
      <c r="AY12" s="104">
        <f t="shared" si="31"/>
        <v>-0.0151497728</v>
      </c>
      <c r="AZ12" s="104">
        <f t="shared" si="31"/>
        <v>-0.3794079452</v>
      </c>
      <c r="BA12" s="104">
        <f t="shared" si="31"/>
        <v>0.2421707385</v>
      </c>
    </row>
    <row r="13">
      <c r="A13" s="21">
        <v>2.0141231E7</v>
      </c>
      <c r="B13" s="22">
        <v>0.006134015570608886</v>
      </c>
      <c r="C13" s="22">
        <v>-0.01041815528645851</v>
      </c>
      <c r="D13" s="22">
        <v>0.02732582148832674</v>
      </c>
      <c r="E13" s="22">
        <v>0.02965939924669159</v>
      </c>
      <c r="F13" s="22">
        <v>-0.0349111</v>
      </c>
      <c r="G13" s="22">
        <v>-0.0316188</v>
      </c>
      <c r="H13" s="22">
        <v>-0.0085339</v>
      </c>
      <c r="I13" s="22">
        <v>-0.006901000000000001</v>
      </c>
      <c r="J13" s="22">
        <v>-0.012056770762471141</v>
      </c>
      <c r="K13" s="22">
        <v>-0.023852520919631748</v>
      </c>
      <c r="L13" s="22"/>
      <c r="M13" s="110">
        <v>2.0141231E7</v>
      </c>
      <c r="N13" s="71">
        <v>0.15907386068248283</v>
      </c>
      <c r="O13" s="71">
        <v>0.16348056689265617</v>
      </c>
      <c r="P13" s="71">
        <v>0.0134485391862212</v>
      </c>
      <c r="Q13" s="71">
        <v>0.01360356387494553</v>
      </c>
      <c r="R13" s="71">
        <v>0.10329178358019833</v>
      </c>
      <c r="S13" s="71">
        <v>0.10631515683589465</v>
      </c>
      <c r="T13" s="71">
        <v>0.01537961220651434</v>
      </c>
      <c r="U13" s="71">
        <v>0.015269904417329332</v>
      </c>
      <c r="V13" s="71">
        <v>0.3775124875291694</v>
      </c>
      <c r="W13" s="71">
        <v>0.032624524794588286</v>
      </c>
      <c r="X13" s="41"/>
      <c r="Y13" s="110">
        <v>2.0141231E7</v>
      </c>
      <c r="Z13" s="112">
        <f t="shared" ref="Z13:AI13" si="32">Z11</f>
        <v>0.1265862389</v>
      </c>
      <c r="AA13" s="112">
        <f t="shared" si="32"/>
        <v>0.1551982393</v>
      </c>
      <c r="AB13" s="112">
        <f t="shared" si="32"/>
        <v>0.008162658781</v>
      </c>
      <c r="AC13" s="112">
        <f t="shared" si="32"/>
        <v>0.00001068320242</v>
      </c>
      <c r="AD13" s="112">
        <f t="shared" si="32"/>
        <v>-0.00001228541423</v>
      </c>
      <c r="AE13" s="112">
        <f t="shared" si="32"/>
        <v>0.4211721178</v>
      </c>
      <c r="AF13" s="112">
        <f t="shared" si="32"/>
        <v>0.01366112921</v>
      </c>
      <c r="AG13" s="112">
        <f t="shared" si="32"/>
        <v>0.00002142791287</v>
      </c>
      <c r="AH13" s="112">
        <f t="shared" si="32"/>
        <v>-0.00003876318982</v>
      </c>
      <c r="AI13" s="112">
        <f t="shared" si="32"/>
        <v>0.2752385536</v>
      </c>
      <c r="AJ13" s="111"/>
      <c r="AK13" s="110">
        <v>2.0141231E7</v>
      </c>
      <c r="AL13" s="111">
        <f t="shared" si="4"/>
        <v>-0.01249041031</v>
      </c>
      <c r="AM13" s="111">
        <f t="shared" si="5"/>
        <v>-0.02061495383</v>
      </c>
      <c r="AN13" s="41">
        <f t="shared" ref="AN13:AO13" si="33">(1+AL13)*(AN12+1)-1</f>
        <v>0.01853521899</v>
      </c>
      <c r="AO13" s="41">
        <f t="shared" si="33"/>
        <v>0.03968694435</v>
      </c>
      <c r="AP13" s="41"/>
      <c r="AQ13" s="110">
        <v>2.0141231E7</v>
      </c>
      <c r="AR13" s="104">
        <f t="shared" ref="AR13:BA13" si="34">Z13-N13</f>
        <v>-0.03248762182</v>
      </c>
      <c r="AS13" s="104">
        <f t="shared" si="34"/>
        <v>-0.0082823276</v>
      </c>
      <c r="AT13" s="104">
        <f t="shared" si="34"/>
        <v>-0.005285880405</v>
      </c>
      <c r="AU13" s="104">
        <f t="shared" si="34"/>
        <v>-0.01359288067</v>
      </c>
      <c r="AV13" s="104">
        <f t="shared" si="34"/>
        <v>-0.103304069</v>
      </c>
      <c r="AW13" s="104">
        <f t="shared" si="34"/>
        <v>0.3148569609</v>
      </c>
      <c r="AX13" s="104">
        <f t="shared" si="34"/>
        <v>-0.001718483</v>
      </c>
      <c r="AY13" s="104">
        <f t="shared" si="34"/>
        <v>-0.0152484765</v>
      </c>
      <c r="AZ13" s="104">
        <f t="shared" si="34"/>
        <v>-0.3775512507</v>
      </c>
      <c r="BA13" s="104">
        <f t="shared" si="34"/>
        <v>0.2426140288</v>
      </c>
    </row>
    <row r="14">
      <c r="A14" s="21">
        <v>2.015013E7</v>
      </c>
      <c r="B14" s="22">
        <v>-0.03997338008336415</v>
      </c>
      <c r="C14" s="22">
        <v>-0.01531288061052472</v>
      </c>
      <c r="D14" s="22">
        <v>-0.04162385165884541</v>
      </c>
      <c r="E14" s="22">
        <v>-0.02283019972674727</v>
      </c>
      <c r="F14" s="22">
        <v>-0.0120438</v>
      </c>
      <c r="G14" s="22">
        <v>0.004699</v>
      </c>
      <c r="H14" s="22">
        <v>-0.0080159</v>
      </c>
      <c r="I14" s="22">
        <v>-0.009690800000000001</v>
      </c>
      <c r="J14" s="22">
        <v>-0.01837768409262974</v>
      </c>
      <c r="K14" s="22">
        <v>-0.009487427482729682</v>
      </c>
      <c r="L14" s="22"/>
      <c r="M14" s="110">
        <v>2.015013E7</v>
      </c>
      <c r="N14" s="71">
        <v>0.15493731806404287</v>
      </c>
      <c r="O14" s="71">
        <v>0.1637085015738127</v>
      </c>
      <c r="P14" s="71">
        <v>0.013019544695711406</v>
      </c>
      <c r="Q14" s="71">
        <v>0.013424525560267854</v>
      </c>
      <c r="R14" s="71">
        <v>0.10335239406585403</v>
      </c>
      <c r="S14" s="71">
        <v>0.1087143871606993</v>
      </c>
      <c r="T14" s="71">
        <v>0.015274470704640606</v>
      </c>
      <c r="U14" s="71">
        <v>0.0155856967038194</v>
      </c>
      <c r="V14" s="71">
        <v>0.3787980895192999</v>
      </c>
      <c r="W14" s="71">
        <v>0.033185071951852</v>
      </c>
      <c r="X14" s="41"/>
      <c r="Y14" s="110">
        <v>2.015013E7</v>
      </c>
      <c r="Z14" s="112">
        <f>'Optimized Long-Only Portfolio'!N$50</f>
        <v>0.1096943874</v>
      </c>
      <c r="AA14" s="112">
        <f>'Optimized Long-Only Portfolio'!O$50</f>
        <v>0.169512758</v>
      </c>
      <c r="AB14" s="112">
        <f>'Optimized Long-Only Portfolio'!P$50</f>
        <v>0.193104097</v>
      </c>
      <c r="AC14" s="112">
        <f>'Optimized Long-Only Portfolio'!Q$50</f>
        <v>0.00001120438108</v>
      </c>
      <c r="AD14" s="112">
        <f>'Optimized Long-Only Portfolio'!R$50</f>
        <v>-0.00001827747035</v>
      </c>
      <c r="AE14" s="112">
        <f>'Optimized Long-Only Portfolio'!S$50</f>
        <v>0.00003197956247</v>
      </c>
      <c r="AF14" s="112">
        <f>'Optimized Long-Only Portfolio'!T$50</f>
        <v>0.00001116986567</v>
      </c>
      <c r="AG14" s="112">
        <f>'Optimized Long-Only Portfolio'!U$50</f>
        <v>0.00002298354569</v>
      </c>
      <c r="AH14" s="112">
        <f>'Optimized Long-Only Portfolio'!V$50</f>
        <v>-0.00002040557094</v>
      </c>
      <c r="AI14" s="112">
        <f>'Optimized Long-Only Portfolio'!W$50</f>
        <v>0.5276201033</v>
      </c>
      <c r="AJ14" s="111"/>
      <c r="AK14" s="110">
        <v>2.015013E7</v>
      </c>
      <c r="AL14" s="111">
        <f t="shared" si="4"/>
        <v>-0.01783228099</v>
      </c>
      <c r="AM14" s="111">
        <f t="shared" si="5"/>
        <v>-0.02002390048</v>
      </c>
      <c r="AN14" s="41">
        <f t="shared" ref="AN14:AO14" si="35">(1+AL14)*(AN13+1)-1</f>
        <v>0.0003724127727</v>
      </c>
      <c r="AO14" s="41">
        <f t="shared" si="35"/>
        <v>0.01886835645</v>
      </c>
      <c r="AP14" s="41"/>
      <c r="AQ14" s="110">
        <v>2.015013E7</v>
      </c>
      <c r="AR14" s="104">
        <f t="shared" ref="AR14:BA14" si="36">Z14-N14</f>
        <v>-0.04524293064</v>
      </c>
      <c r="AS14" s="104">
        <f t="shared" si="36"/>
        <v>0.005804256405</v>
      </c>
      <c r="AT14" s="104">
        <f t="shared" si="36"/>
        <v>0.1800845523</v>
      </c>
      <c r="AU14" s="104">
        <f t="shared" si="36"/>
        <v>-0.01341332118</v>
      </c>
      <c r="AV14" s="104">
        <f t="shared" si="36"/>
        <v>-0.1033706715</v>
      </c>
      <c r="AW14" s="104">
        <f t="shared" si="36"/>
        <v>-0.1086824076</v>
      </c>
      <c r="AX14" s="104">
        <f t="shared" si="36"/>
        <v>-0.01526330084</v>
      </c>
      <c r="AY14" s="104">
        <f t="shared" si="36"/>
        <v>-0.01556271316</v>
      </c>
      <c r="AZ14" s="104">
        <f t="shared" si="36"/>
        <v>-0.3788184951</v>
      </c>
      <c r="BA14" s="104">
        <f t="shared" si="36"/>
        <v>0.4944350313</v>
      </c>
    </row>
    <row r="15">
      <c r="A15" s="21">
        <v>2.0150227E7</v>
      </c>
      <c r="B15" s="22">
        <v>0.04838933685702918</v>
      </c>
      <c r="C15" s="22">
        <v>0.06665539810495957</v>
      </c>
      <c r="D15" s="22">
        <v>0.04643806263606654</v>
      </c>
      <c r="E15" s="22">
        <v>0.07196592275043878</v>
      </c>
      <c r="F15" s="22">
        <v>0.0616897</v>
      </c>
      <c r="G15" s="22">
        <v>0.0578875</v>
      </c>
      <c r="H15" s="22">
        <v>0.0660918</v>
      </c>
      <c r="I15" s="22">
        <v>0.0618606</v>
      </c>
      <c r="J15" s="22">
        <v>-0.007789078513363745</v>
      </c>
      <c r="K15" s="22">
        <v>0.024860461143320748</v>
      </c>
      <c r="L15" s="22"/>
      <c r="M15" s="110">
        <v>2.0150227E7</v>
      </c>
      <c r="N15" s="71">
        <v>0.15639441461851578</v>
      </c>
      <c r="O15" s="71">
        <v>0.16839284755516518</v>
      </c>
      <c r="P15" s="71">
        <v>0.013135363611876134</v>
      </c>
      <c r="Q15" s="71">
        <v>0.01373020021223901</v>
      </c>
      <c r="R15" s="71">
        <v>0.1065166385757595</v>
      </c>
      <c r="S15" s="71">
        <v>0.11096629761309737</v>
      </c>
      <c r="T15" s="71">
        <v>0.015955719769871354</v>
      </c>
      <c r="U15" s="71">
        <v>0.015751775125980094</v>
      </c>
      <c r="V15" s="71">
        <v>0.3648527752091053</v>
      </c>
      <c r="W15" s="71">
        <v>0.034303967708390365</v>
      </c>
      <c r="X15" s="41"/>
      <c r="Y15" s="110">
        <v>2.0150227E7</v>
      </c>
      <c r="Z15" s="112">
        <f t="shared" ref="Z15:AI15" si="37">Z14</f>
        <v>0.1096943874</v>
      </c>
      <c r="AA15" s="112">
        <f t="shared" si="37"/>
        <v>0.169512758</v>
      </c>
      <c r="AB15" s="112">
        <f t="shared" si="37"/>
        <v>0.193104097</v>
      </c>
      <c r="AC15" s="112">
        <f t="shared" si="37"/>
        <v>0.00001120438108</v>
      </c>
      <c r="AD15" s="112">
        <f t="shared" si="37"/>
        <v>-0.00001827747035</v>
      </c>
      <c r="AE15" s="112">
        <f t="shared" si="37"/>
        <v>0.00003197956247</v>
      </c>
      <c r="AF15" s="112">
        <f t="shared" si="37"/>
        <v>0.00001116986567</v>
      </c>
      <c r="AG15" s="112">
        <f t="shared" si="37"/>
        <v>0.00002298354569</v>
      </c>
      <c r="AH15" s="112">
        <f t="shared" si="37"/>
        <v>-0.00002040557094</v>
      </c>
      <c r="AI15" s="112">
        <f t="shared" si="37"/>
        <v>0.5276201033</v>
      </c>
      <c r="AJ15" s="111"/>
      <c r="AK15" s="110">
        <v>2.0150227E7</v>
      </c>
      <c r="AL15" s="111">
        <f t="shared" si="4"/>
        <v>0.03342464475</v>
      </c>
      <c r="AM15" s="111">
        <f t="shared" si="5"/>
        <v>0.03869508723</v>
      </c>
      <c r="AN15" s="41">
        <f t="shared" ref="AN15:AO15" si="38">(1+AL15)*(AN14+1)-1</f>
        <v>0.03380950528</v>
      </c>
      <c r="AO15" s="41">
        <f t="shared" si="38"/>
        <v>0.05829355638</v>
      </c>
      <c r="AP15" s="41"/>
      <c r="AQ15" s="110">
        <v>2.0150227E7</v>
      </c>
      <c r="AR15" s="104">
        <f t="shared" ref="AR15:BA15" si="39">Z15-N15</f>
        <v>-0.0467000272</v>
      </c>
      <c r="AS15" s="104">
        <f t="shared" si="39"/>
        <v>0.001119910424</v>
      </c>
      <c r="AT15" s="104">
        <f t="shared" si="39"/>
        <v>0.1799687334</v>
      </c>
      <c r="AU15" s="104">
        <f t="shared" si="39"/>
        <v>-0.01371899583</v>
      </c>
      <c r="AV15" s="104">
        <f t="shared" si="39"/>
        <v>-0.106534916</v>
      </c>
      <c r="AW15" s="104">
        <f t="shared" si="39"/>
        <v>-0.1109343181</v>
      </c>
      <c r="AX15" s="104">
        <f t="shared" si="39"/>
        <v>-0.0159445499</v>
      </c>
      <c r="AY15" s="104">
        <f t="shared" si="39"/>
        <v>-0.01572879158</v>
      </c>
      <c r="AZ15" s="104">
        <f t="shared" si="39"/>
        <v>-0.3648731808</v>
      </c>
      <c r="BA15" s="104">
        <f t="shared" si="39"/>
        <v>0.4933161356</v>
      </c>
    </row>
    <row r="16">
      <c r="A16" s="21">
        <v>2.0150331E7</v>
      </c>
      <c r="B16" s="22">
        <v>-0.01361271977178291</v>
      </c>
      <c r="C16" s="22">
        <v>-0.011373034581577119</v>
      </c>
      <c r="D16" s="22">
        <v>0.01687326868905448</v>
      </c>
      <c r="E16" s="22">
        <v>0.01795298246110533</v>
      </c>
      <c r="F16" s="22">
        <v>-0.0217374</v>
      </c>
      <c r="G16" s="22">
        <v>-0.0118885</v>
      </c>
      <c r="H16" s="22">
        <v>-0.0194684</v>
      </c>
      <c r="I16" s="22">
        <v>-0.0074846</v>
      </c>
      <c r="J16" s="22">
        <v>-0.02083913960046935</v>
      </c>
      <c r="K16" s="22">
        <v>-0.008551445361095755</v>
      </c>
      <c r="L16" s="22"/>
      <c r="M16" s="110">
        <v>2.0150331E7</v>
      </c>
      <c r="N16" s="71">
        <v>0.15613338166759863</v>
      </c>
      <c r="O16" s="71">
        <v>0.1681689544745823</v>
      </c>
      <c r="P16" s="71">
        <v>0.01349794419374955</v>
      </c>
      <c r="Q16" s="71">
        <v>0.01421052587393619</v>
      </c>
      <c r="R16" s="71">
        <v>0.10542421775776344</v>
      </c>
      <c r="S16" s="71">
        <v>0.11153291851117272</v>
      </c>
      <c r="T16" s="71">
        <v>0.01588334957324222</v>
      </c>
      <c r="U16" s="71">
        <v>0.015760446169067795</v>
      </c>
      <c r="V16" s="71">
        <v>0.3644519373703404</v>
      </c>
      <c r="W16" s="71">
        <v>0.03493632440854683</v>
      </c>
      <c r="X16" s="41"/>
      <c r="Y16" s="110">
        <v>2.0150331E7</v>
      </c>
      <c r="Z16" s="112">
        <f t="shared" ref="Z16:AI16" si="40">Z14</f>
        <v>0.1096943874</v>
      </c>
      <c r="AA16" s="112">
        <f t="shared" si="40"/>
        <v>0.169512758</v>
      </c>
      <c r="AB16" s="112">
        <f t="shared" si="40"/>
        <v>0.193104097</v>
      </c>
      <c r="AC16" s="112">
        <f t="shared" si="40"/>
        <v>0.00001120438108</v>
      </c>
      <c r="AD16" s="112">
        <f t="shared" si="40"/>
        <v>-0.00001827747035</v>
      </c>
      <c r="AE16" s="112">
        <f t="shared" si="40"/>
        <v>0.00003197956247</v>
      </c>
      <c r="AF16" s="112">
        <f t="shared" si="40"/>
        <v>0.00001116986567</v>
      </c>
      <c r="AG16" s="112">
        <f t="shared" si="40"/>
        <v>0.00002298354569</v>
      </c>
      <c r="AH16" s="112">
        <f t="shared" si="40"/>
        <v>-0.00002040557094</v>
      </c>
      <c r="AI16" s="112">
        <f t="shared" si="40"/>
        <v>0.5276201033</v>
      </c>
      <c r="AJ16" s="111"/>
      <c r="AK16" s="110">
        <v>2.0150331E7</v>
      </c>
      <c r="AL16" s="111">
        <f t="shared" si="4"/>
        <v>-0.01549352795</v>
      </c>
      <c r="AM16" s="111">
        <f t="shared" si="5"/>
        <v>-0.004674476566</v>
      </c>
      <c r="AN16" s="41">
        <f t="shared" ref="AN16:AO16" si="41">(1+AL16)*(AN15+1)-1</f>
        <v>0.01779214882</v>
      </c>
      <c r="AO16" s="41">
        <f t="shared" si="41"/>
        <v>0.05334658795</v>
      </c>
      <c r="AP16" s="41"/>
      <c r="AQ16" s="110">
        <v>2.0150331E7</v>
      </c>
      <c r="AR16" s="104">
        <f t="shared" ref="AR16:BA16" si="42">Z16-N16</f>
        <v>-0.04643899425</v>
      </c>
      <c r="AS16" s="104">
        <f t="shared" si="42"/>
        <v>0.001343803505</v>
      </c>
      <c r="AT16" s="104">
        <f t="shared" si="42"/>
        <v>0.1796061528</v>
      </c>
      <c r="AU16" s="104">
        <f t="shared" si="42"/>
        <v>-0.01419932149</v>
      </c>
      <c r="AV16" s="104">
        <f t="shared" si="42"/>
        <v>-0.1054424952</v>
      </c>
      <c r="AW16" s="104">
        <f t="shared" si="42"/>
        <v>-0.1115009389</v>
      </c>
      <c r="AX16" s="104">
        <f t="shared" si="42"/>
        <v>-0.01587217971</v>
      </c>
      <c r="AY16" s="104">
        <f t="shared" si="42"/>
        <v>-0.01573746262</v>
      </c>
      <c r="AZ16" s="104">
        <f t="shared" si="42"/>
        <v>-0.3644723429</v>
      </c>
      <c r="BA16" s="104">
        <f t="shared" si="42"/>
        <v>0.4926837789</v>
      </c>
    </row>
    <row r="17">
      <c r="A17" s="21">
        <v>2.015043E7</v>
      </c>
      <c r="B17" s="22">
        <v>0.009349389222242044</v>
      </c>
      <c r="C17" s="22">
        <v>0.0050080870462116955</v>
      </c>
      <c r="D17" s="22">
        <v>-0.02135861414773144</v>
      </c>
      <c r="E17" s="22">
        <v>-0.02941790168031866</v>
      </c>
      <c r="F17" s="22">
        <v>0.0476994</v>
      </c>
      <c r="G17" s="22">
        <v>0.039132799999999995</v>
      </c>
      <c r="H17" s="22">
        <v>0.051241</v>
      </c>
      <c r="I17" s="22">
        <v>0.0505123</v>
      </c>
      <c r="J17" s="22">
        <v>0.021681614592639068</v>
      </c>
      <c r="K17" s="22">
        <v>0.02486584765934596</v>
      </c>
      <c r="L17" s="22"/>
      <c r="M17" s="110">
        <v>2.015043E7</v>
      </c>
      <c r="N17" s="71">
        <v>0.15435284862423704</v>
      </c>
      <c r="O17" s="71">
        <v>0.16553228226928648</v>
      </c>
      <c r="P17" s="71">
        <v>0.012959593788593703</v>
      </c>
      <c r="Q17" s="71">
        <v>0.013585584361513681</v>
      </c>
      <c r="R17" s="71">
        <v>0.10774391736845716</v>
      </c>
      <c r="S17" s="71">
        <v>0.11308145460152129</v>
      </c>
      <c r="T17" s="71">
        <v>0.01621663056073044</v>
      </c>
      <c r="U17" s="71">
        <v>0.016221906083746202</v>
      </c>
      <c r="V17" s="71">
        <v>0.36536644612879704</v>
      </c>
      <c r="W17" s="71">
        <v>0.03493933621311687</v>
      </c>
      <c r="X17" s="41"/>
      <c r="Y17" s="110">
        <v>2.015043E7</v>
      </c>
      <c r="Z17" s="112">
        <f>'Optimized Long-Only Portfolio'!N$51</f>
        <v>0.07818267818</v>
      </c>
      <c r="AA17" s="112">
        <f>'Optimized Long-Only Portfolio'!O$51</f>
        <v>0.1939818005</v>
      </c>
      <c r="AB17" s="112">
        <f>'Optimized Long-Only Portfolio'!P$51</f>
        <v>0.0003767069931</v>
      </c>
      <c r="AC17" s="112">
        <f>'Optimized Long-Only Portfolio'!Q$51</f>
        <v>0.01212522293</v>
      </c>
      <c r="AD17" s="112">
        <f>'Optimized Long-Only Portfolio'!R$51</f>
        <v>0.114406971</v>
      </c>
      <c r="AE17" s="112">
        <f>'Optimized Long-Only Portfolio'!S$51</f>
        <v>0.5134394948</v>
      </c>
      <c r="AF17" s="112">
        <f>'Optimized Long-Only Portfolio'!T$51</f>
        <v>0.01498836716</v>
      </c>
      <c r="AG17" s="112">
        <f>'Optimized Long-Only Portfolio'!U$51</f>
        <v>0.01653776211</v>
      </c>
      <c r="AH17" s="112">
        <f>'Optimized Long-Only Portfolio'!V$51</f>
        <v>0.0333909615</v>
      </c>
      <c r="AI17" s="112">
        <f>'Optimized Long-Only Portfolio'!W$51</f>
        <v>0.02263003482</v>
      </c>
      <c r="AJ17" s="111"/>
      <c r="AK17" s="110">
        <v>2.015043E7</v>
      </c>
      <c r="AL17" s="111">
        <f t="shared" si="4"/>
        <v>0.02160105358</v>
      </c>
      <c r="AM17" s="111">
        <f t="shared" si="5"/>
        <v>0.02977722669</v>
      </c>
      <c r="AN17" s="41">
        <f t="shared" ref="AN17:AO17" si="43">(1+AL17)*(AN16+1)-1</f>
        <v>0.03977753157</v>
      </c>
      <c r="AO17" s="41">
        <f t="shared" si="43"/>
        <v>0.08471232808</v>
      </c>
      <c r="AP17" s="41"/>
      <c r="AQ17" s="110">
        <v>2.015043E7</v>
      </c>
      <c r="AR17" s="104">
        <f t="shared" ref="AR17:BA17" si="44">Z17-N17</f>
        <v>-0.07617017044</v>
      </c>
      <c r="AS17" s="104">
        <f t="shared" si="44"/>
        <v>0.02844951823</v>
      </c>
      <c r="AT17" s="104">
        <f t="shared" si="44"/>
        <v>-0.0125828868</v>
      </c>
      <c r="AU17" s="104">
        <f t="shared" si="44"/>
        <v>-0.001460361429</v>
      </c>
      <c r="AV17" s="104">
        <f t="shared" si="44"/>
        <v>0.006663053611</v>
      </c>
      <c r="AW17" s="104">
        <f t="shared" si="44"/>
        <v>0.4003580402</v>
      </c>
      <c r="AX17" s="104">
        <f t="shared" si="44"/>
        <v>-0.001228263398</v>
      </c>
      <c r="AY17" s="104">
        <f t="shared" si="44"/>
        <v>0.0003158560296</v>
      </c>
      <c r="AZ17" s="104">
        <f t="shared" si="44"/>
        <v>-0.3319754846</v>
      </c>
      <c r="BA17" s="104">
        <f t="shared" si="44"/>
        <v>-0.01230930139</v>
      </c>
    </row>
    <row r="18">
      <c r="A18" s="21">
        <v>2.0150529E7</v>
      </c>
      <c r="B18" s="22">
        <v>0.01201761128954093</v>
      </c>
      <c r="C18" s="22">
        <v>0.01407600176552237</v>
      </c>
      <c r="D18" s="22">
        <v>0.008288547204726049</v>
      </c>
      <c r="E18" s="22">
        <v>0.0367407799142534</v>
      </c>
      <c r="F18" s="22">
        <v>-0.0140218</v>
      </c>
      <c r="G18" s="22">
        <v>-0.0036074</v>
      </c>
      <c r="H18" s="22">
        <v>-0.0020487</v>
      </c>
      <c r="I18" s="22">
        <v>0.014047</v>
      </c>
      <c r="J18" s="22">
        <v>-0.03022101538581656</v>
      </c>
      <c r="K18" s="22">
        <v>-5.232224002669206E-4</v>
      </c>
      <c r="L18" s="22"/>
      <c r="M18" s="110">
        <v>2.0150529E7</v>
      </c>
      <c r="N18" s="71">
        <v>0.15681411865128017</v>
      </c>
      <c r="O18" s="71">
        <v>0.16860072991977187</v>
      </c>
      <c r="P18" s="71">
        <v>0.013186239390986468</v>
      </c>
      <c r="Q18" s="71">
        <v>0.01414184828626418</v>
      </c>
      <c r="R18" s="71">
        <v>0.10725190984452586</v>
      </c>
      <c r="S18" s="71">
        <v>0.11326496259815091</v>
      </c>
      <c r="T18" s="71">
        <v>0.01630627341774522</v>
      </c>
      <c r="U18" s="71">
        <v>0.016559085641008196</v>
      </c>
      <c r="V18" s="71">
        <v>0.35906128946856075</v>
      </c>
      <c r="W18" s="71">
        <v>0.034813542781706376</v>
      </c>
      <c r="X18" s="41"/>
      <c r="Y18" s="110">
        <v>2.0150529E7</v>
      </c>
      <c r="Z18" s="112">
        <f t="shared" ref="Z18:AI18" si="45">Z17</f>
        <v>0.07818267818</v>
      </c>
      <c r="AA18" s="112">
        <f t="shared" si="45"/>
        <v>0.1939818005</v>
      </c>
      <c r="AB18" s="112">
        <f t="shared" si="45"/>
        <v>0.0003767069931</v>
      </c>
      <c r="AC18" s="112">
        <f t="shared" si="45"/>
        <v>0.01212522293</v>
      </c>
      <c r="AD18" s="112">
        <f t="shared" si="45"/>
        <v>0.114406971</v>
      </c>
      <c r="AE18" s="112">
        <f t="shared" si="45"/>
        <v>0.5134394948</v>
      </c>
      <c r="AF18" s="112">
        <f t="shared" si="45"/>
        <v>0.01498836716</v>
      </c>
      <c r="AG18" s="112">
        <f t="shared" si="45"/>
        <v>0.01653776211</v>
      </c>
      <c r="AH18" s="112">
        <f t="shared" si="45"/>
        <v>0.0333909615</v>
      </c>
      <c r="AI18" s="112">
        <f t="shared" si="45"/>
        <v>0.02263003482</v>
      </c>
      <c r="AJ18" s="111"/>
      <c r="AK18" s="110">
        <v>2.0150529E7</v>
      </c>
      <c r="AL18" s="111">
        <f t="shared" si="4"/>
        <v>-0.007696037423</v>
      </c>
      <c r="AM18" s="111">
        <f t="shared" si="5"/>
        <v>-0.0001570536218</v>
      </c>
      <c r="AN18" s="41">
        <f t="shared" ref="AN18:AO18" si="46">(1+AL18)*(AN17+1)-1</f>
        <v>0.03177536477</v>
      </c>
      <c r="AO18" s="41">
        <f t="shared" si="46"/>
        <v>0.08454197008</v>
      </c>
      <c r="AP18" s="41"/>
      <c r="AQ18" s="110">
        <v>2.0150529E7</v>
      </c>
      <c r="AR18" s="104">
        <f t="shared" ref="AR18:BA18" si="47">Z18-N18</f>
        <v>-0.07863144047</v>
      </c>
      <c r="AS18" s="104">
        <f t="shared" si="47"/>
        <v>0.02538107058</v>
      </c>
      <c r="AT18" s="104">
        <f t="shared" si="47"/>
        <v>-0.0128095324</v>
      </c>
      <c r="AU18" s="104">
        <f t="shared" si="47"/>
        <v>-0.002016625354</v>
      </c>
      <c r="AV18" s="104">
        <f t="shared" si="47"/>
        <v>0.007155061135</v>
      </c>
      <c r="AW18" s="104">
        <f t="shared" si="47"/>
        <v>0.4001745322</v>
      </c>
      <c r="AX18" s="104">
        <f t="shared" si="47"/>
        <v>-0.001317906255</v>
      </c>
      <c r="AY18" s="104">
        <f t="shared" si="47"/>
        <v>-0.00002132352765</v>
      </c>
      <c r="AZ18" s="104">
        <f t="shared" si="47"/>
        <v>-0.325670328</v>
      </c>
      <c r="BA18" s="104">
        <f t="shared" si="47"/>
        <v>-0.01218350796</v>
      </c>
    </row>
    <row r="19">
      <c r="A19" s="21">
        <v>2.015063E7</v>
      </c>
      <c r="B19" s="22">
        <v>-0.01996689826857878</v>
      </c>
      <c r="C19" s="22">
        <v>-0.01761665857304062</v>
      </c>
      <c r="D19" s="22">
        <v>0.0013062245209067849</v>
      </c>
      <c r="E19" s="22">
        <v>0.01344277080066236</v>
      </c>
      <c r="F19" s="22">
        <v>-0.030758800000000003</v>
      </c>
      <c r="G19" s="22">
        <v>-0.0261109</v>
      </c>
      <c r="H19" s="22">
        <v>-0.0183592</v>
      </c>
      <c r="I19" s="22">
        <v>-0.0112107</v>
      </c>
      <c r="J19" s="22">
        <v>8.586620394854805E-4</v>
      </c>
      <c r="K19" s="22">
        <v>-0.01123662628472921</v>
      </c>
      <c r="L19" s="22"/>
      <c r="M19" s="110">
        <v>2.015063E7</v>
      </c>
      <c r="N19" s="71">
        <v>0.15974815000799644</v>
      </c>
      <c r="O19" s="71">
        <v>0.16279649561210652</v>
      </c>
      <c r="P19" s="71">
        <v>0.014351320734522782</v>
      </c>
      <c r="Q19" s="71">
        <v>0.014660099581144592</v>
      </c>
      <c r="R19" s="71">
        <v>0.10830993999804135</v>
      </c>
      <c r="S19" s="71">
        <v>0.10950061498522617</v>
      </c>
      <c r="T19" s="71">
        <v>0.01630985100017086</v>
      </c>
      <c r="U19" s="71">
        <v>0.016861177596554387</v>
      </c>
      <c r="V19" s="71">
        <v>0.3628413281276047</v>
      </c>
      <c r="W19" s="71">
        <v>0.03462102235663205</v>
      </c>
      <c r="X19" s="41"/>
      <c r="Y19" s="110">
        <v>2.015063E7</v>
      </c>
      <c r="Z19" s="112">
        <f t="shared" ref="Z19:AI19" si="48">Z17</f>
        <v>0.07818267818</v>
      </c>
      <c r="AA19" s="112">
        <f t="shared" si="48"/>
        <v>0.1939818005</v>
      </c>
      <c r="AB19" s="112">
        <f t="shared" si="48"/>
        <v>0.0003767069931</v>
      </c>
      <c r="AC19" s="112">
        <f t="shared" si="48"/>
        <v>0.01212522293</v>
      </c>
      <c r="AD19" s="112">
        <f t="shared" si="48"/>
        <v>0.114406971</v>
      </c>
      <c r="AE19" s="112">
        <f t="shared" si="48"/>
        <v>0.5134394948</v>
      </c>
      <c r="AF19" s="112">
        <f t="shared" si="48"/>
        <v>0.01498836716</v>
      </c>
      <c r="AG19" s="112">
        <f t="shared" si="48"/>
        <v>0.01653776211</v>
      </c>
      <c r="AH19" s="112">
        <f t="shared" si="48"/>
        <v>0.0333909615</v>
      </c>
      <c r="AI19" s="112">
        <f t="shared" si="48"/>
        <v>0.02263003482</v>
      </c>
      <c r="AJ19" s="111"/>
      <c r="AK19" s="110">
        <v>2.015063E7</v>
      </c>
      <c r="AL19" s="111">
        <f t="shared" si="4"/>
        <v>-0.01259835716</v>
      </c>
      <c r="AM19" s="111">
        <f t="shared" si="5"/>
        <v>-0.02242646453</v>
      </c>
      <c r="AN19" s="41">
        <f t="shared" ref="AN19:AO19" si="49">(1+AL19)*(AN18+1)-1</f>
        <v>0.01877669022</v>
      </c>
      <c r="AO19" s="41">
        <f t="shared" si="49"/>
        <v>0.06021952806</v>
      </c>
      <c r="AP19" s="41"/>
      <c r="AQ19" s="110">
        <v>2.015063E7</v>
      </c>
      <c r="AR19" s="104">
        <f t="shared" ref="AR19:BA19" si="50">Z19-N19</f>
        <v>-0.08156547183</v>
      </c>
      <c r="AS19" s="104">
        <f t="shared" si="50"/>
        <v>0.03118530489</v>
      </c>
      <c r="AT19" s="104">
        <f t="shared" si="50"/>
        <v>-0.01397461374</v>
      </c>
      <c r="AU19" s="104">
        <f t="shared" si="50"/>
        <v>-0.002534876649</v>
      </c>
      <c r="AV19" s="104">
        <f t="shared" si="50"/>
        <v>0.006097030981</v>
      </c>
      <c r="AW19" s="104">
        <f t="shared" si="50"/>
        <v>0.4039388798</v>
      </c>
      <c r="AX19" s="104">
        <f t="shared" si="50"/>
        <v>-0.001321483837</v>
      </c>
      <c r="AY19" s="104">
        <f t="shared" si="50"/>
        <v>-0.0003234154832</v>
      </c>
      <c r="AZ19" s="104">
        <f t="shared" si="50"/>
        <v>-0.3294503666</v>
      </c>
      <c r="BA19" s="104">
        <f t="shared" si="50"/>
        <v>-0.01199098754</v>
      </c>
    </row>
    <row r="20">
      <c r="A20" s="21">
        <v>2.0150731E7</v>
      </c>
      <c r="B20" s="22">
        <v>0.004384472649571869</v>
      </c>
      <c r="C20" s="22">
        <v>0.03391085125956028</v>
      </c>
      <c r="D20" s="22">
        <v>-0.02758414137580445</v>
      </c>
      <c r="E20" s="22">
        <v>0.004082795801171324</v>
      </c>
      <c r="F20" s="22">
        <v>0.0098299</v>
      </c>
      <c r="G20" s="22">
        <v>0.021798</v>
      </c>
      <c r="H20" s="22">
        <v>-0.0105952</v>
      </c>
      <c r="I20" s="22">
        <v>0.0073168</v>
      </c>
      <c r="J20" s="22">
        <v>-0.0013970541954462228</v>
      </c>
      <c r="K20" s="22">
        <v>-0.003078232500989264</v>
      </c>
      <c r="L20" s="22"/>
      <c r="M20" s="110">
        <v>2.0150731E7</v>
      </c>
      <c r="N20" s="71">
        <v>0.15892978148056244</v>
      </c>
      <c r="O20" s="71">
        <v>0.16624743696357783</v>
      </c>
      <c r="P20" s="71">
        <v>0.013811718503307521</v>
      </c>
      <c r="Q20" s="71">
        <v>0.014535841972197988</v>
      </c>
      <c r="R20" s="71">
        <v>0.10829451778929332</v>
      </c>
      <c r="S20" s="71">
        <v>0.11117696035048391</v>
      </c>
      <c r="T20" s="71">
        <v>0.016057356246660798</v>
      </c>
      <c r="U20" s="71">
        <v>0.01681643298348325</v>
      </c>
      <c r="V20" s="71">
        <v>0.3602624026551623</v>
      </c>
      <c r="W20" s="71">
        <v>0.033867551055270756</v>
      </c>
      <c r="X20" s="41"/>
      <c r="Y20" s="110">
        <v>2.0150731E7</v>
      </c>
      <c r="Z20" s="112">
        <f>'Optimized Long-Only Portfolio'!N$52</f>
        <v>0.1178545696</v>
      </c>
      <c r="AA20" s="112">
        <f>'Optimized Long-Only Portfolio'!O$52</f>
        <v>0.133349933</v>
      </c>
      <c r="AB20" s="112">
        <f>'Optimized Long-Only Portfolio'!P$52</f>
        <v>0.00905528734</v>
      </c>
      <c r="AC20" s="112">
        <f>'Optimized Long-Only Portfolio'!Q$52</f>
        <v>0.001254706206</v>
      </c>
      <c r="AD20" s="112">
        <f>'Optimized Long-Only Portfolio'!R$52</f>
        <v>0.1196930272</v>
      </c>
      <c r="AE20" s="112">
        <f>'Optimized Long-Only Portfolio'!S$52</f>
        <v>0.4021307231</v>
      </c>
      <c r="AF20" s="112">
        <f>'Optimized Long-Only Portfolio'!T$52</f>
        <v>0.05878562999</v>
      </c>
      <c r="AG20" s="112">
        <f>'Optimized Long-Only Portfolio'!U$52</f>
        <v>0.00003331525345</v>
      </c>
      <c r="AH20" s="112">
        <f>'Optimized Long-Only Portfolio'!V$52</f>
        <v>0.1538786447</v>
      </c>
      <c r="AI20" s="112">
        <f>'Optimized Long-Only Portfolio'!W$52</f>
        <v>0.003944163631</v>
      </c>
      <c r="AJ20" s="111"/>
      <c r="AK20" s="110">
        <v>2.0150731E7</v>
      </c>
      <c r="AL20" s="111">
        <f t="shared" si="4"/>
        <v>0.008846090807</v>
      </c>
      <c r="AM20" s="111">
        <f t="shared" si="5"/>
        <v>0.01388657665</v>
      </c>
      <c r="AN20" s="41">
        <f t="shared" ref="AN20:AO20" si="51">(1+AL20)*(AN19+1)-1</f>
        <v>0.02778888133</v>
      </c>
      <c r="AO20" s="41">
        <f t="shared" si="51"/>
        <v>0.0749423478</v>
      </c>
      <c r="AP20" s="41"/>
      <c r="AQ20" s="110">
        <v>2.0150731E7</v>
      </c>
      <c r="AR20" s="104">
        <f t="shared" ref="AR20:BA20" si="52">Z20-N20</f>
        <v>-0.04107521191</v>
      </c>
      <c r="AS20" s="104">
        <f t="shared" si="52"/>
        <v>-0.03289750393</v>
      </c>
      <c r="AT20" s="104">
        <f t="shared" si="52"/>
        <v>-0.004756431163</v>
      </c>
      <c r="AU20" s="104">
        <f t="shared" si="52"/>
        <v>-0.01328113577</v>
      </c>
      <c r="AV20" s="104">
        <f t="shared" si="52"/>
        <v>0.01139850939</v>
      </c>
      <c r="AW20" s="104">
        <f t="shared" si="52"/>
        <v>0.2909537628</v>
      </c>
      <c r="AX20" s="104">
        <f t="shared" si="52"/>
        <v>0.04272827374</v>
      </c>
      <c r="AY20" s="104">
        <f t="shared" si="52"/>
        <v>-0.01678311773</v>
      </c>
      <c r="AZ20" s="104">
        <f t="shared" si="52"/>
        <v>-0.206383758</v>
      </c>
      <c r="BA20" s="104">
        <f t="shared" si="52"/>
        <v>-0.02992338742</v>
      </c>
    </row>
    <row r="21" ht="15.75" customHeight="1">
      <c r="A21" s="21">
        <v>2.0150831E7</v>
      </c>
      <c r="B21" s="22">
        <v>-0.05955660169626265</v>
      </c>
      <c r="C21" s="22">
        <v>-0.06072869975259687</v>
      </c>
      <c r="D21" s="22">
        <v>-0.04910954396718825</v>
      </c>
      <c r="E21" s="22">
        <v>-0.07578066949717521</v>
      </c>
      <c r="F21" s="22">
        <v>-0.0732196</v>
      </c>
      <c r="G21" s="22">
        <v>-0.0724792</v>
      </c>
      <c r="H21" s="22">
        <v>-0.045184800000000004</v>
      </c>
      <c r="I21" s="22">
        <v>-0.0438837</v>
      </c>
      <c r="J21" s="22">
        <v>0.003546403033789503</v>
      </c>
      <c r="K21" s="22">
        <v>-0.01248931978970069</v>
      </c>
      <c r="L21" s="22"/>
      <c r="M21" s="110">
        <v>2.0150831E7</v>
      </c>
      <c r="N21" s="71">
        <v>0.15499107860883518</v>
      </c>
      <c r="O21" s="71">
        <v>0.16172563571870668</v>
      </c>
      <c r="P21" s="71">
        <v>0.01356289763157446</v>
      </c>
      <c r="Q21" s="71">
        <v>0.01391845388001048</v>
      </c>
      <c r="R21" s="71">
        <v>0.10419735756295552</v>
      </c>
      <c r="S21" s="71">
        <v>0.10708028109533319</v>
      </c>
      <c r="T21" s="71">
        <v>0.015894668536897257</v>
      </c>
      <c r="U21" s="71">
        <v>0.016649829659170626</v>
      </c>
      <c r="V21" s="71">
        <v>0.3773590242601916</v>
      </c>
      <c r="W21" s="71">
        <v>0.03462077304632507</v>
      </c>
      <c r="X21" s="41"/>
      <c r="Y21" s="110">
        <v>2.0150831E7</v>
      </c>
      <c r="Z21" s="112">
        <f t="shared" ref="Z21:AI21" si="53">Z20</f>
        <v>0.1178545696</v>
      </c>
      <c r="AA21" s="112">
        <f t="shared" si="53"/>
        <v>0.133349933</v>
      </c>
      <c r="AB21" s="112">
        <f t="shared" si="53"/>
        <v>0.00905528734</v>
      </c>
      <c r="AC21" s="112">
        <f t="shared" si="53"/>
        <v>0.001254706206</v>
      </c>
      <c r="AD21" s="112">
        <f t="shared" si="53"/>
        <v>0.1196930272</v>
      </c>
      <c r="AE21" s="112">
        <f t="shared" si="53"/>
        <v>0.4021307231</v>
      </c>
      <c r="AF21" s="112">
        <f t="shared" si="53"/>
        <v>0.05878562999</v>
      </c>
      <c r="AG21" s="112">
        <f t="shared" si="53"/>
        <v>0.00003331525345</v>
      </c>
      <c r="AH21" s="112">
        <f t="shared" si="53"/>
        <v>0.1538786447</v>
      </c>
      <c r="AI21" s="112">
        <f t="shared" si="53"/>
        <v>0.003944163631</v>
      </c>
      <c r="AJ21" s="111"/>
      <c r="AK21" s="110">
        <v>2.0150831E7</v>
      </c>
      <c r="AL21" s="111">
        <f t="shared" si="4"/>
        <v>-0.0367063052</v>
      </c>
      <c r="AM21" s="111">
        <f t="shared" si="5"/>
        <v>-0.05572818105</v>
      </c>
      <c r="AN21" s="41">
        <f t="shared" ref="AN21:AO21" si="54">(1+AL21)*(AN20+1)-1</f>
        <v>-0.009937451027</v>
      </c>
      <c r="AO21" s="41">
        <f t="shared" si="54"/>
        <v>0.01503776602</v>
      </c>
      <c r="AP21" s="41"/>
      <c r="AQ21" s="110">
        <v>2.0150831E7</v>
      </c>
      <c r="AR21" s="104">
        <f t="shared" ref="AR21:BA21" si="55">Z21-N21</f>
        <v>-0.03713650904</v>
      </c>
      <c r="AS21" s="104">
        <f t="shared" si="55"/>
        <v>-0.02837570268</v>
      </c>
      <c r="AT21" s="104">
        <f t="shared" si="55"/>
        <v>-0.004507610292</v>
      </c>
      <c r="AU21" s="104">
        <f t="shared" si="55"/>
        <v>-0.01266374767</v>
      </c>
      <c r="AV21" s="104">
        <f t="shared" si="55"/>
        <v>0.01549566962</v>
      </c>
      <c r="AW21" s="104">
        <f t="shared" si="55"/>
        <v>0.295050442</v>
      </c>
      <c r="AX21" s="104">
        <f t="shared" si="55"/>
        <v>0.04289096145</v>
      </c>
      <c r="AY21" s="104">
        <f t="shared" si="55"/>
        <v>-0.01661651441</v>
      </c>
      <c r="AZ21" s="104">
        <f t="shared" si="55"/>
        <v>-0.2234803796</v>
      </c>
      <c r="BA21" s="104">
        <f t="shared" si="55"/>
        <v>-0.03067660942</v>
      </c>
    </row>
    <row r="22" ht="15.75" customHeight="1">
      <c r="A22" s="21">
        <v>2.015093E7</v>
      </c>
      <c r="B22" s="22">
        <v>-0.03018996928591766</v>
      </c>
      <c r="C22" s="22">
        <v>-0.02473785516070559</v>
      </c>
      <c r="D22" s="22">
        <v>-0.03461689321685912</v>
      </c>
      <c r="E22" s="22">
        <v>-0.06315634653939883</v>
      </c>
      <c r="F22" s="22">
        <v>-0.060285599999999995</v>
      </c>
      <c r="G22" s="22">
        <v>-0.040982000000000005</v>
      </c>
      <c r="H22" s="22">
        <v>-0.034815900000000004</v>
      </c>
      <c r="I22" s="22">
        <v>-0.0370525</v>
      </c>
      <c r="J22" s="22">
        <v>0.004262675106597946</v>
      </c>
      <c r="K22" s="22">
        <v>-0.02219208563544184</v>
      </c>
      <c r="L22" s="22"/>
      <c r="M22" s="110">
        <v>2.015093E7</v>
      </c>
      <c r="N22" s="71">
        <v>0.1535079241834868</v>
      </c>
      <c r="O22" s="71">
        <v>0.1609052266015186</v>
      </c>
      <c r="P22" s="71">
        <v>0.013389021905316118</v>
      </c>
      <c r="Q22" s="71">
        <v>0.013339050267047388</v>
      </c>
      <c r="R22" s="71">
        <v>0.1001165143998694</v>
      </c>
      <c r="S22" s="71">
        <v>0.10540099200575245</v>
      </c>
      <c r="T22" s="71">
        <v>0.015554144034825306</v>
      </c>
      <c r="U22" s="71">
        <v>0.01617786505327155</v>
      </c>
      <c r="V22" s="71">
        <v>0.3864322684973291</v>
      </c>
      <c r="W22" s="71">
        <v>0.03517699305158328</v>
      </c>
      <c r="X22" s="41"/>
      <c r="Y22" s="110">
        <v>2.015093E7</v>
      </c>
      <c r="Z22" s="112">
        <f t="shared" ref="Z22:AI22" si="56">Z20</f>
        <v>0.1178545696</v>
      </c>
      <c r="AA22" s="112">
        <f t="shared" si="56"/>
        <v>0.133349933</v>
      </c>
      <c r="AB22" s="112">
        <f t="shared" si="56"/>
        <v>0.00905528734</v>
      </c>
      <c r="AC22" s="112">
        <f t="shared" si="56"/>
        <v>0.001254706206</v>
      </c>
      <c r="AD22" s="112">
        <f t="shared" si="56"/>
        <v>0.1196930272</v>
      </c>
      <c r="AE22" s="112">
        <f t="shared" si="56"/>
        <v>0.4021307231</v>
      </c>
      <c r="AF22" s="112">
        <f t="shared" si="56"/>
        <v>0.05878562999</v>
      </c>
      <c r="AG22" s="112">
        <f t="shared" si="56"/>
        <v>0.00003331525345</v>
      </c>
      <c r="AH22" s="112">
        <f t="shared" si="56"/>
        <v>0.1538786447</v>
      </c>
      <c r="AI22" s="112">
        <f t="shared" si="56"/>
        <v>0.003944163631</v>
      </c>
      <c r="AJ22" s="111"/>
      <c r="AK22" s="110">
        <v>2.015093E7</v>
      </c>
      <c r="AL22" s="111">
        <f t="shared" si="4"/>
        <v>-0.02055028682</v>
      </c>
      <c r="AM22" s="111">
        <f t="shared" si="5"/>
        <v>-0.03242491657</v>
      </c>
      <c r="AN22" s="41">
        <f t="shared" ref="AN22:AO22" si="57">(1+AL22)*(AN21+1)-1</f>
        <v>-0.03028352038</v>
      </c>
      <c r="AO22" s="41">
        <f t="shared" si="57"/>
        <v>-0.01787474886</v>
      </c>
      <c r="AP22" s="41"/>
      <c r="AQ22" s="110">
        <v>2.015093E7</v>
      </c>
      <c r="AR22" s="104">
        <f t="shared" ref="AR22:BA22" si="58">Z22-N22</f>
        <v>-0.03565335462</v>
      </c>
      <c r="AS22" s="104">
        <f t="shared" si="58"/>
        <v>-0.02755529356</v>
      </c>
      <c r="AT22" s="104">
        <f t="shared" si="58"/>
        <v>-0.004333734565</v>
      </c>
      <c r="AU22" s="104">
        <f t="shared" si="58"/>
        <v>-0.01208434406</v>
      </c>
      <c r="AV22" s="104">
        <f t="shared" si="58"/>
        <v>0.01957651278</v>
      </c>
      <c r="AW22" s="104">
        <f t="shared" si="58"/>
        <v>0.2967297311</v>
      </c>
      <c r="AX22" s="104">
        <f t="shared" si="58"/>
        <v>0.04323148596</v>
      </c>
      <c r="AY22" s="104">
        <f t="shared" si="58"/>
        <v>-0.0161445498</v>
      </c>
      <c r="AZ22" s="104">
        <f t="shared" si="58"/>
        <v>-0.2325536238</v>
      </c>
      <c r="BA22" s="104">
        <f t="shared" si="58"/>
        <v>-0.03123282942</v>
      </c>
    </row>
    <row r="23" ht="15.75" customHeight="1">
      <c r="A23" s="21">
        <v>2.015103E7</v>
      </c>
      <c r="B23" s="22">
        <v>0.07545299043423226</v>
      </c>
      <c r="C23" s="22">
        <v>0.08610580179180882</v>
      </c>
      <c r="D23" s="22">
        <v>0.05598943463232042</v>
      </c>
      <c r="E23" s="22">
        <v>0.05672296617892991</v>
      </c>
      <c r="F23" s="22">
        <v>0.0738307</v>
      </c>
      <c r="G23" s="22">
        <v>0.07656729999999999</v>
      </c>
      <c r="H23" s="22">
        <v>0.0582378</v>
      </c>
      <c r="I23" s="22">
        <v>0.0604061</v>
      </c>
      <c r="J23" s="22">
        <v>0.00321146815053508</v>
      </c>
      <c r="K23" s="22">
        <v>0.03011252798355035</v>
      </c>
      <c r="L23" s="22"/>
      <c r="M23" s="110">
        <v>2.015103E7</v>
      </c>
      <c r="N23" s="71">
        <v>0.157150866316362</v>
      </c>
      <c r="O23" s="71">
        <v>0.166634241929256</v>
      </c>
      <c r="P23" s="71">
        <v>0.01348561406256051</v>
      </c>
      <c r="Q23" s="71">
        <v>0.013406316498660828</v>
      </c>
      <c r="R23" s="71">
        <v>0.10256851155514182</v>
      </c>
      <c r="S23" s="71">
        <v>0.10826911389164683</v>
      </c>
      <c r="T23" s="71">
        <v>0.015745600771371947</v>
      </c>
      <c r="U23" s="71">
        <v>0.016292993806554853</v>
      </c>
      <c r="V23" s="71">
        <v>0.3720223260733145</v>
      </c>
      <c r="W23" s="71">
        <v>0.03442441509513073</v>
      </c>
      <c r="X23" s="41"/>
      <c r="Y23" s="110">
        <v>2.015103E7</v>
      </c>
      <c r="Z23" s="112">
        <f>'Optimized Long-Only Portfolio'!N$53</f>
        <v>0.1814983572</v>
      </c>
      <c r="AA23" s="112">
        <f>'Optimized Long-Only Portfolio'!O$53</f>
        <v>0.1459911923</v>
      </c>
      <c r="AB23" s="112">
        <f>'Optimized Long-Only Portfolio'!P$53</f>
        <v>0.01616806413</v>
      </c>
      <c r="AC23" s="112">
        <f>'Optimized Long-Only Portfolio'!Q$53</f>
        <v>0.1206852859</v>
      </c>
      <c r="AD23" s="112">
        <f>'Optimized Long-Only Portfolio'!R$53</f>
        <v>0.1199720729</v>
      </c>
      <c r="AE23" s="112">
        <f>'Optimized Long-Only Portfolio'!S$53</f>
        <v>-0.00001752176221</v>
      </c>
      <c r="AF23" s="112">
        <f>'Optimized Long-Only Portfolio'!T$53</f>
        <v>0.1653195977</v>
      </c>
      <c r="AG23" s="112">
        <f>'Optimized Long-Only Portfolio'!U$53</f>
        <v>0.00001757629051</v>
      </c>
      <c r="AH23" s="112">
        <f>'Optimized Long-Only Portfolio'!V$53</f>
        <v>0.168377006</v>
      </c>
      <c r="AI23" s="112">
        <f>'Optimized Long-Only Portfolio'!W$53</f>
        <v>0.08197836939</v>
      </c>
      <c r="AJ23" s="111"/>
      <c r="AK23" s="110">
        <v>2.015103E7</v>
      </c>
      <c r="AL23" s="111">
        <f t="shared" si="4"/>
        <v>0.04771628387</v>
      </c>
      <c r="AM23" s="111">
        <f t="shared" si="5"/>
        <v>0.05551065588</v>
      </c>
      <c r="AN23" s="41">
        <f t="shared" ref="AN23:AO23" si="59">(1+AL23)*(AN22+1)-1</f>
        <v>0.01598774643</v>
      </c>
      <c r="AO23" s="41">
        <f t="shared" si="59"/>
        <v>0.03664366799</v>
      </c>
      <c r="AP23" s="41"/>
      <c r="AQ23" s="110">
        <v>2.015103E7</v>
      </c>
      <c r="AR23" s="104">
        <f t="shared" ref="AR23:BA23" si="60">Z23-N23</f>
        <v>0.02434749086</v>
      </c>
      <c r="AS23" s="104">
        <f t="shared" si="60"/>
        <v>-0.02064304965</v>
      </c>
      <c r="AT23" s="104">
        <f t="shared" si="60"/>
        <v>0.002682450069</v>
      </c>
      <c r="AU23" s="104">
        <f t="shared" si="60"/>
        <v>0.1072789694</v>
      </c>
      <c r="AV23" s="104">
        <f t="shared" si="60"/>
        <v>0.01740356132</v>
      </c>
      <c r="AW23" s="104">
        <f t="shared" si="60"/>
        <v>-0.1082866357</v>
      </c>
      <c r="AX23" s="104">
        <f t="shared" si="60"/>
        <v>0.149573997</v>
      </c>
      <c r="AY23" s="104">
        <f t="shared" si="60"/>
        <v>-0.01627541752</v>
      </c>
      <c r="AZ23" s="104">
        <f t="shared" si="60"/>
        <v>-0.2036453201</v>
      </c>
      <c r="BA23" s="104">
        <f t="shared" si="60"/>
        <v>0.0475539543</v>
      </c>
    </row>
    <row r="24" ht="15.75" customHeight="1">
      <c r="A24" s="21">
        <v>2.015113E7</v>
      </c>
      <c r="B24" s="22">
        <v>0.0038273119764371533</v>
      </c>
      <c r="C24" s="22">
        <v>0.002806845423119375</v>
      </c>
      <c r="D24" s="22">
        <v>0.028427716332550368</v>
      </c>
      <c r="E24" s="22">
        <v>0.036645132027494746</v>
      </c>
      <c r="F24" s="22">
        <v>-0.024625599999999997</v>
      </c>
      <c r="G24" s="22">
        <v>-0.0076673999999999996</v>
      </c>
      <c r="H24" s="22">
        <v>-0.0154292</v>
      </c>
      <c r="I24" s="22">
        <v>0.0107169</v>
      </c>
      <c r="J24" s="22">
        <v>-0.02778335645326413</v>
      </c>
      <c r="K24" s="22">
        <v>-0.01854933615490084</v>
      </c>
      <c r="L24" s="22"/>
      <c r="M24" s="110">
        <v>2.015113E7</v>
      </c>
      <c r="N24" s="71">
        <v>0.15885260554315458</v>
      </c>
      <c r="O24" s="71">
        <v>0.168500009993209</v>
      </c>
      <c r="P24" s="71">
        <v>0.01393454090677361</v>
      </c>
      <c r="Q24" s="71">
        <v>0.01402117479171155</v>
      </c>
      <c r="R24" s="71">
        <v>0.1015693508901976</v>
      </c>
      <c r="S24" s="71">
        <v>0.1086880781504448</v>
      </c>
      <c r="T24" s="71">
        <v>0.015681131611382865</v>
      </c>
      <c r="U24" s="71">
        <v>0.016632435964904928</v>
      </c>
      <c r="V24" s="71">
        <v>0.36783333587948874</v>
      </c>
      <c r="W24" s="71">
        <v>0.034287336268732344</v>
      </c>
      <c r="X24" s="41"/>
      <c r="Y24" s="110">
        <v>2.015113E7</v>
      </c>
      <c r="Z24" s="112">
        <f t="shared" ref="Z24:AI24" si="61">Z23</f>
        <v>0.1814983572</v>
      </c>
      <c r="AA24" s="112">
        <f t="shared" si="61"/>
        <v>0.1459911923</v>
      </c>
      <c r="AB24" s="112">
        <f t="shared" si="61"/>
        <v>0.01616806413</v>
      </c>
      <c r="AC24" s="112">
        <f t="shared" si="61"/>
        <v>0.1206852859</v>
      </c>
      <c r="AD24" s="112">
        <f t="shared" si="61"/>
        <v>0.1199720729</v>
      </c>
      <c r="AE24" s="112">
        <f t="shared" si="61"/>
        <v>-0.00001752176221</v>
      </c>
      <c r="AF24" s="112">
        <f t="shared" si="61"/>
        <v>0.1653195977</v>
      </c>
      <c r="AG24" s="112">
        <f t="shared" si="61"/>
        <v>0.00001757629051</v>
      </c>
      <c r="AH24" s="112">
        <f t="shared" si="61"/>
        <v>0.168377006</v>
      </c>
      <c r="AI24" s="112">
        <f t="shared" si="61"/>
        <v>0.08197836939</v>
      </c>
      <c r="AJ24" s="111"/>
      <c r="AK24" s="110">
        <v>2.015113E7</v>
      </c>
      <c r="AL24" s="111">
        <f t="shared" si="4"/>
        <v>-0.01226304541</v>
      </c>
      <c r="AM24" s="111">
        <f t="shared" si="5"/>
        <v>-0.00571695849</v>
      </c>
      <c r="AN24" s="41">
        <f t="shared" ref="AN24:AO24" si="62">(1+AL24)*(AN23+1)-1</f>
        <v>0.00352864256</v>
      </c>
      <c r="AO24" s="41">
        <f t="shared" si="62"/>
        <v>0.03071721917</v>
      </c>
      <c r="AP24" s="41"/>
      <c r="AQ24" s="110">
        <v>2.015113E7</v>
      </c>
      <c r="AR24" s="104">
        <f t="shared" ref="AR24:BA24" si="63">Z24-N24</f>
        <v>0.02264575163</v>
      </c>
      <c r="AS24" s="104">
        <f t="shared" si="63"/>
        <v>-0.02250881771</v>
      </c>
      <c r="AT24" s="104">
        <f t="shared" si="63"/>
        <v>0.002233523225</v>
      </c>
      <c r="AU24" s="104">
        <f t="shared" si="63"/>
        <v>0.1066641111</v>
      </c>
      <c r="AV24" s="104">
        <f t="shared" si="63"/>
        <v>0.01840272199</v>
      </c>
      <c r="AW24" s="104">
        <f t="shared" si="63"/>
        <v>-0.1087055999</v>
      </c>
      <c r="AX24" s="104">
        <f t="shared" si="63"/>
        <v>0.1496384661</v>
      </c>
      <c r="AY24" s="104">
        <f t="shared" si="63"/>
        <v>-0.01661485967</v>
      </c>
      <c r="AZ24" s="104">
        <f t="shared" si="63"/>
        <v>-0.1994563299</v>
      </c>
      <c r="BA24" s="104">
        <f t="shared" si="63"/>
        <v>0.04769103313</v>
      </c>
    </row>
    <row r="25" ht="15.75" customHeight="1">
      <c r="A25" s="21">
        <v>2.0151231E7</v>
      </c>
      <c r="B25" s="22">
        <v>-0.02150566559954759</v>
      </c>
      <c r="C25" s="22">
        <v>-0.01467481082563693</v>
      </c>
      <c r="D25" s="22">
        <v>-0.052714212303776826</v>
      </c>
      <c r="E25" s="22">
        <v>-0.04769878440326902</v>
      </c>
      <c r="F25" s="22">
        <v>-0.0245122</v>
      </c>
      <c r="G25" s="22">
        <v>-0.0114575</v>
      </c>
      <c r="H25" s="22">
        <v>-0.0039033</v>
      </c>
      <c r="I25" s="22">
        <v>0.0059283</v>
      </c>
      <c r="J25" s="22">
        <v>0.01238287463195964</v>
      </c>
      <c r="K25" s="22">
        <v>-0.01940507708670547</v>
      </c>
      <c r="L25" s="22"/>
      <c r="M25" s="110">
        <v>2.0151231E7</v>
      </c>
      <c r="N25" s="71">
        <v>0.15596595823016784</v>
      </c>
      <c r="O25" s="71">
        <v>0.16695861256309796</v>
      </c>
      <c r="P25" s="71">
        <v>0.013179389508361448</v>
      </c>
      <c r="Q25" s="71">
        <v>0.013467781402105774</v>
      </c>
      <c r="R25" s="71">
        <v>0.10353899108965535</v>
      </c>
      <c r="S25" s="71">
        <v>0.10629892519547915</v>
      </c>
      <c r="T25" s="71">
        <v>0.01607218990862277</v>
      </c>
      <c r="U25" s="71">
        <v>0.016810687951390995</v>
      </c>
      <c r="V25" s="71">
        <v>0.37374549831181175</v>
      </c>
      <c r="W25" s="71">
        <v>0.03396196583930691</v>
      </c>
      <c r="X25" s="41"/>
      <c r="Y25" s="110">
        <v>2.0151231E7</v>
      </c>
      <c r="Z25" s="112">
        <f t="shared" ref="Z25:AI25" si="64">Z23</f>
        <v>0.1814983572</v>
      </c>
      <c r="AA25" s="112">
        <f t="shared" si="64"/>
        <v>0.1459911923</v>
      </c>
      <c r="AB25" s="112">
        <f t="shared" si="64"/>
        <v>0.01616806413</v>
      </c>
      <c r="AC25" s="112">
        <f t="shared" si="64"/>
        <v>0.1206852859</v>
      </c>
      <c r="AD25" s="112">
        <f t="shared" si="64"/>
        <v>0.1199720729</v>
      </c>
      <c r="AE25" s="112">
        <f t="shared" si="64"/>
        <v>-0.00001752176221</v>
      </c>
      <c r="AF25" s="112">
        <f t="shared" si="64"/>
        <v>0.1653195977</v>
      </c>
      <c r="AG25" s="112">
        <f t="shared" si="64"/>
        <v>0.00001757629051</v>
      </c>
      <c r="AH25" s="112">
        <f t="shared" si="64"/>
        <v>0.168377006</v>
      </c>
      <c r="AI25" s="112">
        <f t="shared" si="64"/>
        <v>0.08197836939</v>
      </c>
      <c r="AJ25" s="111"/>
      <c r="AK25" s="110">
        <v>2.0151231E7</v>
      </c>
      <c r="AL25" s="111">
        <f t="shared" si="4"/>
        <v>-0.006891330821</v>
      </c>
      <c r="AM25" s="111">
        <f t="shared" si="5"/>
        <v>-0.015746036</v>
      </c>
      <c r="AN25" s="41">
        <f t="shared" ref="AN25:AO25" si="65">(1+AL25)*(AN24+1)-1</f>
        <v>-0.003387005304</v>
      </c>
      <c r="AO25" s="41">
        <f t="shared" si="65"/>
        <v>0.01448750873</v>
      </c>
      <c r="AP25" s="41"/>
      <c r="AQ25" s="110">
        <v>2.0151231E7</v>
      </c>
      <c r="AR25" s="104">
        <f t="shared" ref="AR25:BA25" si="66">Z25-N25</f>
        <v>0.02553239894</v>
      </c>
      <c r="AS25" s="104">
        <f t="shared" si="66"/>
        <v>-0.02096742028</v>
      </c>
      <c r="AT25" s="104">
        <f t="shared" si="66"/>
        <v>0.002988674623</v>
      </c>
      <c r="AU25" s="104">
        <f t="shared" si="66"/>
        <v>0.1072175045</v>
      </c>
      <c r="AV25" s="104">
        <f t="shared" si="66"/>
        <v>0.01643308179</v>
      </c>
      <c r="AW25" s="104">
        <f t="shared" si="66"/>
        <v>-0.106316447</v>
      </c>
      <c r="AX25" s="104">
        <f t="shared" si="66"/>
        <v>0.1492474078</v>
      </c>
      <c r="AY25" s="104">
        <f t="shared" si="66"/>
        <v>-0.01679311166</v>
      </c>
      <c r="AZ25" s="104">
        <f t="shared" si="66"/>
        <v>-0.2053684923</v>
      </c>
      <c r="BA25" s="104">
        <f t="shared" si="66"/>
        <v>0.04801640356</v>
      </c>
    </row>
    <row r="26" ht="15.75" customHeight="1">
      <c r="A26" s="21">
        <v>2.0160129E7</v>
      </c>
      <c r="B26" s="22">
        <v>-0.05167250279588176</v>
      </c>
      <c r="C26" s="22">
        <v>-0.055827469654455515</v>
      </c>
      <c r="D26" s="22">
        <v>-0.06717954872015108</v>
      </c>
      <c r="E26" s="22">
        <v>-0.1083493788963179</v>
      </c>
      <c r="F26" s="22">
        <v>-0.0770837</v>
      </c>
      <c r="G26" s="22">
        <v>-0.0608369</v>
      </c>
      <c r="H26" s="22">
        <v>-0.0740824</v>
      </c>
      <c r="I26" s="22">
        <v>-0.0780516</v>
      </c>
      <c r="J26" s="22">
        <v>0.004979989541063379</v>
      </c>
      <c r="K26" s="22">
        <v>-0.01488834170530928</v>
      </c>
      <c r="L26" s="22"/>
      <c r="M26" s="110">
        <v>2.0160129E7</v>
      </c>
      <c r="N26" s="71">
        <v>0.15283261595537628</v>
      </c>
      <c r="O26" s="71">
        <v>0.16343020506338066</v>
      </c>
      <c r="P26" s="71">
        <v>0.012684641195369818</v>
      </c>
      <c r="Q26" s="71">
        <v>0.012312311666105764</v>
      </c>
      <c r="R26" s="71">
        <v>0.09895728163390562</v>
      </c>
      <c r="S26" s="71">
        <v>0.10345215301234978</v>
      </c>
      <c r="T26" s="71">
        <v>0.01543409569350216</v>
      </c>
      <c r="U26" s="71">
        <v>0.016002838745956344</v>
      </c>
      <c r="V26" s="71">
        <v>0.3905375408190325</v>
      </c>
      <c r="W26" s="71">
        <v>0.03435631621502099</v>
      </c>
      <c r="X26" s="41"/>
      <c r="Y26" s="110">
        <v>2.0160129E7</v>
      </c>
      <c r="Z26" s="112">
        <f>'Optimized Long-Only Portfolio'!N$54</f>
        <v>0.3598034386</v>
      </c>
      <c r="AA26" s="112">
        <f>'Optimized Long-Only Portfolio'!O$54</f>
        <v>0.00001804572358</v>
      </c>
      <c r="AB26" s="112">
        <f>'Optimized Long-Only Portfolio'!P$54</f>
        <v>0.04397042857</v>
      </c>
      <c r="AC26" s="112">
        <f>'Optimized Long-Only Portfolio'!Q$54</f>
        <v>0.0811189185</v>
      </c>
      <c r="AD26" s="112">
        <f>'Optimized Long-Only Portfolio'!R$54</f>
        <v>0.1107069596</v>
      </c>
      <c r="AE26" s="112">
        <f>'Optimized Long-Only Portfolio'!S$54</f>
        <v>-0.00002653315351</v>
      </c>
      <c r="AF26" s="112">
        <f>'Optimized Long-Only Portfolio'!T$54</f>
        <v>0.1923262053</v>
      </c>
      <c r="AG26" s="112">
        <f>'Optimized Long-Only Portfolio'!U$54</f>
        <v>-0.0000420584396</v>
      </c>
      <c r="AH26" s="112">
        <f>'Optimized Long-Only Portfolio'!V$54</f>
        <v>0.2121409436</v>
      </c>
      <c r="AI26" s="112">
        <f>'Optimized Long-Only Portfolio'!W$54</f>
        <v>-0.00001634834566</v>
      </c>
      <c r="AJ26" s="111"/>
      <c r="AK26" s="110">
        <v>2.0160129E7</v>
      </c>
      <c r="AL26" s="111">
        <f t="shared" si="4"/>
        <v>-0.03408809781</v>
      </c>
      <c r="AM26" s="111">
        <f t="shared" si="5"/>
        <v>-0.05205613855</v>
      </c>
      <c r="AN26" s="41">
        <f t="shared" ref="AN26:AO26" si="67">(1+AL26)*(AN25+1)-1</f>
        <v>-0.03735964654</v>
      </c>
      <c r="AO26" s="41">
        <f t="shared" si="67"/>
        <v>-0.03832279358</v>
      </c>
      <c r="AP26" s="41"/>
      <c r="AQ26" s="110">
        <v>2.0160129E7</v>
      </c>
      <c r="AR26" s="104">
        <f t="shared" ref="AR26:BA26" si="68">Z26-N26</f>
        <v>0.2069708227</v>
      </c>
      <c r="AS26" s="104">
        <f t="shared" si="68"/>
        <v>-0.1634121593</v>
      </c>
      <c r="AT26" s="104">
        <f t="shared" si="68"/>
        <v>0.03128578738</v>
      </c>
      <c r="AU26" s="104">
        <f t="shared" si="68"/>
        <v>0.06880660684</v>
      </c>
      <c r="AV26" s="104">
        <f t="shared" si="68"/>
        <v>0.01174967801</v>
      </c>
      <c r="AW26" s="104">
        <f t="shared" si="68"/>
        <v>-0.1034786862</v>
      </c>
      <c r="AX26" s="104">
        <f t="shared" si="68"/>
        <v>0.1768921096</v>
      </c>
      <c r="AY26" s="104">
        <f t="shared" si="68"/>
        <v>-0.01604489719</v>
      </c>
      <c r="AZ26" s="104">
        <f t="shared" si="68"/>
        <v>-0.1783965972</v>
      </c>
      <c r="BA26" s="104">
        <f t="shared" si="68"/>
        <v>-0.03437266456</v>
      </c>
    </row>
    <row r="27" ht="15.75" customHeight="1">
      <c r="A27" s="21">
        <v>2.0160229E7</v>
      </c>
      <c r="B27" s="22">
        <v>-2.525804369887252E-4</v>
      </c>
      <c r="C27" s="22">
        <v>-4.2663115829000287E-4</v>
      </c>
      <c r="D27" s="22">
        <v>0.0068203178196910574</v>
      </c>
      <c r="E27" s="22">
        <v>-0.007069033745823239</v>
      </c>
      <c r="F27" s="22">
        <v>-0.0143807</v>
      </c>
      <c r="G27" s="22">
        <v>-0.013573599999999998</v>
      </c>
      <c r="H27" s="22">
        <v>0.008519</v>
      </c>
      <c r="I27" s="22">
        <v>0.0021559</v>
      </c>
      <c r="J27" s="22">
        <v>0.0348925707228418</v>
      </c>
      <c r="K27" s="22">
        <v>0.006499945252213202</v>
      </c>
      <c r="L27" s="22"/>
      <c r="M27" s="110">
        <v>2.0160229E7</v>
      </c>
      <c r="N27" s="71">
        <v>0.1502194366428448</v>
      </c>
      <c r="O27" s="71">
        <v>0.16131696406956578</v>
      </c>
      <c r="P27" s="71">
        <v>0.012562847273955598</v>
      </c>
      <c r="Q27" s="71">
        <v>0.01209147492791525</v>
      </c>
      <c r="R27" s="71">
        <v>0.0963853065485982</v>
      </c>
      <c r="S27" s="71">
        <v>0.10081473620476103</v>
      </c>
      <c r="T27" s="71">
        <v>0.015319034316560468</v>
      </c>
      <c r="U27" s="71">
        <v>0.015583542642721621</v>
      </c>
      <c r="V27" s="71">
        <v>0.4011517378095324</v>
      </c>
      <c r="W27" s="71">
        <v>0.03455491956354483</v>
      </c>
      <c r="X27" s="41"/>
      <c r="Y27" s="110">
        <v>2.0160229E7</v>
      </c>
      <c r="Z27" s="112">
        <f t="shared" ref="Z27:AI27" si="69">Z26</f>
        <v>0.3598034386</v>
      </c>
      <c r="AA27" s="112">
        <f t="shared" si="69"/>
        <v>0.00001804572358</v>
      </c>
      <c r="AB27" s="112">
        <f t="shared" si="69"/>
        <v>0.04397042857</v>
      </c>
      <c r="AC27" s="112">
        <f t="shared" si="69"/>
        <v>0.0811189185</v>
      </c>
      <c r="AD27" s="112">
        <f t="shared" si="69"/>
        <v>0.1107069596</v>
      </c>
      <c r="AE27" s="112">
        <f t="shared" si="69"/>
        <v>-0.00002653315351</v>
      </c>
      <c r="AF27" s="112">
        <f t="shared" si="69"/>
        <v>0.1923262053</v>
      </c>
      <c r="AG27" s="112">
        <f t="shared" si="69"/>
        <v>-0.0000420584396</v>
      </c>
      <c r="AH27" s="112">
        <f t="shared" si="69"/>
        <v>0.2121409436</v>
      </c>
      <c r="AI27" s="112">
        <f t="shared" si="69"/>
        <v>-0.00001634834566</v>
      </c>
      <c r="AJ27" s="111"/>
      <c r="AK27" s="110">
        <v>2.0160229E7</v>
      </c>
      <c r="AL27" s="111">
        <f t="shared" si="4"/>
        <v>0.01152485503</v>
      </c>
      <c r="AM27" s="111">
        <f t="shared" si="5"/>
        <v>0.007084262376</v>
      </c>
      <c r="AN27" s="41">
        <f t="shared" ref="AN27:AO27" si="70">(1+AL27)*(AN26+1)-1</f>
        <v>-0.02626535602</v>
      </c>
      <c r="AO27" s="41">
        <f t="shared" si="70"/>
        <v>-0.03151001993</v>
      </c>
      <c r="AP27" s="41"/>
      <c r="AQ27" s="110">
        <v>2.0160229E7</v>
      </c>
      <c r="AR27" s="104">
        <f t="shared" ref="AR27:BA27" si="71">Z27-N27</f>
        <v>0.209584002</v>
      </c>
      <c r="AS27" s="104">
        <f t="shared" si="71"/>
        <v>-0.1612989183</v>
      </c>
      <c r="AT27" s="104">
        <f t="shared" si="71"/>
        <v>0.0314075813</v>
      </c>
      <c r="AU27" s="104">
        <f t="shared" si="71"/>
        <v>0.06902744358</v>
      </c>
      <c r="AV27" s="104">
        <f t="shared" si="71"/>
        <v>0.0143216531</v>
      </c>
      <c r="AW27" s="104">
        <f t="shared" si="71"/>
        <v>-0.1008412694</v>
      </c>
      <c r="AX27" s="104">
        <f t="shared" si="71"/>
        <v>0.177007171</v>
      </c>
      <c r="AY27" s="104">
        <f t="shared" si="71"/>
        <v>-0.01562560108</v>
      </c>
      <c r="AZ27" s="104">
        <f t="shared" si="71"/>
        <v>-0.1890107942</v>
      </c>
      <c r="BA27" s="104">
        <f t="shared" si="71"/>
        <v>-0.03457126791</v>
      </c>
    </row>
    <row r="28" ht="15.75" customHeight="1">
      <c r="A28" s="21">
        <v>2.0160331E7</v>
      </c>
      <c r="B28" s="22">
        <v>0.07203509428761246</v>
      </c>
      <c r="C28" s="22">
        <v>0.06744141069375509</v>
      </c>
      <c r="D28" s="22">
        <v>0.08288586358372596</v>
      </c>
      <c r="E28" s="22">
        <v>0.07660572305625135</v>
      </c>
      <c r="F28" s="22">
        <v>0.0711294</v>
      </c>
      <c r="G28" s="22">
        <v>0.064816</v>
      </c>
      <c r="H28" s="22">
        <v>0.083542</v>
      </c>
      <c r="I28" s="22">
        <v>0.0827425</v>
      </c>
      <c r="J28" s="22">
        <v>0.04092064744750923</v>
      </c>
      <c r="K28" s="22">
        <v>0.05003784420899216</v>
      </c>
      <c r="L28" s="22"/>
      <c r="M28" s="110">
        <v>2.0160331E7</v>
      </c>
      <c r="N28" s="71">
        <v>0.15168147866794582</v>
      </c>
      <c r="O28" s="71">
        <v>0.16237368324069615</v>
      </c>
      <c r="P28" s="71">
        <v>0.012847802644124438</v>
      </c>
      <c r="Q28" s="71">
        <v>0.01229954633977842</v>
      </c>
      <c r="R28" s="71">
        <v>0.09742581468403755</v>
      </c>
      <c r="S28" s="71">
        <v>0.1016194250591082</v>
      </c>
      <c r="T28" s="71">
        <v>0.015701071530247197</v>
      </c>
      <c r="U28" s="71">
        <v>0.01576988226239585</v>
      </c>
      <c r="V28" s="71">
        <v>0.3958878265127691</v>
      </c>
      <c r="W28" s="71">
        <v>0.03439346905889726</v>
      </c>
      <c r="X28" s="41"/>
      <c r="Y28" s="110">
        <v>2.0160331E7</v>
      </c>
      <c r="Z28" s="112">
        <f t="shared" ref="Z28:AI28" si="72">Z26</f>
        <v>0.3598034386</v>
      </c>
      <c r="AA28" s="112">
        <f t="shared" si="72"/>
        <v>0.00001804572358</v>
      </c>
      <c r="AB28" s="112">
        <f t="shared" si="72"/>
        <v>0.04397042857</v>
      </c>
      <c r="AC28" s="112">
        <f t="shared" si="72"/>
        <v>0.0811189185</v>
      </c>
      <c r="AD28" s="112">
        <f t="shared" si="72"/>
        <v>0.1107069596</v>
      </c>
      <c r="AE28" s="112">
        <f t="shared" si="72"/>
        <v>-0.00002653315351</v>
      </c>
      <c r="AF28" s="112">
        <f t="shared" si="72"/>
        <v>0.1923262053</v>
      </c>
      <c r="AG28" s="112">
        <f t="shared" si="72"/>
        <v>-0.0000420584396</v>
      </c>
      <c r="AH28" s="112">
        <f t="shared" si="72"/>
        <v>0.2121409436</v>
      </c>
      <c r="AI28" s="112">
        <f t="shared" si="72"/>
        <v>-0.00001634834566</v>
      </c>
      <c r="AJ28" s="111"/>
      <c r="AK28" s="110">
        <v>2.0160331E7</v>
      </c>
      <c r="AL28" s="111">
        <f t="shared" si="4"/>
        <v>0.05793812076</v>
      </c>
      <c r="AM28" s="111">
        <f t="shared" si="5"/>
        <v>0.06839515439</v>
      </c>
      <c r="AN28" s="41">
        <f t="shared" ref="AN28:AO28" si="73">(1+AL28)*(AN27+1)-1</f>
        <v>0.03015099937</v>
      </c>
      <c r="AO28" s="41">
        <f t="shared" si="73"/>
        <v>0.03473000178</v>
      </c>
      <c r="AP28" s="41"/>
      <c r="AQ28" s="110">
        <v>2.0160331E7</v>
      </c>
      <c r="AR28" s="104">
        <f t="shared" ref="AR28:BA28" si="74">Z28-N28</f>
        <v>0.2081219599</v>
      </c>
      <c r="AS28" s="104">
        <f t="shared" si="74"/>
        <v>-0.1623556375</v>
      </c>
      <c r="AT28" s="104">
        <f t="shared" si="74"/>
        <v>0.03112262593</v>
      </c>
      <c r="AU28" s="104">
        <f t="shared" si="74"/>
        <v>0.06881937216</v>
      </c>
      <c r="AV28" s="104">
        <f t="shared" si="74"/>
        <v>0.01328114496</v>
      </c>
      <c r="AW28" s="104">
        <f t="shared" si="74"/>
        <v>-0.1016459582</v>
      </c>
      <c r="AX28" s="104">
        <f t="shared" si="74"/>
        <v>0.1766251337</v>
      </c>
      <c r="AY28" s="104">
        <f t="shared" si="74"/>
        <v>-0.0158119407</v>
      </c>
      <c r="AZ28" s="104">
        <f t="shared" si="74"/>
        <v>-0.1837468829</v>
      </c>
      <c r="BA28" s="104">
        <f t="shared" si="74"/>
        <v>-0.0344098174</v>
      </c>
    </row>
    <row r="29" ht="15.75" customHeight="1">
      <c r="A29" s="21">
        <v>2.0160429E7</v>
      </c>
      <c r="B29" s="22">
        <v>0.02100641450663643</v>
      </c>
      <c r="C29" s="22">
        <v>-0.009131587374800576</v>
      </c>
      <c r="D29" s="22">
        <v>0.02118118478850151</v>
      </c>
      <c r="E29" s="22">
        <v>0.009971692294726164</v>
      </c>
      <c r="F29" s="22">
        <v>0.0449015</v>
      </c>
      <c r="G29" s="22">
        <v>0.0200054</v>
      </c>
      <c r="H29" s="22">
        <v>0.0395553</v>
      </c>
      <c r="I29" s="22">
        <v>0.0235373</v>
      </c>
      <c r="J29" s="22">
        <v>0.02035396665682732</v>
      </c>
      <c r="K29" s="22">
        <v>0.03440644640081647</v>
      </c>
      <c r="L29" s="22"/>
      <c r="M29" s="110">
        <v>2.0160429E7</v>
      </c>
      <c r="N29" s="71">
        <v>0.15172151953738316</v>
      </c>
      <c r="O29" s="71">
        <v>0.1573961687758369</v>
      </c>
      <c r="P29" s="71">
        <v>0.0127540388926553</v>
      </c>
      <c r="Q29" s="71">
        <v>0.012087584899903464</v>
      </c>
      <c r="R29" s="71">
        <v>0.09957700425713817</v>
      </c>
      <c r="S29" s="71">
        <v>0.10154566450668373</v>
      </c>
      <c r="T29" s="71">
        <v>0.015968045512220193</v>
      </c>
      <c r="U29" s="71">
        <v>0.01580551697129416</v>
      </c>
      <c r="V29" s="71">
        <v>0.39824113879572165</v>
      </c>
      <c r="W29" s="71">
        <v>0.03490331785116323</v>
      </c>
      <c r="X29" s="41"/>
      <c r="Y29" s="110">
        <v>2.0160429E7</v>
      </c>
      <c r="Z29" s="112">
        <f>'Optimized Long-Only Portfolio'!N$55</f>
        <v>0.2997640112</v>
      </c>
      <c r="AA29" s="112">
        <f>'Optimized Long-Only Portfolio'!O$55</f>
        <v>0.00003992087614</v>
      </c>
      <c r="AB29" s="112">
        <f>'Optimized Long-Only Portfolio'!P$55</f>
        <v>0.1944078516</v>
      </c>
      <c r="AC29" s="112">
        <f>'Optimized Long-Only Portfolio'!Q$55</f>
        <v>0.000008178452793</v>
      </c>
      <c r="AD29" s="112">
        <f>'Optimized Long-Only Portfolio'!R$55</f>
        <v>0.1078147724</v>
      </c>
      <c r="AE29" s="112">
        <f>'Optimized Long-Only Portfolio'!S$55</f>
        <v>-0.0000366644173</v>
      </c>
      <c r="AF29" s="112">
        <f>'Optimized Long-Only Portfolio'!T$55</f>
        <v>0.191501926</v>
      </c>
      <c r="AG29" s="112">
        <f>'Optimized Long-Only Portfolio'!U$55</f>
        <v>0.00004307138362</v>
      </c>
      <c r="AH29" s="112">
        <f>'Optimized Long-Only Portfolio'!V$55</f>
        <v>0.2063970016</v>
      </c>
      <c r="AI29" s="112">
        <f>'Optimized Long-Only Portfolio'!W$55</f>
        <v>0.00003993097209</v>
      </c>
      <c r="AJ29" s="111"/>
      <c r="AK29" s="110">
        <v>2.0160429E7</v>
      </c>
      <c r="AL29" s="111">
        <f t="shared" si="4"/>
        <v>0.01895347211</v>
      </c>
      <c r="AM29" s="111">
        <f t="shared" si="5"/>
        <v>0.02703308572</v>
      </c>
      <c r="AN29" s="41">
        <f t="shared" ref="AN29:AO29" si="75">(1+AL29)*(AN28+1)-1</f>
        <v>0.0496759376</v>
      </c>
      <c r="AO29" s="41">
        <f t="shared" si="75"/>
        <v>0.06270194662</v>
      </c>
      <c r="AP29" s="41"/>
      <c r="AQ29" s="110">
        <v>2.0160429E7</v>
      </c>
      <c r="AR29" s="104">
        <f t="shared" ref="AR29:BA29" si="76">Z29-N29</f>
        <v>0.1480424916</v>
      </c>
      <c r="AS29" s="104">
        <f t="shared" si="76"/>
        <v>-0.1573562479</v>
      </c>
      <c r="AT29" s="104">
        <f t="shared" si="76"/>
        <v>0.1816538127</v>
      </c>
      <c r="AU29" s="104">
        <f t="shared" si="76"/>
        <v>-0.01207940645</v>
      </c>
      <c r="AV29" s="104">
        <f t="shared" si="76"/>
        <v>0.008237768185</v>
      </c>
      <c r="AW29" s="104">
        <f t="shared" si="76"/>
        <v>-0.1015823289</v>
      </c>
      <c r="AX29" s="104">
        <f t="shared" si="76"/>
        <v>0.1755338805</v>
      </c>
      <c r="AY29" s="104">
        <f t="shared" si="76"/>
        <v>-0.01576244559</v>
      </c>
      <c r="AZ29" s="104">
        <f t="shared" si="76"/>
        <v>-0.1918441372</v>
      </c>
      <c r="BA29" s="104">
        <f t="shared" si="76"/>
        <v>-0.03486338688</v>
      </c>
    </row>
    <row r="30" ht="15.75" customHeight="1">
      <c r="A30" s="21">
        <v>2.0160531E7</v>
      </c>
      <c r="B30" s="22">
        <v>0.01553208501442871</v>
      </c>
      <c r="C30" s="22">
        <v>0.019419311919065322</v>
      </c>
      <c r="D30" s="22">
        <v>0.01833193358433904</v>
      </c>
      <c r="E30" s="22">
        <v>0.02694106975335786</v>
      </c>
      <c r="F30" s="22">
        <v>-0.0189075</v>
      </c>
      <c r="G30" s="22">
        <v>-0.0038764999999999997</v>
      </c>
      <c r="H30" s="22">
        <v>-0.0091481</v>
      </c>
      <c r="I30" s="22">
        <v>0.011893</v>
      </c>
      <c r="J30" s="22">
        <v>-0.02383768662731112</v>
      </c>
      <c r="K30" s="22">
        <v>3.2817996877776423E-4</v>
      </c>
      <c r="L30" s="22"/>
      <c r="M30" s="110">
        <v>2.0160531E7</v>
      </c>
      <c r="N30" s="71">
        <v>0.15404298943553504</v>
      </c>
      <c r="O30" s="71">
        <v>0.1604443402699752</v>
      </c>
      <c r="P30" s="71">
        <v>0.013060025738864717</v>
      </c>
      <c r="Q30" s="71">
        <v>0.01247324996059474</v>
      </c>
      <c r="R30" s="71">
        <v>0.09760170851681195</v>
      </c>
      <c r="S30" s="71">
        <v>0.10095126099478723</v>
      </c>
      <c r="T30" s="71">
        <v>0.015979131761772077</v>
      </c>
      <c r="U30" s="71">
        <v>0.016192122933266558</v>
      </c>
      <c r="V30" s="71">
        <v>0.39397691856986794</v>
      </c>
      <c r="W30" s="71">
        <v>0.03527825181852457</v>
      </c>
      <c r="X30" s="41"/>
      <c r="Y30" s="110">
        <v>2.0160531E7</v>
      </c>
      <c r="Z30" s="112">
        <f t="shared" ref="Z30:AI30" si="77">Z29</f>
        <v>0.2997640112</v>
      </c>
      <c r="AA30" s="112">
        <f t="shared" si="77"/>
        <v>0.00003992087614</v>
      </c>
      <c r="AB30" s="112">
        <f t="shared" si="77"/>
        <v>0.1944078516</v>
      </c>
      <c r="AC30" s="112">
        <f t="shared" si="77"/>
        <v>0.000008178452793</v>
      </c>
      <c r="AD30" s="112">
        <f t="shared" si="77"/>
        <v>0.1078147724</v>
      </c>
      <c r="AE30" s="112">
        <f t="shared" si="77"/>
        <v>-0.0000366644173</v>
      </c>
      <c r="AF30" s="112">
        <f t="shared" si="77"/>
        <v>0.191501926</v>
      </c>
      <c r="AG30" s="112">
        <f t="shared" si="77"/>
        <v>0.00004307138362</v>
      </c>
      <c r="AH30" s="112">
        <f t="shared" si="77"/>
        <v>0.2063970016</v>
      </c>
      <c r="AI30" s="112">
        <f t="shared" si="77"/>
        <v>0.00003993097209</v>
      </c>
      <c r="AJ30" s="111"/>
      <c r="AK30" s="110">
        <v>2.0160531E7</v>
      </c>
      <c r="AL30" s="111">
        <f t="shared" si="4"/>
        <v>-0.005486482633</v>
      </c>
      <c r="AM30" s="111">
        <f t="shared" si="5"/>
        <v>-0.0004889186392</v>
      </c>
      <c r="AN30" s="41">
        <f t="shared" ref="AN30:AO30" si="78">(1+AL30)*(AN29+1)-1</f>
        <v>0.0439169088</v>
      </c>
      <c r="AO30" s="41">
        <f t="shared" si="78"/>
        <v>0.06218237183</v>
      </c>
      <c r="AP30" s="41"/>
      <c r="AQ30" s="110">
        <v>2.0160531E7</v>
      </c>
      <c r="AR30" s="104">
        <f t="shared" ref="AR30:BA30" si="79">Z30-N30</f>
        <v>0.1457210217</v>
      </c>
      <c r="AS30" s="104">
        <f t="shared" si="79"/>
        <v>-0.1604044194</v>
      </c>
      <c r="AT30" s="104">
        <f t="shared" si="79"/>
        <v>0.1813478259</v>
      </c>
      <c r="AU30" s="104">
        <f t="shared" si="79"/>
        <v>-0.01246507151</v>
      </c>
      <c r="AV30" s="104">
        <f t="shared" si="79"/>
        <v>0.01021306393</v>
      </c>
      <c r="AW30" s="104">
        <f t="shared" si="79"/>
        <v>-0.1009879254</v>
      </c>
      <c r="AX30" s="104">
        <f t="shared" si="79"/>
        <v>0.1755227942</v>
      </c>
      <c r="AY30" s="104">
        <f t="shared" si="79"/>
        <v>-0.01614905155</v>
      </c>
      <c r="AZ30" s="104">
        <f t="shared" si="79"/>
        <v>-0.187579917</v>
      </c>
      <c r="BA30" s="104">
        <f t="shared" si="79"/>
        <v>-0.03523832085</v>
      </c>
    </row>
    <row r="31" ht="15.75" customHeight="1">
      <c r="A31" s="21">
        <v>2.016063E7</v>
      </c>
      <c r="B31" s="22">
        <v>0.008647316527552018</v>
      </c>
      <c r="C31" s="22">
        <v>-0.0039274565760216715</v>
      </c>
      <c r="D31" s="22">
        <v>0.003040055983896117</v>
      </c>
      <c r="E31" s="22">
        <v>-0.004600401976646684</v>
      </c>
      <c r="F31" s="22">
        <v>-0.045736</v>
      </c>
      <c r="G31" s="22">
        <v>-0.0151506</v>
      </c>
      <c r="H31" s="22">
        <v>-0.0474118</v>
      </c>
      <c r="I31" s="22">
        <v>-0.0411315</v>
      </c>
      <c r="J31" s="22">
        <v>0.038133778700085504</v>
      </c>
      <c r="K31" s="22">
        <v>0.009266152834170205</v>
      </c>
      <c r="L31" s="22"/>
      <c r="M31" s="110">
        <v>2.016063E7</v>
      </c>
      <c r="N31" s="71">
        <v>0.15488309468284564</v>
      </c>
      <c r="O31" s="71">
        <v>0.15367941621738274</v>
      </c>
      <c r="P31" s="71">
        <v>0.012186249948046955</v>
      </c>
      <c r="Q31" s="71">
        <v>0.01236185342361053</v>
      </c>
      <c r="R31" s="71">
        <v>0.09518391672353863</v>
      </c>
      <c r="S31" s="71">
        <v>0.0980781795996158</v>
      </c>
      <c r="T31" s="71">
        <v>0.015479759174313797</v>
      </c>
      <c r="U31" s="71">
        <v>0.015858751084895824</v>
      </c>
      <c r="V31" s="71">
        <v>0.4070723052349753</v>
      </c>
      <c r="W31" s="71">
        <v>0.03521647391077488</v>
      </c>
      <c r="X31" s="41"/>
      <c r="Y31" s="110">
        <v>2.016063E7</v>
      </c>
      <c r="Z31" s="112">
        <f t="shared" ref="Z31:AI31" si="80">Z29</f>
        <v>0.2997640112</v>
      </c>
      <c r="AA31" s="112">
        <f t="shared" si="80"/>
        <v>0.00003992087614</v>
      </c>
      <c r="AB31" s="112">
        <f t="shared" si="80"/>
        <v>0.1944078516</v>
      </c>
      <c r="AC31" s="112">
        <f t="shared" si="80"/>
        <v>0.000008178452793</v>
      </c>
      <c r="AD31" s="112">
        <f t="shared" si="80"/>
        <v>0.1078147724</v>
      </c>
      <c r="AE31" s="112">
        <f t="shared" si="80"/>
        <v>-0.0000366644173</v>
      </c>
      <c r="AF31" s="112">
        <f t="shared" si="80"/>
        <v>0.191501926</v>
      </c>
      <c r="AG31" s="112">
        <f t="shared" si="80"/>
        <v>0.00004307138362</v>
      </c>
      <c r="AH31" s="112">
        <f t="shared" si="80"/>
        <v>0.2063970016</v>
      </c>
      <c r="AI31" s="112">
        <f t="shared" si="80"/>
        <v>0.00003993097209</v>
      </c>
      <c r="AJ31" s="111"/>
      <c r="AK31" s="110">
        <v>2.016063E7</v>
      </c>
      <c r="AL31" s="111">
        <f t="shared" si="4"/>
        <v>0.009339965381</v>
      </c>
      <c r="AM31" s="111">
        <f t="shared" si="5"/>
        <v>-0.002957645332</v>
      </c>
      <c r="AN31" s="41">
        <f t="shared" ref="AN31:AO31" si="81">(1+AL31)*(AN30+1)-1</f>
        <v>0.05366705658</v>
      </c>
      <c r="AO31" s="41">
        <f t="shared" si="81"/>
        <v>0.0590408131</v>
      </c>
      <c r="AP31" s="41"/>
      <c r="AQ31" s="110">
        <v>2.016063E7</v>
      </c>
      <c r="AR31" s="104">
        <f t="shared" ref="AR31:BA31" si="82">Z31-N31</f>
        <v>0.1448809165</v>
      </c>
      <c r="AS31" s="104">
        <f t="shared" si="82"/>
        <v>-0.1536394953</v>
      </c>
      <c r="AT31" s="104">
        <f t="shared" si="82"/>
        <v>0.1822216016</v>
      </c>
      <c r="AU31" s="104">
        <f t="shared" si="82"/>
        <v>-0.01235367497</v>
      </c>
      <c r="AV31" s="104">
        <f t="shared" si="82"/>
        <v>0.01263085572</v>
      </c>
      <c r="AW31" s="104">
        <f t="shared" si="82"/>
        <v>-0.09811484402</v>
      </c>
      <c r="AX31" s="104">
        <f t="shared" si="82"/>
        <v>0.1760221668</v>
      </c>
      <c r="AY31" s="104">
        <f t="shared" si="82"/>
        <v>-0.0158156797</v>
      </c>
      <c r="AZ31" s="104">
        <f t="shared" si="82"/>
        <v>-0.2006753037</v>
      </c>
      <c r="BA31" s="104">
        <f t="shared" si="82"/>
        <v>-0.03517654294</v>
      </c>
    </row>
    <row r="32" ht="15.75" customHeight="1">
      <c r="A32" s="21">
        <v>2.0160729E7</v>
      </c>
      <c r="B32" s="22">
        <v>0.02903555601450969</v>
      </c>
      <c r="C32" s="22">
        <v>0.04720196749854533</v>
      </c>
      <c r="D32" s="22">
        <v>0.05395334114762962</v>
      </c>
      <c r="E32" s="22">
        <v>0.06538833414245104</v>
      </c>
      <c r="F32" s="22">
        <v>0.0500221</v>
      </c>
      <c r="G32" s="22">
        <v>0.048396299999999996</v>
      </c>
      <c r="H32" s="22">
        <v>0.0656654</v>
      </c>
      <c r="I32" s="22">
        <v>0.0532718</v>
      </c>
      <c r="J32" s="22">
        <v>0.008242959259714855</v>
      </c>
      <c r="K32" s="22">
        <v>0.02546640726474014</v>
      </c>
      <c r="L32" s="22"/>
      <c r="M32" s="110">
        <v>2.0160729E7</v>
      </c>
      <c r="N32" s="71">
        <v>0.1544989965408766</v>
      </c>
      <c r="O32" s="71">
        <v>0.15640322968858786</v>
      </c>
      <c r="P32" s="71">
        <v>0.012445354177479977</v>
      </c>
      <c r="Q32" s="71">
        <v>0.012696301732625145</v>
      </c>
      <c r="R32" s="71">
        <v>0.09612069299459527</v>
      </c>
      <c r="S32" s="71">
        <v>0.09969783770367141</v>
      </c>
      <c r="T32" s="71">
        <v>0.01603969239595271</v>
      </c>
      <c r="U32" s="71">
        <v>0.016191798211572305</v>
      </c>
      <c r="V32" s="71">
        <v>0.4010148421283482</v>
      </c>
      <c r="W32" s="71">
        <v>0.03489125442629052</v>
      </c>
      <c r="X32" s="41"/>
      <c r="Y32" s="110">
        <v>2.0160729E7</v>
      </c>
      <c r="Z32" s="112">
        <f>'Optimized Long-Only Portfolio'!N$56</f>
        <v>0.2444402212</v>
      </c>
      <c r="AA32" s="112">
        <f>'Optimized Long-Only Portfolio'!O$56</f>
        <v>-0.000001600580169</v>
      </c>
      <c r="AB32" s="112">
        <f>'Optimized Long-Only Portfolio'!P$56</f>
        <v>0.2209426345</v>
      </c>
      <c r="AC32" s="112">
        <f>'Optimized Long-Only Portfolio'!Q$56</f>
        <v>0.000430879021</v>
      </c>
      <c r="AD32" s="112">
        <f>'Optimized Long-Only Portfolio'!R$56</f>
        <v>0.1134306057</v>
      </c>
      <c r="AE32" s="112">
        <f>'Optimized Long-Only Portfolio'!S$56</f>
        <v>0.001625972737</v>
      </c>
      <c r="AF32" s="112">
        <f>'Optimized Long-Only Portfolio'!T$56</f>
        <v>0.1956355993</v>
      </c>
      <c r="AG32" s="112">
        <f>'Optimized Long-Only Portfolio'!U$56</f>
        <v>0.002403503962</v>
      </c>
      <c r="AH32" s="112">
        <f>'Optimized Long-Only Portfolio'!V$56</f>
        <v>0.2186919706</v>
      </c>
      <c r="AI32" s="112">
        <f>'Optimized Long-Only Portfolio'!W$56</f>
        <v>0.002450213504</v>
      </c>
      <c r="AJ32" s="111"/>
      <c r="AK32" s="110">
        <v>2.0160729E7</v>
      </c>
      <c r="AL32" s="111">
        <f t="shared" si="4"/>
        <v>0.02911325123</v>
      </c>
      <c r="AM32" s="111">
        <f t="shared" si="5"/>
        <v>0.03963847415</v>
      </c>
      <c r="AN32" s="41">
        <f t="shared" ref="AN32:AO32" si="83">(1+AL32)*(AN31+1)-1</f>
        <v>0.08434273031</v>
      </c>
      <c r="AO32" s="41">
        <f t="shared" si="83"/>
        <v>0.101019575</v>
      </c>
      <c r="AP32" s="41"/>
      <c r="AQ32" s="110">
        <v>2.0160729E7</v>
      </c>
      <c r="AR32" s="104">
        <f t="shared" ref="AR32:BA32" si="84">Z32-N32</f>
        <v>0.08994122464</v>
      </c>
      <c r="AS32" s="104">
        <f t="shared" si="84"/>
        <v>-0.1564048303</v>
      </c>
      <c r="AT32" s="104">
        <f t="shared" si="84"/>
        <v>0.2084972803</v>
      </c>
      <c r="AU32" s="104">
        <f t="shared" si="84"/>
        <v>-0.01226542271</v>
      </c>
      <c r="AV32" s="104">
        <f t="shared" si="84"/>
        <v>0.01730991272</v>
      </c>
      <c r="AW32" s="104">
        <f t="shared" si="84"/>
        <v>-0.09807186497</v>
      </c>
      <c r="AX32" s="104">
        <f t="shared" si="84"/>
        <v>0.179595907</v>
      </c>
      <c r="AY32" s="104">
        <f t="shared" si="84"/>
        <v>-0.01378829425</v>
      </c>
      <c r="AZ32" s="104">
        <f t="shared" si="84"/>
        <v>-0.1823228715</v>
      </c>
      <c r="BA32" s="104">
        <f t="shared" si="84"/>
        <v>-0.03244104092</v>
      </c>
    </row>
    <row r="33" ht="15.75" customHeight="1">
      <c r="A33" s="21">
        <v>2.0160831E7</v>
      </c>
      <c r="B33" s="22">
        <v>0.00771041369751968</v>
      </c>
      <c r="C33" s="22">
        <v>-0.004968343700543554</v>
      </c>
      <c r="D33" s="22">
        <v>0.02485198249346721</v>
      </c>
      <c r="E33" s="22">
        <v>0.01063009313299435</v>
      </c>
      <c r="F33" s="22">
        <v>0.015906299999999998</v>
      </c>
      <c r="G33" s="22">
        <v>-0.013443</v>
      </c>
      <c r="H33" s="22">
        <v>-7.957E-4</v>
      </c>
      <c r="I33" s="22">
        <v>-0.015879</v>
      </c>
      <c r="J33" s="22">
        <v>-0.00807094343113235</v>
      </c>
      <c r="K33" s="22">
        <v>0.01890799608626148</v>
      </c>
      <c r="L33" s="22"/>
      <c r="M33" s="110">
        <v>2.0160831E7</v>
      </c>
      <c r="N33" s="71">
        <v>0.15568926077485418</v>
      </c>
      <c r="O33" s="71">
        <v>0.15578026395953232</v>
      </c>
      <c r="P33" s="71">
        <v>0.012684190250451994</v>
      </c>
      <c r="Q33" s="71">
        <v>0.01271734941383789</v>
      </c>
      <c r="R33" s="71">
        <v>0.09766831781004405</v>
      </c>
      <c r="S33" s="71">
        <v>0.09807126467727928</v>
      </c>
      <c r="T33" s="71">
        <v>0.0159043403299866</v>
      </c>
      <c r="U33" s="71">
        <v>0.01587120483885093</v>
      </c>
      <c r="V33" s="71">
        <v>0.40022603082564656</v>
      </c>
      <c r="W33" s="71">
        <v>0.03538777711951625</v>
      </c>
      <c r="X33" s="41"/>
      <c r="Y33" s="110">
        <v>2.0160831E7</v>
      </c>
      <c r="Z33" s="112">
        <f t="shared" ref="Z33:AI33" si="85">Z32</f>
        <v>0.2444402212</v>
      </c>
      <c r="AA33" s="112">
        <f t="shared" si="85"/>
        <v>-0.000001600580169</v>
      </c>
      <c r="AB33" s="112">
        <f t="shared" si="85"/>
        <v>0.2209426345</v>
      </c>
      <c r="AC33" s="112">
        <f t="shared" si="85"/>
        <v>0.000430879021</v>
      </c>
      <c r="AD33" s="112">
        <f t="shared" si="85"/>
        <v>0.1134306057</v>
      </c>
      <c r="AE33" s="112">
        <f t="shared" si="85"/>
        <v>0.001625972737</v>
      </c>
      <c r="AF33" s="112">
        <f t="shared" si="85"/>
        <v>0.1956355993</v>
      </c>
      <c r="AG33" s="112">
        <f t="shared" si="85"/>
        <v>0.002403503962</v>
      </c>
      <c r="AH33" s="112">
        <f t="shared" si="85"/>
        <v>0.2186919706</v>
      </c>
      <c r="AI33" s="112">
        <f t="shared" si="85"/>
        <v>0.002450213504</v>
      </c>
      <c r="AJ33" s="111"/>
      <c r="AK33" s="110">
        <v>2.0160831E7</v>
      </c>
      <c r="AL33" s="111">
        <f t="shared" si="4"/>
        <v>-0.001713721497</v>
      </c>
      <c r="AM33" s="111">
        <f t="shared" si="5"/>
        <v>0.00725003486</v>
      </c>
      <c r="AN33" s="41">
        <f t="shared" ref="AN33:AO33" si="86">(1+AL33)*(AN32+1)-1</f>
        <v>0.08248446886</v>
      </c>
      <c r="AO33" s="41">
        <f t="shared" si="86"/>
        <v>0.1090020053</v>
      </c>
      <c r="AP33" s="41"/>
      <c r="AQ33" s="110">
        <v>2.0160831E7</v>
      </c>
      <c r="AR33" s="104">
        <f t="shared" ref="AR33:BA33" si="87">Z33-N33</f>
        <v>0.0887509604</v>
      </c>
      <c r="AS33" s="104">
        <f t="shared" si="87"/>
        <v>-0.1557818645</v>
      </c>
      <c r="AT33" s="104">
        <f t="shared" si="87"/>
        <v>0.2082584442</v>
      </c>
      <c r="AU33" s="104">
        <f t="shared" si="87"/>
        <v>-0.01228647039</v>
      </c>
      <c r="AV33" s="104">
        <f t="shared" si="87"/>
        <v>0.0157622879</v>
      </c>
      <c r="AW33" s="104">
        <f t="shared" si="87"/>
        <v>-0.09644529194</v>
      </c>
      <c r="AX33" s="104">
        <f t="shared" si="87"/>
        <v>0.179731259</v>
      </c>
      <c r="AY33" s="104">
        <f t="shared" si="87"/>
        <v>-0.01346770088</v>
      </c>
      <c r="AZ33" s="104">
        <f t="shared" si="87"/>
        <v>-0.1815340602</v>
      </c>
      <c r="BA33" s="104">
        <f t="shared" si="87"/>
        <v>-0.03293756362</v>
      </c>
    </row>
    <row r="34" ht="15.75" customHeight="1">
      <c r="A34" s="21">
        <v>2.016093E7</v>
      </c>
      <c r="B34" s="22">
        <v>-0.0020841922518756158</v>
      </c>
      <c r="C34" s="22">
        <v>0.003658037540170467</v>
      </c>
      <c r="D34" s="22">
        <v>0.007881892510604782</v>
      </c>
      <c r="E34" s="22">
        <v>0.01439812543112673</v>
      </c>
      <c r="F34" s="22">
        <v>0.009497100000000001</v>
      </c>
      <c r="G34" s="22">
        <v>0.014839199999999999</v>
      </c>
      <c r="H34" s="22">
        <v>0.0215346</v>
      </c>
      <c r="I34" s="22">
        <v>0.034641899999999996</v>
      </c>
      <c r="J34" s="22">
        <v>0.010158065300536869</v>
      </c>
      <c r="K34" s="22">
        <v>0.007814540273129555</v>
      </c>
      <c r="L34" s="22"/>
      <c r="M34" s="110">
        <v>2.016093E7</v>
      </c>
      <c r="N34" s="71">
        <v>0.153701943778793</v>
      </c>
      <c r="O34" s="71">
        <v>0.15513975978655925</v>
      </c>
      <c r="P34" s="71">
        <v>0.012657112488004175</v>
      </c>
      <c r="Q34" s="71">
        <v>0.012747603259317246</v>
      </c>
      <c r="R34" s="71">
        <v>0.09793052398807478</v>
      </c>
      <c r="S34" s="71">
        <v>0.09858053078121598</v>
      </c>
      <c r="T34" s="71">
        <v>0.01610747175519998</v>
      </c>
      <c r="U34" s="71">
        <v>0.016564050973054776</v>
      </c>
      <c r="V34" s="71">
        <v>0.40032666839055414</v>
      </c>
      <c r="W34" s="71">
        <v>0.03624433479922665</v>
      </c>
      <c r="X34" s="41"/>
      <c r="Y34" s="110">
        <v>2.016093E7</v>
      </c>
      <c r="Z34" s="112">
        <f t="shared" ref="Z34:AI34" si="88">Z32</f>
        <v>0.2444402212</v>
      </c>
      <c r="AA34" s="112">
        <f t="shared" si="88"/>
        <v>-0.000001600580169</v>
      </c>
      <c r="AB34" s="112">
        <f t="shared" si="88"/>
        <v>0.2209426345</v>
      </c>
      <c r="AC34" s="112">
        <f t="shared" si="88"/>
        <v>0.000430879021</v>
      </c>
      <c r="AD34" s="112">
        <f t="shared" si="88"/>
        <v>0.1134306057</v>
      </c>
      <c r="AE34" s="112">
        <f t="shared" si="88"/>
        <v>0.001625972737</v>
      </c>
      <c r="AF34" s="112">
        <f t="shared" si="88"/>
        <v>0.1956355993</v>
      </c>
      <c r="AG34" s="112">
        <f t="shared" si="88"/>
        <v>0.002403503962</v>
      </c>
      <c r="AH34" s="112">
        <f t="shared" si="88"/>
        <v>0.2186919706</v>
      </c>
      <c r="AI34" s="112">
        <f t="shared" si="88"/>
        <v>0.002450213504</v>
      </c>
      <c r="AJ34" s="111"/>
      <c r="AK34" s="110">
        <v>2.016093E7</v>
      </c>
      <c r="AL34" s="111">
        <f t="shared" si="4"/>
        <v>0.008193833859</v>
      </c>
      <c r="AM34" s="111">
        <f t="shared" si="5"/>
        <v>0.008876404548</v>
      </c>
      <c r="AN34" s="41">
        <f t="shared" ref="AN34:AO34" si="89">(1+AL34)*(AN33+1)-1</f>
        <v>0.09135416676</v>
      </c>
      <c r="AO34" s="41">
        <f t="shared" si="89"/>
        <v>0.1188459557</v>
      </c>
      <c r="AP34" s="41"/>
      <c r="AQ34" s="110">
        <v>2.016093E7</v>
      </c>
      <c r="AR34" s="104">
        <f t="shared" ref="AR34:BA34" si="90">Z34-N34</f>
        <v>0.0907382774</v>
      </c>
      <c r="AS34" s="104">
        <f t="shared" si="90"/>
        <v>-0.1551413604</v>
      </c>
      <c r="AT34" s="104">
        <f t="shared" si="90"/>
        <v>0.208285522</v>
      </c>
      <c r="AU34" s="104">
        <f t="shared" si="90"/>
        <v>-0.01231672424</v>
      </c>
      <c r="AV34" s="104">
        <f t="shared" si="90"/>
        <v>0.01550008173</v>
      </c>
      <c r="AW34" s="104">
        <f t="shared" si="90"/>
        <v>-0.09695455804</v>
      </c>
      <c r="AX34" s="104">
        <f t="shared" si="90"/>
        <v>0.1795281276</v>
      </c>
      <c r="AY34" s="104">
        <f t="shared" si="90"/>
        <v>-0.01416054701</v>
      </c>
      <c r="AZ34" s="104">
        <f t="shared" si="90"/>
        <v>-0.1816346977</v>
      </c>
      <c r="BA34" s="104">
        <f t="shared" si="90"/>
        <v>-0.0337941213</v>
      </c>
    </row>
    <row r="35" ht="15.75" customHeight="1">
      <c r="A35" s="21">
        <v>2.0161031E7</v>
      </c>
      <c r="B35" s="22">
        <v>-0.015476735710243</v>
      </c>
      <c r="C35" s="22">
        <v>-0.02348301477387993</v>
      </c>
      <c r="D35" s="22">
        <v>-0.03286802220194685</v>
      </c>
      <c r="E35" s="22">
        <v>-0.062144812470398936</v>
      </c>
      <c r="F35" s="22">
        <v>0.0027795999999999997</v>
      </c>
      <c r="G35" s="22">
        <v>-0.0414794</v>
      </c>
      <c r="H35" s="22">
        <v>-0.018788100000000002</v>
      </c>
      <c r="I35" s="22">
        <v>-0.0404015</v>
      </c>
      <c r="J35" s="22">
        <v>-0.0435053401431984</v>
      </c>
      <c r="K35" s="22">
        <v>-0.003257047260252111</v>
      </c>
      <c r="L35" s="22"/>
      <c r="M35" s="110">
        <v>2.0161031E7</v>
      </c>
      <c r="N35" s="71">
        <v>0.15570805681142746</v>
      </c>
      <c r="O35" s="71">
        <v>0.156010663946806</v>
      </c>
      <c r="P35" s="71">
        <v>0.012647993259076838</v>
      </c>
      <c r="Q35" s="71">
        <v>0.012302173357685856</v>
      </c>
      <c r="R35" s="71">
        <v>0.10110144064906958</v>
      </c>
      <c r="S35" s="71">
        <v>0.09654121895130173</v>
      </c>
      <c r="T35" s="71">
        <v>0.016290018438196767</v>
      </c>
      <c r="U35" s="71">
        <v>0.016341174205380615</v>
      </c>
      <c r="V35" s="71">
        <v>0.3959519908873995</v>
      </c>
      <c r="W35" s="71">
        <v>0.037105269493655654</v>
      </c>
      <c r="X35" s="41"/>
      <c r="Y35" s="110">
        <v>2.0161031E7</v>
      </c>
      <c r="Z35" s="112">
        <f>'Optimized Long-Only Portfolio'!N$57</f>
        <v>0.2925471166</v>
      </c>
      <c r="AA35" s="112">
        <f>'Optimized Long-Only Portfolio'!O$57</f>
        <v>0.1158429125</v>
      </c>
      <c r="AB35" s="112">
        <f>'Optimized Long-Only Portfolio'!P$57</f>
        <v>0.009840362691</v>
      </c>
      <c r="AC35" s="112">
        <f>'Optimized Long-Only Portfolio'!Q$57</f>
        <v>0.01170309876</v>
      </c>
      <c r="AD35" s="112">
        <f>'Optimized Long-Only Portfolio'!R$57</f>
        <v>-0.00001897795756</v>
      </c>
      <c r="AE35" s="112">
        <f>'Optimized Long-Only Portfolio'!S$57</f>
        <v>0.07878249564</v>
      </c>
      <c r="AF35" s="112">
        <f>'Optimized Long-Only Portfolio'!T$57</f>
        <v>0.01451687528</v>
      </c>
      <c r="AG35" s="112">
        <f>'Optimized Long-Only Portfolio'!U$57</f>
        <v>0.02542507654</v>
      </c>
      <c r="AH35" s="112">
        <f>'Optimized Long-Only Portfolio'!V$57</f>
        <v>0.05264264948</v>
      </c>
      <c r="AI35" s="112">
        <f>'Optimized Long-Only Portfolio'!W$57</f>
        <v>0.3988183905</v>
      </c>
      <c r="AJ35" s="111"/>
      <c r="AK35" s="110">
        <v>2.0161031E7</v>
      </c>
      <c r="AL35" s="111">
        <f t="shared" si="4"/>
        <v>-0.02929028033</v>
      </c>
      <c r="AM35" s="111">
        <f t="shared" si="5"/>
        <v>-0.01645580122</v>
      </c>
      <c r="AN35" s="41">
        <f t="shared" ref="AN35:AO35" si="91">(1+AL35)*(AN34+1)-1</f>
        <v>0.05938809728</v>
      </c>
      <c r="AO35" s="41">
        <f t="shared" si="91"/>
        <v>0.1004344491</v>
      </c>
      <c r="AP35" s="41"/>
      <c r="AQ35" s="110">
        <v>2.0161031E7</v>
      </c>
      <c r="AR35" s="104">
        <f t="shared" ref="AR35:BA35" si="92">Z35-N35</f>
        <v>0.1368390598</v>
      </c>
      <c r="AS35" s="104">
        <f t="shared" si="92"/>
        <v>-0.04016775145</v>
      </c>
      <c r="AT35" s="104">
        <f t="shared" si="92"/>
        <v>-0.002807630568</v>
      </c>
      <c r="AU35" s="104">
        <f t="shared" si="92"/>
        <v>-0.0005990745953</v>
      </c>
      <c r="AV35" s="104">
        <f t="shared" si="92"/>
        <v>-0.1011204186</v>
      </c>
      <c r="AW35" s="104">
        <f t="shared" si="92"/>
        <v>-0.01775872331</v>
      </c>
      <c r="AX35" s="104">
        <f t="shared" si="92"/>
        <v>-0.001773143157</v>
      </c>
      <c r="AY35" s="104">
        <f t="shared" si="92"/>
        <v>0.009083902336</v>
      </c>
      <c r="AZ35" s="104">
        <f t="shared" si="92"/>
        <v>-0.3433093414</v>
      </c>
      <c r="BA35" s="104">
        <f t="shared" si="92"/>
        <v>0.361713121</v>
      </c>
    </row>
    <row r="36" ht="15.75" customHeight="1">
      <c r="A36" s="21">
        <v>2.016113E7</v>
      </c>
      <c r="B36" s="22">
        <v>0.057114512300286524</v>
      </c>
      <c r="C36" s="22">
        <v>0.021758271827091</v>
      </c>
      <c r="D36" s="22">
        <v>0.1327282459518759</v>
      </c>
      <c r="E36" s="22">
        <v>0.08946905494268019</v>
      </c>
      <c r="F36" s="22">
        <v>-0.0011369</v>
      </c>
      <c r="G36" s="22">
        <v>-0.0314589</v>
      </c>
      <c r="H36" s="22">
        <v>-0.015304400000000001</v>
      </c>
      <c r="I36" s="22">
        <v>-0.0341833</v>
      </c>
      <c r="J36" s="22">
        <v>-0.0526941504749141</v>
      </c>
      <c r="K36" s="22">
        <v>-0.01586732889788334</v>
      </c>
      <c r="L36" s="22"/>
      <c r="M36" s="110">
        <v>2.016113E7</v>
      </c>
      <c r="N36" s="71">
        <v>0.16538543562853988</v>
      </c>
      <c r="O36" s="71">
        <v>0.16011250303051747</v>
      </c>
      <c r="P36" s="71">
        <v>0.014436380350089777</v>
      </c>
      <c r="Q36" s="71">
        <v>0.013337577313157952</v>
      </c>
      <c r="R36" s="71">
        <v>0.10250859844631258</v>
      </c>
      <c r="S36" s="71">
        <v>0.09581548278007558</v>
      </c>
      <c r="T36" s="71">
        <v>0.01626375918676535</v>
      </c>
      <c r="U36" s="71">
        <v>0.01593603965001577</v>
      </c>
      <c r="V36" s="71">
        <v>0.37994174763251526</v>
      </c>
      <c r="W36" s="71">
        <v>0.03626247598201042</v>
      </c>
      <c r="X36" s="41"/>
      <c r="Y36" s="110">
        <v>2.016113E7</v>
      </c>
      <c r="Z36" s="112">
        <f t="shared" ref="Z36:AI36" si="93">Z35</f>
        <v>0.2925471166</v>
      </c>
      <c r="AA36" s="112">
        <f t="shared" si="93"/>
        <v>0.1158429125</v>
      </c>
      <c r="AB36" s="112">
        <f t="shared" si="93"/>
        <v>0.009840362691</v>
      </c>
      <c r="AC36" s="112">
        <f t="shared" si="93"/>
        <v>0.01170309876</v>
      </c>
      <c r="AD36" s="112">
        <f t="shared" si="93"/>
        <v>-0.00001897795756</v>
      </c>
      <c r="AE36" s="112">
        <f t="shared" si="93"/>
        <v>0.07878249564</v>
      </c>
      <c r="AF36" s="112">
        <f t="shared" si="93"/>
        <v>0.01451687528</v>
      </c>
      <c r="AG36" s="112">
        <f t="shared" si="93"/>
        <v>0.02542507654</v>
      </c>
      <c r="AH36" s="112">
        <f t="shared" si="93"/>
        <v>0.05264264948</v>
      </c>
      <c r="AI36" s="112">
        <f t="shared" si="93"/>
        <v>0.3988183905</v>
      </c>
      <c r="AJ36" s="111"/>
      <c r="AK36" s="110">
        <v>2.016113E7</v>
      </c>
      <c r="AL36" s="111">
        <f t="shared" si="4"/>
        <v>-0.008481445731</v>
      </c>
      <c r="AM36" s="111">
        <f t="shared" si="5"/>
        <v>0.008910570307</v>
      </c>
      <c r="AN36" s="41">
        <f t="shared" ref="AN36:AO36" si="94">(1+AL36)*(AN35+1)-1</f>
        <v>0.05040295462</v>
      </c>
      <c r="AO36" s="41">
        <f t="shared" si="94"/>
        <v>0.1102399476</v>
      </c>
      <c r="AP36" s="41"/>
      <c r="AQ36" s="110">
        <v>2.016113E7</v>
      </c>
      <c r="AR36" s="104">
        <f t="shared" ref="AR36:BA36" si="95">Z36-N36</f>
        <v>0.127161681</v>
      </c>
      <c r="AS36" s="104">
        <f t="shared" si="95"/>
        <v>-0.04426959054</v>
      </c>
      <c r="AT36" s="104">
        <f t="shared" si="95"/>
        <v>-0.004596017659</v>
      </c>
      <c r="AU36" s="104">
        <f t="shared" si="95"/>
        <v>-0.001634478551</v>
      </c>
      <c r="AV36" s="104">
        <f t="shared" si="95"/>
        <v>-0.1025275764</v>
      </c>
      <c r="AW36" s="104">
        <f t="shared" si="95"/>
        <v>-0.01703298714</v>
      </c>
      <c r="AX36" s="104">
        <f t="shared" si="95"/>
        <v>-0.001746883906</v>
      </c>
      <c r="AY36" s="104">
        <f t="shared" si="95"/>
        <v>0.009489036891</v>
      </c>
      <c r="AZ36" s="104">
        <f t="shared" si="95"/>
        <v>-0.3272990982</v>
      </c>
      <c r="BA36" s="104">
        <f t="shared" si="95"/>
        <v>0.3625559145</v>
      </c>
    </row>
    <row r="37" ht="15.75" customHeight="1">
      <c r="A37" s="21">
        <v>2.016123E7</v>
      </c>
      <c r="B37" s="22">
        <v>0.02499232624660763</v>
      </c>
      <c r="C37" s="22">
        <v>0.012379040962113399</v>
      </c>
      <c r="D37" s="22">
        <v>0.04129457954401339</v>
      </c>
      <c r="E37" s="22">
        <v>0.013640160160539589</v>
      </c>
      <c r="F37" s="22">
        <v>0.0445151</v>
      </c>
      <c r="G37" s="22">
        <v>0.0201879</v>
      </c>
      <c r="H37" s="22">
        <v>0.0337863</v>
      </c>
      <c r="I37" s="22">
        <v>0.021383299999999997</v>
      </c>
      <c r="J37" s="22">
        <v>-0.009613793740599452</v>
      </c>
      <c r="K37" s="22">
        <v>0.01749205498198969</v>
      </c>
      <c r="L37" s="22"/>
      <c r="M37" s="110">
        <v>2.016123E7</v>
      </c>
      <c r="N37" s="71">
        <v>0.16761763192066856</v>
      </c>
      <c r="O37" s="71">
        <v>0.16013896038103384</v>
      </c>
      <c r="P37" s="71">
        <v>0.014925025484444044</v>
      </c>
      <c r="Q37" s="71">
        <v>0.013426776305163412</v>
      </c>
      <c r="R37" s="71">
        <v>0.105362468177449</v>
      </c>
      <c r="S37" s="71">
        <v>0.09754807911302316</v>
      </c>
      <c r="T37" s="71">
        <v>0.01680966716298761</v>
      </c>
      <c r="U37" s="71">
        <v>0.016096151735542664</v>
      </c>
      <c r="V37" s="71">
        <v>0.3717988195335948</v>
      </c>
      <c r="W37" s="71">
        <v>0.036276420186092936</v>
      </c>
      <c r="X37" s="41"/>
      <c r="Y37" s="110">
        <v>2.016123E7</v>
      </c>
      <c r="Z37" s="112">
        <f t="shared" ref="Z37:AI37" si="96">Z35</f>
        <v>0.2925471166</v>
      </c>
      <c r="AA37" s="112">
        <f t="shared" si="96"/>
        <v>0.1158429125</v>
      </c>
      <c r="AB37" s="112">
        <f t="shared" si="96"/>
        <v>0.009840362691</v>
      </c>
      <c r="AC37" s="112">
        <f t="shared" si="96"/>
        <v>0.01170309876</v>
      </c>
      <c r="AD37" s="112">
        <f t="shared" si="96"/>
        <v>-0.00001897795756</v>
      </c>
      <c r="AE37" s="112">
        <f t="shared" si="96"/>
        <v>0.07878249564</v>
      </c>
      <c r="AF37" s="112">
        <f t="shared" si="96"/>
        <v>0.01451687528</v>
      </c>
      <c r="AG37" s="112">
        <f t="shared" si="96"/>
        <v>0.02542507654</v>
      </c>
      <c r="AH37" s="112">
        <f t="shared" si="96"/>
        <v>0.05264264948</v>
      </c>
      <c r="AI37" s="112">
        <f t="shared" si="96"/>
        <v>0.3988183905</v>
      </c>
      <c r="AJ37" s="111"/>
      <c r="AK37" s="110">
        <v>2.016123E7</v>
      </c>
      <c r="AL37" s="111">
        <f t="shared" si="4"/>
        <v>0.01160277627</v>
      </c>
      <c r="AM37" s="111">
        <f t="shared" si="5"/>
        <v>0.01840525244</v>
      </c>
      <c r="AN37" s="41">
        <f t="shared" ref="AN37:AO37" si="97">(1+AL37)*(AN36+1)-1</f>
        <v>0.0625905451</v>
      </c>
      <c r="AO37" s="41">
        <f t="shared" si="97"/>
        <v>0.1306741941</v>
      </c>
      <c r="AP37" s="41"/>
      <c r="AQ37" s="110">
        <v>2.016123E7</v>
      </c>
      <c r="AR37" s="104">
        <f t="shared" ref="AR37:BA37" si="98">Z37-N37</f>
        <v>0.1249294847</v>
      </c>
      <c r="AS37" s="104">
        <f t="shared" si="98"/>
        <v>-0.04429604789</v>
      </c>
      <c r="AT37" s="104">
        <f t="shared" si="98"/>
        <v>-0.005084662794</v>
      </c>
      <c r="AU37" s="104">
        <f t="shared" si="98"/>
        <v>-0.001723677543</v>
      </c>
      <c r="AV37" s="104">
        <f t="shared" si="98"/>
        <v>-0.1053814461</v>
      </c>
      <c r="AW37" s="104">
        <f t="shared" si="98"/>
        <v>-0.01876558348</v>
      </c>
      <c r="AX37" s="104">
        <f t="shared" si="98"/>
        <v>-0.002292791882</v>
      </c>
      <c r="AY37" s="104">
        <f t="shared" si="98"/>
        <v>0.009328924806</v>
      </c>
      <c r="AZ37" s="104">
        <f t="shared" si="98"/>
        <v>-0.3191561701</v>
      </c>
      <c r="BA37" s="104">
        <f t="shared" si="98"/>
        <v>0.3625419703</v>
      </c>
    </row>
    <row r="38" ht="15.75" customHeight="1">
      <c r="A38" s="21">
        <v>2.0170131E7</v>
      </c>
      <c r="B38" s="22">
        <v>0.007124103502985424</v>
      </c>
      <c r="C38" s="22">
        <v>0.033698611793453896</v>
      </c>
      <c r="D38" s="22">
        <v>-0.0071379076700135435</v>
      </c>
      <c r="E38" s="22">
        <v>0.016236737686144528</v>
      </c>
      <c r="F38" s="22">
        <v>0.0266158</v>
      </c>
      <c r="G38" s="22">
        <v>0.0331367</v>
      </c>
      <c r="H38" s="22">
        <v>0.0365263</v>
      </c>
      <c r="I38" s="22">
        <v>0.035441099999999996</v>
      </c>
      <c r="J38" s="22">
        <v>0.018781988874345682</v>
      </c>
      <c r="K38" s="22">
        <v>0.01852444238579642</v>
      </c>
      <c r="L38" s="22"/>
      <c r="M38" s="110">
        <v>2.0170131E7</v>
      </c>
      <c r="N38" s="71">
        <v>0.16469669445181737</v>
      </c>
      <c r="O38" s="71">
        <v>0.16161987649283316</v>
      </c>
      <c r="P38" s="71">
        <v>0.014388324714973666</v>
      </c>
      <c r="Q38" s="71">
        <v>0.01332740063464435</v>
      </c>
      <c r="R38" s="71">
        <v>0.10558489350700781</v>
      </c>
      <c r="S38" s="71">
        <v>0.09842512078620244</v>
      </c>
      <c r="T38" s="71">
        <v>0.016978049597941015</v>
      </c>
      <c r="U38" s="71">
        <v>0.016237454092476542</v>
      </c>
      <c r="V38" s="71">
        <v>0.3725613783870621</v>
      </c>
      <c r="W38" s="71">
        <v>0.0361808073350416</v>
      </c>
      <c r="X38" s="41"/>
      <c r="Y38" s="110">
        <v>2.0170131E7</v>
      </c>
      <c r="Z38" s="112">
        <f>'Optimized Long-Only Portfolio'!N$58</f>
        <v>0.1311832527</v>
      </c>
      <c r="AA38" s="112">
        <f>'Optimized Long-Only Portfolio'!O$58</f>
        <v>0.2440647419</v>
      </c>
      <c r="AB38" s="112">
        <f>'Optimized Long-Only Portfolio'!P$58</f>
        <v>0.1194900861</v>
      </c>
      <c r="AC38" s="112">
        <f>'Optimized Long-Only Portfolio'!Q$58</f>
        <v>0.01023159528</v>
      </c>
      <c r="AD38" s="112">
        <f>'Optimized Long-Only Portfolio'!R$58</f>
        <v>0.1220484306</v>
      </c>
      <c r="AE38" s="112">
        <f>'Optimized Long-Only Portfolio'!S$58</f>
        <v>-0.0000110243682</v>
      </c>
      <c r="AF38" s="112">
        <f>'Optimized Long-Only Portfolio'!T$58</f>
        <v>0.09601458019</v>
      </c>
      <c r="AG38" s="112">
        <f>'Optimized Long-Only Portfolio'!U$58</f>
        <v>0.009684255746</v>
      </c>
      <c r="AH38" s="112">
        <f>'Optimized Long-Only Portfolio'!V$58</f>
        <v>0.2672865772</v>
      </c>
      <c r="AI38" s="112">
        <f>'Optimized Long-Only Portfolio'!W$58</f>
        <v>-0.00002249537964</v>
      </c>
      <c r="AJ38" s="111"/>
      <c r="AK38" s="110">
        <v>2.0170131E7</v>
      </c>
      <c r="AL38" s="111">
        <f t="shared" si="4"/>
        <v>0.02166837437</v>
      </c>
      <c r="AM38" s="111">
        <f t="shared" si="5"/>
        <v>0.02059051074</v>
      </c>
      <c r="AN38" s="41">
        <f t="shared" ref="AN38:AO38" si="99">(1+AL38)*(AN37+1)-1</f>
        <v>0.08561515483</v>
      </c>
      <c r="AO38" s="41">
        <f t="shared" si="99"/>
        <v>0.1539553533</v>
      </c>
      <c r="AP38" s="41"/>
      <c r="AQ38" s="110">
        <v>2.0170131E7</v>
      </c>
      <c r="AR38" s="104">
        <f t="shared" ref="AR38:BA38" si="100">Z38-N38</f>
        <v>-0.03351344172</v>
      </c>
      <c r="AS38" s="104">
        <f t="shared" si="100"/>
        <v>0.0824448654</v>
      </c>
      <c r="AT38" s="104">
        <f t="shared" si="100"/>
        <v>0.1051017614</v>
      </c>
      <c r="AU38" s="104">
        <f t="shared" si="100"/>
        <v>-0.003095805352</v>
      </c>
      <c r="AV38" s="104">
        <f t="shared" si="100"/>
        <v>0.01646353714</v>
      </c>
      <c r="AW38" s="104">
        <f t="shared" si="100"/>
        <v>-0.09843614515</v>
      </c>
      <c r="AX38" s="104">
        <f t="shared" si="100"/>
        <v>0.07903653059</v>
      </c>
      <c r="AY38" s="104">
        <f t="shared" si="100"/>
        <v>-0.006553198347</v>
      </c>
      <c r="AZ38" s="104">
        <f t="shared" si="100"/>
        <v>-0.1052748012</v>
      </c>
      <c r="BA38" s="104">
        <f t="shared" si="100"/>
        <v>-0.03620330271</v>
      </c>
    </row>
    <row r="39" ht="15.75" customHeight="1">
      <c r="A39" s="21">
        <v>2.0170228E7</v>
      </c>
      <c r="B39" s="22">
        <v>0.03593387407598403</v>
      </c>
      <c r="C39" s="22">
        <v>0.04153563908219216</v>
      </c>
      <c r="D39" s="22">
        <v>0.01446805003225138</v>
      </c>
      <c r="E39" s="22">
        <v>0.02452080024075021</v>
      </c>
      <c r="F39" s="22">
        <v>0.0048252</v>
      </c>
      <c r="G39" s="22">
        <v>0.0187077</v>
      </c>
      <c r="H39" s="22">
        <v>0.0171977</v>
      </c>
      <c r="I39" s="22">
        <v>0.0213203</v>
      </c>
      <c r="J39" s="22">
        <v>0.0028915035427110602</v>
      </c>
      <c r="K39" s="22">
        <v>0.01240751148044694</v>
      </c>
      <c r="L39" s="22"/>
      <c r="M39" s="110">
        <v>2.0170228E7</v>
      </c>
      <c r="N39" s="71">
        <v>0.16673874120984883</v>
      </c>
      <c r="O39" s="71">
        <v>0.16497901743072102</v>
      </c>
      <c r="P39" s="71">
        <v>0.014293234135799209</v>
      </c>
      <c r="Q39" s="71">
        <v>0.013253483384887995</v>
      </c>
      <c r="R39" s="71">
        <v>0.10409945932694478</v>
      </c>
      <c r="S39" s="71">
        <v>0.09848065772387049</v>
      </c>
      <c r="T39" s="71">
        <v>0.01695881341218606</v>
      </c>
      <c r="U39" s="71">
        <v>0.016296852203274103</v>
      </c>
      <c r="V39" s="71">
        <v>0.3689816287884629</v>
      </c>
      <c r="W39" s="71">
        <v>0.035918112384004636</v>
      </c>
      <c r="X39" s="41"/>
      <c r="Y39" s="110">
        <v>2.0170228E7</v>
      </c>
      <c r="Z39" s="112">
        <f t="shared" ref="Z39:AI39" si="101">Z38</f>
        <v>0.1311832527</v>
      </c>
      <c r="AA39" s="112">
        <f t="shared" si="101"/>
        <v>0.2440647419</v>
      </c>
      <c r="AB39" s="112">
        <f t="shared" si="101"/>
        <v>0.1194900861</v>
      </c>
      <c r="AC39" s="112">
        <f t="shared" si="101"/>
        <v>0.01023159528</v>
      </c>
      <c r="AD39" s="112">
        <f t="shared" si="101"/>
        <v>0.1220484306</v>
      </c>
      <c r="AE39" s="112">
        <f t="shared" si="101"/>
        <v>-0.0000110243682</v>
      </c>
      <c r="AF39" s="112">
        <f t="shared" si="101"/>
        <v>0.09601458019</v>
      </c>
      <c r="AG39" s="112">
        <f t="shared" si="101"/>
        <v>0.009684255746</v>
      </c>
      <c r="AH39" s="112">
        <f t="shared" si="101"/>
        <v>0.2672865772</v>
      </c>
      <c r="AI39" s="112">
        <f t="shared" si="101"/>
        <v>-0.00002249537964</v>
      </c>
      <c r="AJ39" s="111"/>
      <c r="AK39" s="110">
        <v>2.0170228E7</v>
      </c>
      <c r="AL39" s="111">
        <f t="shared" si="4"/>
        <v>0.01787217885</v>
      </c>
      <c r="AM39" s="111">
        <f t="shared" si="5"/>
        <v>0.02004996697</v>
      </c>
      <c r="AN39" s="41">
        <f t="shared" ref="AN39:AO39" si="102">(1+AL39)*(AN38+1)-1</f>
        <v>0.105017463</v>
      </c>
      <c r="AO39" s="41">
        <f t="shared" si="102"/>
        <v>0.17709212</v>
      </c>
      <c r="AP39" s="41"/>
      <c r="AQ39" s="110">
        <v>2.0170228E7</v>
      </c>
      <c r="AR39" s="104">
        <f t="shared" ref="AR39:BA39" si="103">Z39-N39</f>
        <v>-0.03555548848</v>
      </c>
      <c r="AS39" s="104">
        <f t="shared" si="103"/>
        <v>0.07908572446</v>
      </c>
      <c r="AT39" s="104">
        <f t="shared" si="103"/>
        <v>0.105196852</v>
      </c>
      <c r="AU39" s="104">
        <f t="shared" si="103"/>
        <v>-0.003021888102</v>
      </c>
      <c r="AV39" s="104">
        <f t="shared" si="103"/>
        <v>0.01794897132</v>
      </c>
      <c r="AW39" s="104">
        <f t="shared" si="103"/>
        <v>-0.09849168209</v>
      </c>
      <c r="AX39" s="104">
        <f t="shared" si="103"/>
        <v>0.07905576677</v>
      </c>
      <c r="AY39" s="104">
        <f t="shared" si="103"/>
        <v>-0.006612596458</v>
      </c>
      <c r="AZ39" s="104">
        <f t="shared" si="103"/>
        <v>-0.1016950516</v>
      </c>
      <c r="BA39" s="104">
        <f t="shared" si="103"/>
        <v>-0.03594060776</v>
      </c>
    </row>
    <row r="40" ht="15.75" customHeight="1">
      <c r="A40" s="21">
        <v>2.0170331E7</v>
      </c>
      <c r="B40" s="22">
        <v>-0.010186826110601949</v>
      </c>
      <c r="C40" s="22">
        <v>0.01156630961980376</v>
      </c>
      <c r="D40" s="22">
        <v>-0.008465117839076552</v>
      </c>
      <c r="E40" s="22">
        <v>0.011844921793870531</v>
      </c>
      <c r="F40" s="22">
        <v>0.0243342</v>
      </c>
      <c r="G40" s="22">
        <v>0.0265016</v>
      </c>
      <c r="H40" s="22">
        <v>0.0129671</v>
      </c>
      <c r="I40" s="22">
        <v>0.025590799999999997</v>
      </c>
      <c r="J40" s="22">
        <v>0.003020367286428849</v>
      </c>
      <c r="K40" s="22">
        <v>5.79168060752311E-4</v>
      </c>
      <c r="L40" s="22"/>
      <c r="M40" s="110">
        <v>2.0170331E7</v>
      </c>
      <c r="N40" s="71">
        <v>0.16355587000680402</v>
      </c>
      <c r="O40" s="71">
        <v>0.16559818072229116</v>
      </c>
      <c r="P40" s="71">
        <v>0.014030227046903185</v>
      </c>
      <c r="Q40" s="71">
        <v>0.01324124119563852</v>
      </c>
      <c r="R40" s="71">
        <v>0.10599732701419017</v>
      </c>
      <c r="S40" s="71">
        <v>0.10034838999826391</v>
      </c>
      <c r="T40" s="71">
        <v>0.017026690721522783</v>
      </c>
      <c r="U40" s="71">
        <v>0.016560746225677197</v>
      </c>
      <c r="V40" s="71">
        <v>0.3676372790740913</v>
      </c>
      <c r="W40" s="71">
        <v>0.036004047994617705</v>
      </c>
      <c r="X40" s="41"/>
      <c r="Y40" s="110">
        <v>2.0170331E7</v>
      </c>
      <c r="Z40" s="112">
        <f t="shared" ref="Z40:AI40" si="104">Z38</f>
        <v>0.1311832527</v>
      </c>
      <c r="AA40" s="112">
        <f t="shared" si="104"/>
        <v>0.2440647419</v>
      </c>
      <c r="AB40" s="112">
        <f t="shared" si="104"/>
        <v>0.1194900861</v>
      </c>
      <c r="AC40" s="112">
        <f t="shared" si="104"/>
        <v>0.01023159528</v>
      </c>
      <c r="AD40" s="112">
        <f t="shared" si="104"/>
        <v>0.1220484306</v>
      </c>
      <c r="AE40" s="112">
        <f t="shared" si="104"/>
        <v>-0.0000110243682</v>
      </c>
      <c r="AF40" s="112">
        <f t="shared" si="104"/>
        <v>0.09601458019</v>
      </c>
      <c r="AG40" s="112">
        <f t="shared" si="104"/>
        <v>0.009684255746</v>
      </c>
      <c r="AH40" s="112">
        <f t="shared" si="104"/>
        <v>0.2672865772</v>
      </c>
      <c r="AI40" s="112">
        <f t="shared" si="104"/>
        <v>-0.00002249537964</v>
      </c>
      <c r="AJ40" s="111"/>
      <c r="AK40" s="110">
        <v>2.0170331E7</v>
      </c>
      <c r="AL40" s="111">
        <f t="shared" si="4"/>
        <v>0.007301913164</v>
      </c>
      <c r="AM40" s="111">
        <f t="shared" si="5"/>
        <v>0.005866090052</v>
      </c>
      <c r="AN40" s="41">
        <f t="shared" ref="AN40:AO40" si="105">(1+AL40)*(AN39+1)-1</f>
        <v>0.1130862046</v>
      </c>
      <c r="AO40" s="41">
        <f t="shared" si="105"/>
        <v>0.1839970483</v>
      </c>
      <c r="AP40" s="41"/>
      <c r="AQ40" s="110">
        <v>2.0170331E7</v>
      </c>
      <c r="AR40" s="104">
        <f t="shared" ref="AR40:BA40" si="106">Z40-N40</f>
        <v>-0.03237261728</v>
      </c>
      <c r="AS40" s="104">
        <f t="shared" si="106"/>
        <v>0.07846656117</v>
      </c>
      <c r="AT40" s="104">
        <f t="shared" si="106"/>
        <v>0.1054598591</v>
      </c>
      <c r="AU40" s="104">
        <f t="shared" si="106"/>
        <v>-0.003009645913</v>
      </c>
      <c r="AV40" s="104">
        <f t="shared" si="106"/>
        <v>0.01605110363</v>
      </c>
      <c r="AW40" s="104">
        <f t="shared" si="106"/>
        <v>-0.1003594144</v>
      </c>
      <c r="AX40" s="104">
        <f t="shared" si="106"/>
        <v>0.07898788947</v>
      </c>
      <c r="AY40" s="104">
        <f t="shared" si="106"/>
        <v>-0.00687649048</v>
      </c>
      <c r="AZ40" s="104">
        <f t="shared" si="106"/>
        <v>-0.1003507019</v>
      </c>
      <c r="BA40" s="104">
        <f t="shared" si="106"/>
        <v>-0.03602654337</v>
      </c>
    </row>
    <row r="41" ht="15.75" customHeight="1">
      <c r="A41" s="21">
        <v>2.0170428E7</v>
      </c>
      <c r="B41" s="22">
        <v>-0.0018765543308391088</v>
      </c>
      <c r="C41" s="22">
        <v>0.02287016520789353</v>
      </c>
      <c r="D41" s="22">
        <v>0.003937095701293858</v>
      </c>
      <c r="E41" s="22">
        <v>0.01841666819719356</v>
      </c>
      <c r="F41" s="22">
        <v>0.0158334</v>
      </c>
      <c r="G41" s="22">
        <v>0.0269716</v>
      </c>
      <c r="H41" s="22">
        <v>0.029339300000000002</v>
      </c>
      <c r="I41" s="22">
        <v>0.041688499999999996</v>
      </c>
      <c r="J41" s="22">
        <v>0.014238899343819831</v>
      </c>
      <c r="K41" s="22">
        <v>0.01730703281867241</v>
      </c>
      <c r="L41" s="22"/>
      <c r="M41" s="110">
        <v>2.0170428E7</v>
      </c>
      <c r="N41" s="71">
        <v>0.16052711858425253</v>
      </c>
      <c r="O41" s="71">
        <v>0.16654177252456048</v>
      </c>
      <c r="P41" s="71">
        <v>0.013851777863617373</v>
      </c>
      <c r="Q41" s="71">
        <v>0.013240164281560444</v>
      </c>
      <c r="R41" s="71">
        <v>0.10588736755415362</v>
      </c>
      <c r="S41" s="71">
        <v>0.10142871908367607</v>
      </c>
      <c r="T41" s="71">
        <v>0.017201259499392347</v>
      </c>
      <c r="U41" s="71">
        <v>0.016966220088557343</v>
      </c>
      <c r="V41" s="71">
        <v>0.3683935791391669</v>
      </c>
      <c r="W41" s="71">
        <v>0.03596202138106285</v>
      </c>
      <c r="X41" s="41"/>
      <c r="Y41" s="110">
        <v>2.0170428E7</v>
      </c>
      <c r="Z41" s="112">
        <f>'Optimized Long-Only Portfolio'!N$59</f>
        <v>0.1241520563</v>
      </c>
      <c r="AA41" s="112">
        <f>'Optimized Long-Only Portfolio'!O$59</f>
        <v>-0.000003882728397</v>
      </c>
      <c r="AB41" s="112">
        <f>'Optimized Long-Only Portfolio'!P$59</f>
        <v>0.1807597736</v>
      </c>
      <c r="AC41" s="112">
        <f>'Optimized Long-Only Portfolio'!Q$59</f>
        <v>0.0102417551</v>
      </c>
      <c r="AD41" s="112">
        <f>'Optimized Long-Only Portfolio'!R$59</f>
        <v>0.113772937</v>
      </c>
      <c r="AE41" s="112">
        <f>'Optimized Long-Only Portfolio'!S$59</f>
        <v>0.2558791113</v>
      </c>
      <c r="AF41" s="112">
        <f>'Optimized Long-Only Portfolio'!T$59</f>
        <v>0.00002920933216</v>
      </c>
      <c r="AG41" s="112">
        <f>'Optimized Long-Only Portfolio'!U$59</f>
        <v>0.007950778584</v>
      </c>
      <c r="AH41" s="112">
        <f>'Optimized Long-Only Portfolio'!V$59</f>
        <v>0.3072146698</v>
      </c>
      <c r="AI41" s="112">
        <f>'Optimized Long-Only Portfolio'!W$59</f>
        <v>0.0000135916748</v>
      </c>
      <c r="AJ41" s="111"/>
      <c r="AK41" s="110">
        <v>2.0170428E7</v>
      </c>
      <c r="AL41" s="111">
        <f t="shared" si="4"/>
        <v>0.01529811152</v>
      </c>
      <c r="AM41" s="111">
        <f t="shared" si="5"/>
        <v>0.01407704912</v>
      </c>
      <c r="AN41" s="41">
        <f t="shared" ref="AN41:AO41" si="107">(1+AL41)*(AN40+1)-1</f>
        <v>0.1301143215</v>
      </c>
      <c r="AO41" s="41">
        <f t="shared" si="107"/>
        <v>0.200664233</v>
      </c>
      <c r="AP41" s="41"/>
      <c r="AQ41" s="110">
        <v>2.0170428E7</v>
      </c>
      <c r="AR41" s="104">
        <f t="shared" ref="AR41:BA41" si="108">Z41-N41</f>
        <v>-0.03637506224</v>
      </c>
      <c r="AS41" s="104">
        <f t="shared" si="108"/>
        <v>-0.1665456553</v>
      </c>
      <c r="AT41" s="104">
        <f t="shared" si="108"/>
        <v>0.1669079957</v>
      </c>
      <c r="AU41" s="104">
        <f t="shared" si="108"/>
        <v>-0.002998409186</v>
      </c>
      <c r="AV41" s="104">
        <f t="shared" si="108"/>
        <v>0.007885569419</v>
      </c>
      <c r="AW41" s="104">
        <f t="shared" si="108"/>
        <v>0.1544503922</v>
      </c>
      <c r="AX41" s="104">
        <f t="shared" si="108"/>
        <v>-0.01717205017</v>
      </c>
      <c r="AY41" s="104">
        <f t="shared" si="108"/>
        <v>-0.009015441505</v>
      </c>
      <c r="AZ41" s="104">
        <f t="shared" si="108"/>
        <v>-0.06117890933</v>
      </c>
      <c r="BA41" s="104">
        <f t="shared" si="108"/>
        <v>-0.03594842971</v>
      </c>
    </row>
    <row r="42" ht="15.75" customHeight="1">
      <c r="A42" s="21">
        <v>2.0170531E7</v>
      </c>
      <c r="B42" s="22">
        <v>-9.802410275782103E-4</v>
      </c>
      <c r="C42" s="22">
        <v>0.026002671036836178</v>
      </c>
      <c r="D42" s="22">
        <v>-0.03114088940679616</v>
      </c>
      <c r="E42" s="22">
        <v>-0.009094592617278852</v>
      </c>
      <c r="F42" s="22">
        <v>0.0203618</v>
      </c>
      <c r="G42" s="22">
        <v>0.0468119</v>
      </c>
      <c r="H42" s="22">
        <v>0.024303400000000003</v>
      </c>
      <c r="I42" s="22">
        <v>0.0415138</v>
      </c>
      <c r="J42" s="22">
        <v>0.02187244423114132</v>
      </c>
      <c r="K42" s="22">
        <v>0.0126063162449499</v>
      </c>
      <c r="L42" s="22"/>
      <c r="M42" s="110">
        <v>2.0170531E7</v>
      </c>
      <c r="N42" s="71">
        <v>0.1568500659778027</v>
      </c>
      <c r="O42" s="71">
        <v>0.1672630203400014</v>
      </c>
      <c r="P42" s="71">
        <v>0.013033164221007677</v>
      </c>
      <c r="Q42" s="71">
        <v>0.012837557196170605</v>
      </c>
      <c r="R42" s="71">
        <v>0.10425334258134117</v>
      </c>
      <c r="S42" s="71">
        <v>0.10355365546708262</v>
      </c>
      <c r="T42" s="71">
        <v>0.01711174636137689</v>
      </c>
      <c r="U42" s="71">
        <v>0.017138014616093867</v>
      </c>
      <c r="V42" s="71">
        <v>0.3723341234847266</v>
      </c>
      <c r="W42" s="71">
        <v>0.0356253097543964</v>
      </c>
      <c r="X42" s="41"/>
      <c r="Y42" s="110">
        <v>2.0170531E7</v>
      </c>
      <c r="Z42" s="112">
        <f t="shared" ref="Z42:AI42" si="109">Z41</f>
        <v>0.1241520563</v>
      </c>
      <c r="AA42" s="112">
        <f t="shared" si="109"/>
        <v>-0.000003882728397</v>
      </c>
      <c r="AB42" s="112">
        <f t="shared" si="109"/>
        <v>0.1807597736</v>
      </c>
      <c r="AC42" s="112">
        <f t="shared" si="109"/>
        <v>0.0102417551</v>
      </c>
      <c r="AD42" s="112">
        <f t="shared" si="109"/>
        <v>0.113772937</v>
      </c>
      <c r="AE42" s="112">
        <f t="shared" si="109"/>
        <v>0.2558791113</v>
      </c>
      <c r="AF42" s="112">
        <f t="shared" si="109"/>
        <v>0.00002920933216</v>
      </c>
      <c r="AG42" s="112">
        <f t="shared" si="109"/>
        <v>0.007950778584</v>
      </c>
      <c r="AH42" s="112">
        <f t="shared" si="109"/>
        <v>0.3072146698</v>
      </c>
      <c r="AI42" s="112">
        <f t="shared" si="109"/>
        <v>0.0000135916748</v>
      </c>
      <c r="AJ42" s="111"/>
      <c r="AK42" s="110">
        <v>2.0170531E7</v>
      </c>
      <c r="AL42" s="111">
        <f t="shared" si="4"/>
        <v>0.02036354582</v>
      </c>
      <c r="AM42" s="111">
        <f t="shared" si="5"/>
        <v>0.01550132854</v>
      </c>
      <c r="AN42" s="41">
        <f t="shared" ref="AN42:AO42" si="110">(1+AL42)*(AN41+1)-1</f>
        <v>0.1531274563</v>
      </c>
      <c r="AO42" s="41">
        <f t="shared" si="110"/>
        <v>0.2192761237</v>
      </c>
      <c r="AP42" s="41"/>
      <c r="AQ42" s="110">
        <v>2.0170531E7</v>
      </c>
      <c r="AR42" s="104">
        <f t="shared" ref="AR42:BA42" si="111">Z42-N42</f>
        <v>-0.03269800963</v>
      </c>
      <c r="AS42" s="104">
        <f t="shared" si="111"/>
        <v>-0.1672669031</v>
      </c>
      <c r="AT42" s="104">
        <f t="shared" si="111"/>
        <v>0.1677266094</v>
      </c>
      <c r="AU42" s="104">
        <f t="shared" si="111"/>
        <v>-0.002595802101</v>
      </c>
      <c r="AV42" s="104">
        <f t="shared" si="111"/>
        <v>0.009519594392</v>
      </c>
      <c r="AW42" s="104">
        <f t="shared" si="111"/>
        <v>0.1523254558</v>
      </c>
      <c r="AX42" s="104">
        <f t="shared" si="111"/>
        <v>-0.01708253703</v>
      </c>
      <c r="AY42" s="104">
        <f t="shared" si="111"/>
        <v>-0.009187236032</v>
      </c>
      <c r="AZ42" s="104">
        <f t="shared" si="111"/>
        <v>-0.06511945367</v>
      </c>
      <c r="BA42" s="104">
        <f t="shared" si="111"/>
        <v>-0.03561171808</v>
      </c>
    </row>
    <row r="43" ht="15.75" customHeight="1">
      <c r="A43" s="21">
        <v>2.017063E7</v>
      </c>
      <c r="B43" s="22">
        <v>0.016347438580230692</v>
      </c>
      <c r="C43" s="22">
        <v>-0.002634512399271038</v>
      </c>
      <c r="D43" s="22">
        <v>0.034982650653256446</v>
      </c>
      <c r="E43" s="22">
        <v>0.03441835457567755</v>
      </c>
      <c r="F43" s="22">
        <v>0.0068328</v>
      </c>
      <c r="G43" s="22">
        <v>-0.004907</v>
      </c>
      <c r="H43" s="22">
        <v>0.0095695</v>
      </c>
      <c r="I43" s="22">
        <v>-0.0030334</v>
      </c>
      <c r="J43" s="22">
        <v>-9.184081631635754E-4</v>
      </c>
      <c r="K43" s="22">
        <v>0.001682166876241897</v>
      </c>
      <c r="L43" s="22"/>
      <c r="M43" s="110">
        <v>2.017063E7</v>
      </c>
      <c r="N43" s="71">
        <v>0.16632080023465373</v>
      </c>
      <c r="O43" s="71">
        <v>0.15935059749464003</v>
      </c>
      <c r="P43" s="71">
        <v>0.013330832719184933</v>
      </c>
      <c r="Q43" s="71">
        <v>0.013633285302164034</v>
      </c>
      <c r="R43" s="71">
        <v>0.10365276561290618</v>
      </c>
      <c r="S43" s="71">
        <v>0.10251595085458387</v>
      </c>
      <c r="T43" s="71">
        <v>0.01743877007560298</v>
      </c>
      <c r="U43" s="71">
        <v>0.017916400159287086</v>
      </c>
      <c r="V43" s="71">
        <v>0.370103556769108</v>
      </c>
      <c r="W43" s="71">
        <v>0.03573704077786916</v>
      </c>
      <c r="X43" s="41"/>
      <c r="Y43" s="110">
        <v>2.017063E7</v>
      </c>
      <c r="Z43" s="112">
        <f t="shared" ref="Z43:AI43" si="112">Z41</f>
        <v>0.1241520563</v>
      </c>
      <c r="AA43" s="112">
        <f t="shared" si="112"/>
        <v>-0.000003882728397</v>
      </c>
      <c r="AB43" s="112">
        <f t="shared" si="112"/>
        <v>0.1807597736</v>
      </c>
      <c r="AC43" s="112">
        <f t="shared" si="112"/>
        <v>0.0102417551</v>
      </c>
      <c r="AD43" s="112">
        <f t="shared" si="112"/>
        <v>0.113772937</v>
      </c>
      <c r="AE43" s="112">
        <f t="shared" si="112"/>
        <v>0.2558791113</v>
      </c>
      <c r="AF43" s="112">
        <f t="shared" si="112"/>
        <v>0.00002920933216</v>
      </c>
      <c r="AG43" s="112">
        <f t="shared" si="112"/>
        <v>0.007950778584</v>
      </c>
      <c r="AH43" s="112">
        <f t="shared" si="112"/>
        <v>0.3072146698</v>
      </c>
      <c r="AI43" s="112">
        <f t="shared" si="112"/>
        <v>0.0000135916748</v>
      </c>
      <c r="AJ43" s="111"/>
      <c r="AK43" s="110">
        <v>2.017063E7</v>
      </c>
      <c r="AL43" s="111">
        <f t="shared" si="4"/>
        <v>0.00327262614</v>
      </c>
      <c r="AM43" s="111">
        <f t="shared" si="5"/>
        <v>0.00792136367</v>
      </c>
      <c r="AN43" s="41">
        <f t="shared" ref="AN43:AO43" si="113">(1+AL43)*(AN42+1)-1</f>
        <v>0.1569012113</v>
      </c>
      <c r="AO43" s="41">
        <f t="shared" si="113"/>
        <v>0.2289344533</v>
      </c>
      <c r="AP43" s="41"/>
      <c r="AQ43" s="110">
        <v>2.017063E7</v>
      </c>
      <c r="AR43" s="104">
        <f t="shared" ref="AR43:BA43" si="114">Z43-N43</f>
        <v>-0.04216874389</v>
      </c>
      <c r="AS43" s="104">
        <f t="shared" si="114"/>
        <v>-0.1593544802</v>
      </c>
      <c r="AT43" s="104">
        <f t="shared" si="114"/>
        <v>0.1674289409</v>
      </c>
      <c r="AU43" s="104">
        <f t="shared" si="114"/>
        <v>-0.003391530207</v>
      </c>
      <c r="AV43" s="104">
        <f t="shared" si="114"/>
        <v>0.01012017136</v>
      </c>
      <c r="AW43" s="104">
        <f t="shared" si="114"/>
        <v>0.1533631604</v>
      </c>
      <c r="AX43" s="104">
        <f t="shared" si="114"/>
        <v>-0.01740956074</v>
      </c>
      <c r="AY43" s="104">
        <f t="shared" si="114"/>
        <v>-0.009965621575</v>
      </c>
      <c r="AZ43" s="104">
        <f t="shared" si="114"/>
        <v>-0.06288888696</v>
      </c>
      <c r="BA43" s="104">
        <f t="shared" si="114"/>
        <v>-0.0357234491</v>
      </c>
    </row>
    <row r="44" ht="15.75" customHeight="1">
      <c r="A44" s="21">
        <v>2.0170731E7</v>
      </c>
      <c r="B44" s="22">
        <v>0.01329042934433944</v>
      </c>
      <c r="C44" s="22">
        <v>0.0265792341563782</v>
      </c>
      <c r="D44" s="22">
        <v>0.0063268618512404284</v>
      </c>
      <c r="E44" s="22">
        <v>0.008511790074501091</v>
      </c>
      <c r="F44" s="22">
        <v>0.034898</v>
      </c>
      <c r="G44" s="22">
        <v>0.0246158</v>
      </c>
      <c r="H44" s="22">
        <v>0.0371502</v>
      </c>
      <c r="I44" s="22">
        <v>0.0333123</v>
      </c>
      <c r="J44" s="22">
        <v>0.02682128800718897</v>
      </c>
      <c r="K44" s="22">
        <v>0.01504832356242436</v>
      </c>
      <c r="L44" s="22"/>
      <c r="M44" s="110">
        <v>2.0170731E7</v>
      </c>
      <c r="N44" s="71">
        <v>0.16388545179805156</v>
      </c>
      <c r="O44" s="71">
        <v>0.15912328371095324</v>
      </c>
      <c r="P44" s="71">
        <v>0.01308889665845528</v>
      </c>
      <c r="Q44" s="71">
        <v>0.01342239517703815</v>
      </c>
      <c r="R44" s="71">
        <v>0.10472847993528589</v>
      </c>
      <c r="S44" s="71">
        <v>0.10303086076310165</v>
      </c>
      <c r="T44" s="71">
        <v>0.017647232296247154</v>
      </c>
      <c r="U44" s="71">
        <v>0.018066490814043972</v>
      </c>
      <c r="V44" s="71">
        <v>0.37187834236202816</v>
      </c>
      <c r="W44" s="71">
        <v>0.03512856648479498</v>
      </c>
      <c r="X44" s="41"/>
      <c r="Y44" s="110">
        <v>2.0170731E7</v>
      </c>
      <c r="Z44" s="112">
        <f>'Optimized Long-Only Portfolio'!N$60</f>
        <v>0.1193932959</v>
      </c>
      <c r="AA44" s="112">
        <f>'Optimized Long-Only Portfolio'!O$60</f>
        <v>0.00002121613138</v>
      </c>
      <c r="AB44" s="112">
        <f>'Optimized Long-Only Portfolio'!P$60</f>
        <v>0.1806811783</v>
      </c>
      <c r="AC44" s="112">
        <f>'Optimized Long-Only Portfolio'!Q$60</f>
        <v>0.009973132738</v>
      </c>
      <c r="AD44" s="112">
        <f>'Optimized Long-Only Portfolio'!R$60</f>
        <v>0.1014089225</v>
      </c>
      <c r="AE44" s="112">
        <f>'Optimized Long-Only Portfolio'!S$60</f>
        <v>0.2525584834</v>
      </c>
      <c r="AF44" s="112">
        <f>'Optimized Long-Only Portfolio'!T$60</f>
        <v>0.00114811592</v>
      </c>
      <c r="AG44" s="112">
        <f>'Optimized Long-Only Portfolio'!U$60</f>
        <v>0.006083532935</v>
      </c>
      <c r="AH44" s="112">
        <f>'Optimized Long-Only Portfolio'!V$60</f>
        <v>0.313563669</v>
      </c>
      <c r="AI44" s="112">
        <f>'Optimized Long-Only Portfolio'!W$60</f>
        <v>0.01518845322</v>
      </c>
      <c r="AJ44" s="111"/>
      <c r="AK44" s="110">
        <v>2.0170731E7</v>
      </c>
      <c r="AL44" s="111">
        <f t="shared" si="4"/>
        <v>0.02455586157</v>
      </c>
      <c r="AM44" s="111">
        <f t="shared" si="5"/>
        <v>0.02145533527</v>
      </c>
      <c r="AN44" s="41">
        <f t="shared" ref="AN44:AO44" si="115">(1+AL44)*(AN43+1)-1</f>
        <v>0.1853099173</v>
      </c>
      <c r="AO44" s="41">
        <f t="shared" si="115"/>
        <v>0.255301654</v>
      </c>
      <c r="AP44" s="41"/>
      <c r="AQ44" s="110">
        <v>2.0170731E7</v>
      </c>
      <c r="AR44" s="104">
        <f t="shared" ref="AR44:BA44" si="116">Z44-N44</f>
        <v>-0.04449215592</v>
      </c>
      <c r="AS44" s="104">
        <f t="shared" si="116"/>
        <v>-0.1591020676</v>
      </c>
      <c r="AT44" s="104">
        <f t="shared" si="116"/>
        <v>0.1675922816</v>
      </c>
      <c r="AU44" s="104">
        <f t="shared" si="116"/>
        <v>-0.003449262439</v>
      </c>
      <c r="AV44" s="104">
        <f t="shared" si="116"/>
        <v>-0.003319557463</v>
      </c>
      <c r="AW44" s="104">
        <f t="shared" si="116"/>
        <v>0.1495276226</v>
      </c>
      <c r="AX44" s="104">
        <f t="shared" si="116"/>
        <v>-0.01649911638</v>
      </c>
      <c r="AY44" s="104">
        <f t="shared" si="116"/>
        <v>-0.01198295788</v>
      </c>
      <c r="AZ44" s="104">
        <f t="shared" si="116"/>
        <v>-0.05831467331</v>
      </c>
      <c r="BA44" s="104">
        <f t="shared" si="116"/>
        <v>-0.01994011326</v>
      </c>
    </row>
    <row r="45" ht="15.75" customHeight="1">
      <c r="A45" s="21">
        <v>2.0170831E7</v>
      </c>
      <c r="B45" s="22">
        <v>-0.01164832491459866</v>
      </c>
      <c r="C45" s="22">
        <v>0.01833134433314787</v>
      </c>
      <c r="D45" s="22">
        <v>-0.02457756748320183</v>
      </c>
      <c r="E45" s="22">
        <v>-0.001168289228964947</v>
      </c>
      <c r="F45" s="22">
        <v>-0.0060522</v>
      </c>
      <c r="G45" s="22">
        <v>0.0056657999999999995</v>
      </c>
      <c r="H45" s="22">
        <v>0.0047060999999999995</v>
      </c>
      <c r="I45" s="22">
        <v>0.0120702</v>
      </c>
      <c r="J45" s="22">
        <v>0.01069289948038255</v>
      </c>
      <c r="K45" s="22">
        <v>0.006256801441426596</v>
      </c>
      <c r="L45" s="22"/>
      <c r="M45" s="110">
        <v>2.0170831E7</v>
      </c>
      <c r="N45" s="71">
        <v>0.16128490446819116</v>
      </c>
      <c r="O45" s="71">
        <v>0.16161266521929918</v>
      </c>
      <c r="P45" s="71">
        <v>0.012715802134440768</v>
      </c>
      <c r="Q45" s="71">
        <v>0.013365818771938782</v>
      </c>
      <c r="R45" s="71">
        <v>0.10290286303294158</v>
      </c>
      <c r="S45" s="71">
        <v>0.10004498709381676</v>
      </c>
      <c r="T45" s="71">
        <v>0.01761943081619701</v>
      </c>
      <c r="U45" s="71">
        <v>0.018267104327324153</v>
      </c>
      <c r="V45" s="71">
        <v>0.37700957522146855</v>
      </c>
      <c r="W45" s="71">
        <v>0.03517684891438219</v>
      </c>
      <c r="X45" s="41"/>
      <c r="Y45" s="110">
        <v>2.0170831E7</v>
      </c>
      <c r="Z45" s="112">
        <f t="shared" ref="Z45:AI45" si="117">Z44</f>
        <v>0.1193932959</v>
      </c>
      <c r="AA45" s="112">
        <f t="shared" si="117"/>
        <v>0.00002121613138</v>
      </c>
      <c r="AB45" s="112">
        <f t="shared" si="117"/>
        <v>0.1806811783</v>
      </c>
      <c r="AC45" s="112">
        <f t="shared" si="117"/>
        <v>0.009973132738</v>
      </c>
      <c r="AD45" s="112">
        <f t="shared" si="117"/>
        <v>0.1014089225</v>
      </c>
      <c r="AE45" s="112">
        <f t="shared" si="117"/>
        <v>0.2525584834</v>
      </c>
      <c r="AF45" s="112">
        <f t="shared" si="117"/>
        <v>0.00114811592</v>
      </c>
      <c r="AG45" s="112">
        <f t="shared" si="117"/>
        <v>0.006083532935</v>
      </c>
      <c r="AH45" s="112">
        <f t="shared" si="117"/>
        <v>0.313563669</v>
      </c>
      <c r="AI45" s="112">
        <f t="shared" si="117"/>
        <v>0.01518845322</v>
      </c>
      <c r="AJ45" s="111"/>
      <c r="AK45" s="110">
        <v>2.0170831E7</v>
      </c>
      <c r="AL45" s="111">
        <f t="shared" si="4"/>
        <v>0.005254612453</v>
      </c>
      <c r="AM45" s="111">
        <f t="shared" si="5"/>
        <v>-0.001498731027</v>
      </c>
      <c r="AN45" s="41">
        <f t="shared" ref="AN45:AO45" si="118">(1+AL45)*(AN44+1)-1</f>
        <v>0.1915382616</v>
      </c>
      <c r="AO45" s="41">
        <f t="shared" si="118"/>
        <v>0.2534202945</v>
      </c>
      <c r="AP45" s="41"/>
      <c r="AQ45" s="110">
        <v>2.0170831E7</v>
      </c>
      <c r="AR45" s="104">
        <f t="shared" ref="AR45:BA45" si="119">Z45-N45</f>
        <v>-0.04189160859</v>
      </c>
      <c r="AS45" s="104">
        <f t="shared" si="119"/>
        <v>-0.1615914491</v>
      </c>
      <c r="AT45" s="104">
        <f t="shared" si="119"/>
        <v>0.1679653762</v>
      </c>
      <c r="AU45" s="104">
        <f t="shared" si="119"/>
        <v>-0.003392686034</v>
      </c>
      <c r="AV45" s="104">
        <f t="shared" si="119"/>
        <v>-0.001493940561</v>
      </c>
      <c r="AW45" s="104">
        <f t="shared" si="119"/>
        <v>0.1525134963</v>
      </c>
      <c r="AX45" s="104">
        <f t="shared" si="119"/>
        <v>-0.0164713149</v>
      </c>
      <c r="AY45" s="104">
        <f t="shared" si="119"/>
        <v>-0.01218357139</v>
      </c>
      <c r="AZ45" s="104">
        <f t="shared" si="119"/>
        <v>-0.06344590617</v>
      </c>
      <c r="BA45" s="104">
        <f t="shared" si="119"/>
        <v>-0.01998839569</v>
      </c>
    </row>
    <row r="46" ht="15.75" customHeight="1">
      <c r="A46" s="21">
        <v>2.0170929E7</v>
      </c>
      <c r="B46" s="22">
        <v>0.02961768312899538</v>
      </c>
      <c r="C46" s="22">
        <v>0.013001941516215481</v>
      </c>
      <c r="D46" s="22">
        <v>0.07080302757320278</v>
      </c>
      <c r="E46" s="22">
        <v>0.05445037014264553</v>
      </c>
      <c r="F46" s="22">
        <v>0.0318726</v>
      </c>
      <c r="G46" s="22">
        <v>0.0199779</v>
      </c>
      <c r="H46" s="22">
        <v>0.0265141</v>
      </c>
      <c r="I46" s="22">
        <v>0.028340800000000003</v>
      </c>
      <c r="J46" s="22">
        <v>-0.012570604426910601</v>
      </c>
      <c r="K46" s="22">
        <v>0.006835207793043141</v>
      </c>
      <c r="L46" s="22"/>
      <c r="M46" s="110">
        <v>2.0170929E7</v>
      </c>
      <c r="N46" s="71">
        <v>0.16369860070099695</v>
      </c>
      <c r="O46" s="71">
        <v>0.1619329681724601</v>
      </c>
      <c r="P46" s="71">
        <v>0.013497006084264197</v>
      </c>
      <c r="Q46" s="71">
        <v>0.01407565554466281</v>
      </c>
      <c r="R46" s="71">
        <v>0.10476419737366693</v>
      </c>
      <c r="S46" s="71">
        <v>0.1010819619207333</v>
      </c>
      <c r="T46" s="71">
        <v>0.018101122805464036</v>
      </c>
      <c r="U46" s="71">
        <v>0.01854680457058229</v>
      </c>
      <c r="V46" s="71">
        <v>0.3689961295505163</v>
      </c>
      <c r="W46" s="71">
        <v>0.035305553276653044</v>
      </c>
      <c r="X46" s="41"/>
      <c r="Y46" s="110">
        <v>2.0170929E7</v>
      </c>
      <c r="Z46" s="112">
        <f t="shared" ref="Z46:AI46" si="120">Z44</f>
        <v>0.1193932959</v>
      </c>
      <c r="AA46" s="112">
        <f t="shared" si="120"/>
        <v>0.00002121613138</v>
      </c>
      <c r="AB46" s="112">
        <f t="shared" si="120"/>
        <v>0.1806811783</v>
      </c>
      <c r="AC46" s="112">
        <f t="shared" si="120"/>
        <v>0.009973132738</v>
      </c>
      <c r="AD46" s="112">
        <f t="shared" si="120"/>
        <v>0.1014089225</v>
      </c>
      <c r="AE46" s="112">
        <f t="shared" si="120"/>
        <v>0.2525584834</v>
      </c>
      <c r="AF46" s="112">
        <f t="shared" si="120"/>
        <v>0.00114811592</v>
      </c>
      <c r="AG46" s="112">
        <f t="shared" si="120"/>
        <v>0.006083532935</v>
      </c>
      <c r="AH46" s="112">
        <f t="shared" si="120"/>
        <v>0.313563669</v>
      </c>
      <c r="AI46" s="112">
        <f t="shared" si="120"/>
        <v>0.01518845322</v>
      </c>
      <c r="AJ46" s="111"/>
      <c r="AK46" s="110">
        <v>2.0170929E7</v>
      </c>
      <c r="AL46" s="111">
        <f t="shared" si="4"/>
        <v>0.01064276517</v>
      </c>
      <c r="AM46" s="111">
        <f t="shared" si="5"/>
        <v>0.02151498286</v>
      </c>
      <c r="AN46" s="41">
        <f t="shared" ref="AN46:AO46" si="121">(1+AL46)*(AN45+1)-1</f>
        <v>0.2042195235</v>
      </c>
      <c r="AO46" s="41">
        <f t="shared" si="121"/>
        <v>0.2803876106</v>
      </c>
      <c r="AP46" s="41"/>
      <c r="AQ46" s="110">
        <v>2.0170929E7</v>
      </c>
      <c r="AR46" s="104">
        <f t="shared" ref="AR46:BA46" si="122">Z46-N46</f>
        <v>-0.04430530483</v>
      </c>
      <c r="AS46" s="104">
        <f t="shared" si="122"/>
        <v>-0.161911752</v>
      </c>
      <c r="AT46" s="104">
        <f t="shared" si="122"/>
        <v>0.1671841722</v>
      </c>
      <c r="AU46" s="104">
        <f t="shared" si="122"/>
        <v>-0.004102522806</v>
      </c>
      <c r="AV46" s="104">
        <f t="shared" si="122"/>
        <v>-0.003355274902</v>
      </c>
      <c r="AW46" s="104">
        <f t="shared" si="122"/>
        <v>0.1514765214</v>
      </c>
      <c r="AX46" s="104">
        <f t="shared" si="122"/>
        <v>-0.01695300689</v>
      </c>
      <c r="AY46" s="104">
        <f t="shared" si="122"/>
        <v>-0.01246327164</v>
      </c>
      <c r="AZ46" s="104">
        <f t="shared" si="122"/>
        <v>-0.0554324605</v>
      </c>
      <c r="BA46" s="104">
        <f t="shared" si="122"/>
        <v>-0.02011710006</v>
      </c>
    </row>
    <row r="47" ht="15.75" customHeight="1">
      <c r="A47" s="21">
        <v>2.0171031E7</v>
      </c>
      <c r="B47" s="22">
        <v>0.0072606209685779355</v>
      </c>
      <c r="C47" s="22">
        <v>0.038747160848236366</v>
      </c>
      <c r="D47" s="22">
        <v>0.001312847406482742</v>
      </c>
      <c r="E47" s="22">
        <v>0.015492830469554299</v>
      </c>
      <c r="F47" s="22">
        <v>0.0076098</v>
      </c>
      <c r="G47" s="22">
        <v>0.019788</v>
      </c>
      <c r="H47" s="22">
        <v>0.005375799999999999</v>
      </c>
      <c r="I47" s="22">
        <v>0.0227154</v>
      </c>
      <c r="J47" s="22">
        <v>-0.007491505967845868</v>
      </c>
      <c r="K47" s="22">
        <v>0.003709426086241363</v>
      </c>
      <c r="L47" s="22"/>
      <c r="M47" s="110">
        <v>2.0171031E7</v>
      </c>
      <c r="N47" s="71">
        <v>0.16181970791698422</v>
      </c>
      <c r="O47" s="71">
        <v>0.16548298056992145</v>
      </c>
      <c r="P47" s="71">
        <v>0.013210392175378524</v>
      </c>
      <c r="Q47" s="71">
        <v>0.013876854239880852</v>
      </c>
      <c r="R47" s="71">
        <v>0.10679849196576761</v>
      </c>
      <c r="S47" s="71">
        <v>0.10678466674182131</v>
      </c>
      <c r="T47" s="71">
        <v>0.017779563101163687</v>
      </c>
      <c r="U47" s="71">
        <v>0.018589497284113955</v>
      </c>
      <c r="V47" s="71">
        <v>0.36082722190551353</v>
      </c>
      <c r="W47" s="71">
        <v>0.03483062409945477</v>
      </c>
      <c r="X47" s="41"/>
      <c r="Y47" s="110">
        <v>2.0171031E7</v>
      </c>
      <c r="Z47" s="112">
        <f>'Optimized Long-Only Portfolio'!N$61</f>
        <v>0.1336477118</v>
      </c>
      <c r="AA47" s="112">
        <f>'Optimized Long-Only Portfolio'!O$61</f>
        <v>0.05148484651</v>
      </c>
      <c r="AB47" s="112">
        <f>'Optimized Long-Only Portfolio'!P$61</f>
        <v>0.09405038572</v>
      </c>
      <c r="AC47" s="112">
        <f>'Optimized Long-Only Portfolio'!Q$61</f>
        <v>0.01025280275</v>
      </c>
      <c r="AD47" s="112">
        <f>'Optimized Long-Only Portfolio'!R$61</f>
        <v>0.1088808385</v>
      </c>
      <c r="AE47" s="112">
        <f>'Optimized Long-Only Portfolio'!S$61</f>
        <v>0.3538371684</v>
      </c>
      <c r="AF47" s="112">
        <f>'Optimized Long-Only Portfolio'!T$61</f>
        <v>0.001627309917</v>
      </c>
      <c r="AG47" s="112">
        <f>'Optimized Long-Only Portfolio'!U$61</f>
        <v>0.006328018267</v>
      </c>
      <c r="AH47" s="112">
        <f>'Optimized Long-Only Portfolio'!V$61</f>
        <v>0.2280879716</v>
      </c>
      <c r="AI47" s="112">
        <f>'Optimized Long-Only Portfolio'!W$61</f>
        <v>0.01193294642</v>
      </c>
      <c r="AJ47" s="111"/>
      <c r="AK47" s="110">
        <v>2.0171031E7</v>
      </c>
      <c r="AL47" s="111">
        <f t="shared" si="4"/>
        <v>0.00868892194</v>
      </c>
      <c r="AM47" s="111">
        <f t="shared" si="5"/>
        <v>0.009565900582</v>
      </c>
      <c r="AN47" s="41">
        <f t="shared" ref="AN47:AO47" si="123">(1+AL47)*(AN46+1)-1</f>
        <v>0.2146828929</v>
      </c>
      <c r="AO47" s="41">
        <f t="shared" si="123"/>
        <v>0.2926356712</v>
      </c>
      <c r="AP47" s="41"/>
      <c r="AQ47" s="110">
        <v>2.0171031E7</v>
      </c>
      <c r="AR47" s="104">
        <f t="shared" ref="AR47:BA47" si="124">Z47-N47</f>
        <v>-0.02817199608</v>
      </c>
      <c r="AS47" s="104">
        <f t="shared" si="124"/>
        <v>-0.1139981341</v>
      </c>
      <c r="AT47" s="104">
        <f t="shared" si="124"/>
        <v>0.08083999355</v>
      </c>
      <c r="AU47" s="104">
        <f t="shared" si="124"/>
        <v>-0.003624051485</v>
      </c>
      <c r="AV47" s="104">
        <f t="shared" si="124"/>
        <v>0.00208234656</v>
      </c>
      <c r="AW47" s="104">
        <f t="shared" si="124"/>
        <v>0.2470525017</v>
      </c>
      <c r="AX47" s="104">
        <f t="shared" si="124"/>
        <v>-0.01615225318</v>
      </c>
      <c r="AY47" s="104">
        <f t="shared" si="124"/>
        <v>-0.01226147902</v>
      </c>
      <c r="AZ47" s="104">
        <f t="shared" si="124"/>
        <v>-0.1327392503</v>
      </c>
      <c r="BA47" s="104">
        <f t="shared" si="124"/>
        <v>-0.02289767768</v>
      </c>
    </row>
    <row r="48" ht="15.75" customHeight="1">
      <c r="A48" s="21">
        <v>2.017113E7</v>
      </c>
      <c r="B48" s="22">
        <v>0.03062153210112917</v>
      </c>
      <c r="C48" s="22">
        <v>0.03037980574994115</v>
      </c>
      <c r="D48" s="22">
        <v>0.02893689790234943</v>
      </c>
      <c r="E48" s="22">
        <v>0.0287102611889325</v>
      </c>
      <c r="F48" s="22">
        <v>0.0091223</v>
      </c>
      <c r="G48" s="22">
        <v>0.0111094</v>
      </c>
      <c r="H48" s="22">
        <v>0.014204600000000001</v>
      </c>
      <c r="I48" s="22">
        <v>0.014048799999999998</v>
      </c>
      <c r="J48" s="22">
        <v>0.02122263385169321</v>
      </c>
      <c r="K48" s="22">
        <v>3.087082879105196E-4</v>
      </c>
      <c r="L48" s="22"/>
      <c r="M48" s="110">
        <v>2.017113E7</v>
      </c>
      <c r="N48" s="71">
        <v>0.1628811991891194</v>
      </c>
      <c r="O48" s="71">
        <v>0.16672672747960396</v>
      </c>
      <c r="P48" s="71">
        <v>0.013236157128761018</v>
      </c>
      <c r="Q48" s="71">
        <v>0.013957219234371957</v>
      </c>
      <c r="R48" s="71">
        <v>0.10535454948787397</v>
      </c>
      <c r="S48" s="71">
        <v>0.10570575126898615</v>
      </c>
      <c r="T48" s="71">
        <v>0.017638969957667658</v>
      </c>
      <c r="U48" s="71">
        <v>0.018554840524932153</v>
      </c>
      <c r="V48" s="71">
        <v>0.36191595557105094</v>
      </c>
      <c r="W48" s="71">
        <v>0.03402863015763286</v>
      </c>
      <c r="X48" s="41"/>
      <c r="Y48" s="110">
        <v>2.017113E7</v>
      </c>
      <c r="Z48" s="112">
        <f t="shared" ref="Z48:AI48" si="125">Z47</f>
        <v>0.1336477118</v>
      </c>
      <c r="AA48" s="112">
        <f t="shared" si="125"/>
        <v>0.05148484651</v>
      </c>
      <c r="AB48" s="112">
        <f t="shared" si="125"/>
        <v>0.09405038572</v>
      </c>
      <c r="AC48" s="112">
        <f t="shared" si="125"/>
        <v>0.01025280275</v>
      </c>
      <c r="AD48" s="112">
        <f t="shared" si="125"/>
        <v>0.1088808385</v>
      </c>
      <c r="AE48" s="112">
        <f t="shared" si="125"/>
        <v>0.3538371684</v>
      </c>
      <c r="AF48" s="112">
        <f t="shared" si="125"/>
        <v>0.001627309917</v>
      </c>
      <c r="AG48" s="112">
        <f t="shared" si="125"/>
        <v>0.006328018267</v>
      </c>
      <c r="AH48" s="112">
        <f t="shared" si="125"/>
        <v>0.2280879716</v>
      </c>
      <c r="AI48" s="112">
        <f t="shared" si="125"/>
        <v>0.01193294642</v>
      </c>
      <c r="AJ48" s="111"/>
      <c r="AK48" s="110">
        <v>2.017113E7</v>
      </c>
      <c r="AL48" s="111">
        <f t="shared" si="4"/>
        <v>0.02117447197</v>
      </c>
      <c r="AM48" s="111">
        <f t="shared" si="5"/>
        <v>0.01855297436</v>
      </c>
      <c r="AN48" s="41">
        <f t="shared" ref="AN48:AO48" si="126">(1+AL48)*(AN47+1)-1</f>
        <v>0.2404031618</v>
      </c>
      <c r="AO48" s="41">
        <f t="shared" si="126"/>
        <v>0.3166179077</v>
      </c>
      <c r="AP48" s="41"/>
      <c r="AQ48" s="110">
        <v>2.017113E7</v>
      </c>
      <c r="AR48" s="104">
        <f t="shared" ref="AR48:BA48" si="127">Z48-N48</f>
        <v>-0.02923348735</v>
      </c>
      <c r="AS48" s="104">
        <f t="shared" si="127"/>
        <v>-0.115241881</v>
      </c>
      <c r="AT48" s="104">
        <f t="shared" si="127"/>
        <v>0.0808142286</v>
      </c>
      <c r="AU48" s="104">
        <f t="shared" si="127"/>
        <v>-0.00370441648</v>
      </c>
      <c r="AV48" s="104">
        <f t="shared" si="127"/>
        <v>0.003526289038</v>
      </c>
      <c r="AW48" s="104">
        <f t="shared" si="127"/>
        <v>0.2481314171</v>
      </c>
      <c r="AX48" s="104">
        <f t="shared" si="127"/>
        <v>-0.01601166004</v>
      </c>
      <c r="AY48" s="104">
        <f t="shared" si="127"/>
        <v>-0.01222682226</v>
      </c>
      <c r="AZ48" s="104">
        <f t="shared" si="127"/>
        <v>-0.1338279839</v>
      </c>
      <c r="BA48" s="104">
        <f t="shared" si="127"/>
        <v>-0.02209568374</v>
      </c>
    </row>
    <row r="49" ht="15.75" customHeight="1">
      <c r="A49" s="21">
        <v>2.0171229E7</v>
      </c>
      <c r="B49" s="22">
        <v>0.014597315142134798</v>
      </c>
      <c r="C49" s="22">
        <v>0.007785120853409211</v>
      </c>
      <c r="D49" s="22">
        <v>-0.009542445570187463</v>
      </c>
      <c r="E49" s="22">
        <v>0.001152022219602422</v>
      </c>
      <c r="F49" s="22">
        <v>0.0170537</v>
      </c>
      <c r="G49" s="22">
        <v>0.0188749</v>
      </c>
      <c r="H49" s="22">
        <v>0.031703</v>
      </c>
      <c r="I49" s="22">
        <v>0.0262503</v>
      </c>
      <c r="J49" s="22">
        <v>0.002681575531972236</v>
      </c>
      <c r="K49" s="22">
        <v>0.004624916252806255</v>
      </c>
      <c r="L49" s="22"/>
      <c r="M49" s="110">
        <v>2.0171229E7</v>
      </c>
      <c r="N49" s="71">
        <v>0.16282565745945854</v>
      </c>
      <c r="O49" s="71">
        <v>0.16573666335929413</v>
      </c>
      <c r="P49" s="71">
        <v>0.013020135527828106</v>
      </c>
      <c r="Q49" s="71">
        <v>0.014004590028677646</v>
      </c>
      <c r="R49" s="71">
        <v>0.10631935946712956</v>
      </c>
      <c r="S49" s="71">
        <v>0.10769062112397754</v>
      </c>
      <c r="T49" s="71">
        <v>0.018535498445661668</v>
      </c>
      <c r="U49" s="71">
        <v>0.01860595395057851</v>
      </c>
      <c r="V49" s="71">
        <v>0.3595205543333828</v>
      </c>
      <c r="W49" s="71">
        <v>0.03374096630401153</v>
      </c>
      <c r="X49" s="41"/>
      <c r="Y49" s="110">
        <v>2.0171229E7</v>
      </c>
      <c r="Z49" s="112">
        <f t="shared" ref="Z49:AI49" si="128">Z47</f>
        <v>0.1336477118</v>
      </c>
      <c r="AA49" s="112">
        <f t="shared" si="128"/>
        <v>0.05148484651</v>
      </c>
      <c r="AB49" s="112">
        <f t="shared" si="128"/>
        <v>0.09405038572</v>
      </c>
      <c r="AC49" s="112">
        <f t="shared" si="128"/>
        <v>0.01025280275</v>
      </c>
      <c r="AD49" s="112">
        <f t="shared" si="128"/>
        <v>0.1088808385</v>
      </c>
      <c r="AE49" s="112">
        <f t="shared" si="128"/>
        <v>0.3538371684</v>
      </c>
      <c r="AF49" s="112">
        <f t="shared" si="128"/>
        <v>0.001627309917</v>
      </c>
      <c r="AG49" s="112">
        <f t="shared" si="128"/>
        <v>0.006328018267</v>
      </c>
      <c r="AH49" s="112">
        <f t="shared" si="128"/>
        <v>0.2280879716</v>
      </c>
      <c r="AI49" s="112">
        <f t="shared" si="128"/>
        <v>0.01193294642</v>
      </c>
      <c r="AJ49" s="111"/>
      <c r="AK49" s="110">
        <v>2.0171229E7</v>
      </c>
      <c r="AL49" s="111">
        <f t="shared" si="4"/>
        <v>0.009600948664</v>
      </c>
      <c r="AM49" s="111">
        <f t="shared" si="5"/>
        <v>0.0108860436</v>
      </c>
      <c r="AN49" s="41">
        <f t="shared" ref="AN49:AO49" si="129">(1+AL49)*(AN48+1)-1</f>
        <v>0.2523122089</v>
      </c>
      <c r="AO49" s="41">
        <f t="shared" si="129"/>
        <v>0.3309506676</v>
      </c>
      <c r="AP49" s="41"/>
      <c r="AQ49" s="110">
        <v>2.0171229E7</v>
      </c>
      <c r="AR49" s="104">
        <f t="shared" ref="AR49:BA49" si="130">Z49-N49</f>
        <v>-0.02917794562</v>
      </c>
      <c r="AS49" s="104">
        <f t="shared" si="130"/>
        <v>-0.1142518169</v>
      </c>
      <c r="AT49" s="104">
        <f t="shared" si="130"/>
        <v>0.0810302502</v>
      </c>
      <c r="AU49" s="104">
        <f t="shared" si="130"/>
        <v>-0.003751787274</v>
      </c>
      <c r="AV49" s="104">
        <f t="shared" si="130"/>
        <v>0.002561479058</v>
      </c>
      <c r="AW49" s="104">
        <f t="shared" si="130"/>
        <v>0.2461465473</v>
      </c>
      <c r="AX49" s="104">
        <f t="shared" si="130"/>
        <v>-0.01690818853</v>
      </c>
      <c r="AY49" s="104">
        <f t="shared" si="130"/>
        <v>-0.01227793568</v>
      </c>
      <c r="AZ49" s="104">
        <f t="shared" si="130"/>
        <v>-0.1314325827</v>
      </c>
      <c r="BA49" s="104">
        <f t="shared" si="130"/>
        <v>-0.02180801988</v>
      </c>
    </row>
    <row r="50" ht="15.75" customHeight="1">
      <c r="A50" s="21">
        <v>2.0180131E7</v>
      </c>
      <c r="B50" s="22">
        <v>0.038661663376135406</v>
      </c>
      <c r="C50" s="22">
        <v>0.07082614858909042</v>
      </c>
      <c r="D50" s="22">
        <v>0.01232148815559153</v>
      </c>
      <c r="E50" s="22">
        <v>0.0389818475134156</v>
      </c>
      <c r="F50" s="22">
        <v>0.0501686</v>
      </c>
      <c r="G50" s="22">
        <v>0.0430626</v>
      </c>
      <c r="H50" s="22">
        <v>0.039563100000000004</v>
      </c>
      <c r="I50" s="22">
        <v>0.053763899999999996</v>
      </c>
      <c r="J50" s="22">
        <v>0.03034463574769242</v>
      </c>
      <c r="K50" s="22">
        <v>0.01194712226676375</v>
      </c>
      <c r="L50" s="22"/>
      <c r="M50" s="110">
        <v>2.0180131E7</v>
      </c>
      <c r="N50" s="71">
        <v>0.16174661051958078</v>
      </c>
      <c r="O50" s="71">
        <v>0.1700251736781748</v>
      </c>
      <c r="P50" s="71">
        <v>0.012602965748259936</v>
      </c>
      <c r="Q50" s="71">
        <v>0.013907696199367344</v>
      </c>
      <c r="R50" s="71">
        <v>0.10679428891287127</v>
      </c>
      <c r="S50" s="71">
        <v>0.10743213356583986</v>
      </c>
      <c r="T50" s="71">
        <v>0.018437253674480764</v>
      </c>
      <c r="U50" s="71">
        <v>0.018775423548066304</v>
      </c>
      <c r="V50" s="71">
        <v>0.3574657851843275</v>
      </c>
      <c r="W50" s="71">
        <v>0.03281266896903156</v>
      </c>
      <c r="X50" s="41"/>
      <c r="Y50" s="110">
        <v>2.0180131E7</v>
      </c>
      <c r="Z50" s="112">
        <f>'Optimized Long-Only Portfolio'!N$62</f>
        <v>0.1524464383</v>
      </c>
      <c r="AA50" s="112">
        <f>'Optimized Long-Only Portfolio'!O$62</f>
        <v>0.06962588294</v>
      </c>
      <c r="AB50" s="112">
        <f>'Optimized Long-Only Portfolio'!P$62</f>
        <v>0.06679369271</v>
      </c>
      <c r="AC50" s="112">
        <f>'Optimized Long-Only Portfolio'!Q$62</f>
        <v>0.01269336539</v>
      </c>
      <c r="AD50" s="112">
        <f>'Optimized Long-Only Portfolio'!R$62</f>
        <v>0.1287680574</v>
      </c>
      <c r="AE50" s="112">
        <f>'Optimized Long-Only Portfolio'!S$62</f>
        <v>0.4064783319</v>
      </c>
      <c r="AF50" s="112">
        <f>'Optimized Long-Only Portfolio'!T$62</f>
        <v>0.00418384011</v>
      </c>
      <c r="AG50" s="112">
        <f>'Optimized Long-Only Portfolio'!U$62</f>
        <v>0.008335414852</v>
      </c>
      <c r="AH50" s="112">
        <f>'Optimized Long-Only Portfolio'!V$62</f>
        <v>0.1363189248</v>
      </c>
      <c r="AI50" s="112">
        <f>'Optimized Long-Only Portfolio'!W$62</f>
        <v>0.01443605159</v>
      </c>
      <c r="AJ50" s="111"/>
      <c r="AK50" s="110">
        <v>2.0180131E7</v>
      </c>
      <c r="AL50" s="111">
        <f t="shared" si="4"/>
        <v>0.04195514408</v>
      </c>
      <c r="AM50" s="111">
        <f t="shared" si="5"/>
        <v>0.04102978901</v>
      </c>
      <c r="AN50" s="41">
        <f t="shared" ref="AN50:AO50" si="131">(1+AL50)*(AN49+1)-1</f>
        <v>0.304853148</v>
      </c>
      <c r="AO50" s="41">
        <f t="shared" si="131"/>
        <v>0.3855592927</v>
      </c>
      <c r="AP50" s="41"/>
      <c r="AQ50" s="110">
        <v>2.0180131E7</v>
      </c>
      <c r="AR50" s="104">
        <f t="shared" ref="AR50:BA50" si="132">Z50-N50</f>
        <v>-0.00930017226</v>
      </c>
      <c r="AS50" s="104">
        <f t="shared" si="132"/>
        <v>-0.1003992907</v>
      </c>
      <c r="AT50" s="104">
        <f t="shared" si="132"/>
        <v>0.05419072697</v>
      </c>
      <c r="AU50" s="104">
        <f t="shared" si="132"/>
        <v>-0.00121433081</v>
      </c>
      <c r="AV50" s="104">
        <f t="shared" si="132"/>
        <v>0.02197376852</v>
      </c>
      <c r="AW50" s="104">
        <f t="shared" si="132"/>
        <v>0.2990461983</v>
      </c>
      <c r="AX50" s="104">
        <f t="shared" si="132"/>
        <v>-0.01425341356</v>
      </c>
      <c r="AY50" s="104">
        <f t="shared" si="132"/>
        <v>-0.0104400087</v>
      </c>
      <c r="AZ50" s="104">
        <f t="shared" si="132"/>
        <v>-0.2211468603</v>
      </c>
      <c r="BA50" s="104">
        <f t="shared" si="132"/>
        <v>-0.01837661738</v>
      </c>
    </row>
    <row r="51" ht="15.75" customHeight="1">
      <c r="A51" s="21">
        <v>2.0180228E7</v>
      </c>
      <c r="B51" s="22">
        <v>-0.047751032709795194</v>
      </c>
      <c r="C51" s="22">
        <v>-0.02622084358086896</v>
      </c>
      <c r="D51" s="22">
        <v>-0.04999822377868412</v>
      </c>
      <c r="E51" s="22">
        <v>-0.028471637414897</v>
      </c>
      <c r="F51" s="22">
        <v>-0.0505575</v>
      </c>
      <c r="G51" s="22">
        <v>-0.044465199999999996</v>
      </c>
      <c r="H51" s="22">
        <v>-0.04256649999999999</v>
      </c>
      <c r="I51" s="22">
        <v>-0.0352009</v>
      </c>
      <c r="J51" s="22">
        <v>-0.008469440106936399</v>
      </c>
      <c r="K51" s="22">
        <v>-0.01393568734770789</v>
      </c>
      <c r="L51" s="22"/>
      <c r="M51" s="110">
        <v>2.0180228E7</v>
      </c>
      <c r="N51" s="71">
        <v>0.1581650254479567</v>
      </c>
      <c r="O51" s="71">
        <v>0.170222310638983</v>
      </c>
      <c r="P51" s="71">
        <v>0.012264112640444805</v>
      </c>
      <c r="Q51" s="71">
        <v>0.0137948953911049</v>
      </c>
      <c r="R51" s="71">
        <v>0.10411629478241222</v>
      </c>
      <c r="S51" s="71">
        <v>0.1055967108760009</v>
      </c>
      <c r="T51" s="71">
        <v>0.018143809627139528</v>
      </c>
      <c r="U51" s="71">
        <v>0.01860718630825243</v>
      </c>
      <c r="V51" s="71">
        <v>0.3664522138393506</v>
      </c>
      <c r="W51" s="71">
        <v>0.03263744044835482</v>
      </c>
      <c r="X51" s="41"/>
      <c r="Y51" s="110">
        <v>2.0180228E7</v>
      </c>
      <c r="Z51" s="112">
        <f t="shared" ref="Z51:AI51" si="133">Z50</f>
        <v>0.1524464383</v>
      </c>
      <c r="AA51" s="112">
        <f t="shared" si="133"/>
        <v>0.06962588294</v>
      </c>
      <c r="AB51" s="112">
        <f t="shared" si="133"/>
        <v>0.06679369271</v>
      </c>
      <c r="AC51" s="112">
        <f t="shared" si="133"/>
        <v>0.01269336539</v>
      </c>
      <c r="AD51" s="112">
        <f t="shared" si="133"/>
        <v>0.1287680574</v>
      </c>
      <c r="AE51" s="112">
        <f t="shared" si="133"/>
        <v>0.4064783319</v>
      </c>
      <c r="AF51" s="112">
        <f t="shared" si="133"/>
        <v>0.00418384011</v>
      </c>
      <c r="AG51" s="112">
        <f t="shared" si="133"/>
        <v>0.008335414852</v>
      </c>
      <c r="AH51" s="112">
        <f t="shared" si="133"/>
        <v>0.1363189248</v>
      </c>
      <c r="AI51" s="112">
        <f t="shared" si="133"/>
        <v>0.01443605159</v>
      </c>
      <c r="AJ51" s="111"/>
      <c r="AK51" s="110">
        <v>2.0180228E7</v>
      </c>
      <c r="AL51" s="111">
        <f t="shared" si="4"/>
        <v>-0.02796687985</v>
      </c>
      <c r="AM51" s="111">
        <f t="shared" si="5"/>
        <v>-0.03921764933</v>
      </c>
      <c r="AN51" s="41">
        <f t="shared" ref="AN51:AO51" si="134">(1+AL51)*(AN50+1)-1</f>
        <v>0.2683604768</v>
      </c>
      <c r="AO51" s="41">
        <f t="shared" si="134"/>
        <v>0.3312209142</v>
      </c>
      <c r="AP51" s="41"/>
      <c r="AQ51" s="110">
        <v>2.0180228E7</v>
      </c>
      <c r="AR51" s="104">
        <f t="shared" ref="AR51:BA51" si="135">Z51-N51</f>
        <v>-0.005718587189</v>
      </c>
      <c r="AS51" s="104">
        <f t="shared" si="135"/>
        <v>-0.1005964277</v>
      </c>
      <c r="AT51" s="104">
        <f t="shared" si="135"/>
        <v>0.05452958007</v>
      </c>
      <c r="AU51" s="104">
        <f t="shared" si="135"/>
        <v>-0.001101530002</v>
      </c>
      <c r="AV51" s="104">
        <f t="shared" si="135"/>
        <v>0.02465176265</v>
      </c>
      <c r="AW51" s="104">
        <f t="shared" si="135"/>
        <v>0.300881621</v>
      </c>
      <c r="AX51" s="104">
        <f t="shared" si="135"/>
        <v>-0.01395996952</v>
      </c>
      <c r="AY51" s="104">
        <f t="shared" si="135"/>
        <v>-0.01027177146</v>
      </c>
      <c r="AZ51" s="104">
        <f t="shared" si="135"/>
        <v>-0.230133289</v>
      </c>
      <c r="BA51" s="104">
        <f t="shared" si="135"/>
        <v>-0.01820138886</v>
      </c>
    </row>
    <row r="52" ht="15.75" customHeight="1">
      <c r="A52" s="21">
        <v>2.0180329E7</v>
      </c>
      <c r="B52" s="22">
        <v>-0.01759109972409412</v>
      </c>
      <c r="C52" s="22">
        <v>-0.0274231358716146</v>
      </c>
      <c r="D52" s="22">
        <v>0.012367106456466331</v>
      </c>
      <c r="E52" s="22">
        <v>0.013466390384009099</v>
      </c>
      <c r="F52" s="22">
        <v>-0.022369</v>
      </c>
      <c r="G52" s="22">
        <v>-0.012318299999999999</v>
      </c>
      <c r="H52" s="22">
        <v>-0.0130847</v>
      </c>
      <c r="I52" s="22">
        <v>-0.0088312</v>
      </c>
      <c r="J52" s="22">
        <v>0.01440285660565443</v>
      </c>
      <c r="K52" s="22">
        <v>-0.001444348795763828</v>
      </c>
      <c r="L52" s="22"/>
      <c r="M52" s="110">
        <v>2.0180329E7</v>
      </c>
      <c r="N52" s="71">
        <v>0.15604713647367965</v>
      </c>
      <c r="O52" s="71">
        <v>0.1668177841077077</v>
      </c>
      <c r="P52" s="71">
        <v>0.012565536880403566</v>
      </c>
      <c r="Q52" s="71">
        <v>0.014247507591544395</v>
      </c>
      <c r="R52" s="71">
        <v>0.10246103320789136</v>
      </c>
      <c r="S52" s="71">
        <v>0.10520985347516658</v>
      </c>
      <c r="T52" s="71">
        <v>0.01799132130651833</v>
      </c>
      <c r="U52" s="71">
        <v>0.01844638482469242</v>
      </c>
      <c r="V52" s="71">
        <v>0.37348772917126266</v>
      </c>
      <c r="W52" s="71">
        <v>0.03272571296113333</v>
      </c>
      <c r="X52" s="41"/>
      <c r="Y52" s="110">
        <v>2.0180329E7</v>
      </c>
      <c r="Z52" s="112">
        <f t="shared" ref="Z52:AI52" si="136">Z50</f>
        <v>0.1524464383</v>
      </c>
      <c r="AA52" s="112">
        <f t="shared" si="136"/>
        <v>0.06962588294</v>
      </c>
      <c r="AB52" s="112">
        <f t="shared" si="136"/>
        <v>0.06679369271</v>
      </c>
      <c r="AC52" s="112">
        <f t="shared" si="136"/>
        <v>0.01269336539</v>
      </c>
      <c r="AD52" s="112">
        <f t="shared" si="136"/>
        <v>0.1287680574</v>
      </c>
      <c r="AE52" s="112">
        <f t="shared" si="136"/>
        <v>0.4064783319</v>
      </c>
      <c r="AF52" s="112">
        <f t="shared" si="136"/>
        <v>0.00418384011</v>
      </c>
      <c r="AG52" s="112">
        <f t="shared" si="136"/>
        <v>0.008335414852</v>
      </c>
      <c r="AH52" s="112">
        <f t="shared" si="136"/>
        <v>0.1363189248</v>
      </c>
      <c r="AI52" s="112">
        <f t="shared" si="136"/>
        <v>0.01443605159</v>
      </c>
      <c r="AJ52" s="111"/>
      <c r="AK52" s="110">
        <v>2.0180329E7</v>
      </c>
      <c r="AL52" s="111">
        <f t="shared" si="4"/>
        <v>-0.00562669495</v>
      </c>
      <c r="AM52" s="111">
        <f t="shared" si="5"/>
        <v>-0.009667441511</v>
      </c>
      <c r="AN52" s="41">
        <f t="shared" ref="AN52:AO52" si="137">(1+AL52)*(AN51+1)-1</f>
        <v>0.2612237993</v>
      </c>
      <c r="AO52" s="41">
        <f t="shared" si="137"/>
        <v>0.3183514139</v>
      </c>
      <c r="AP52" s="41"/>
      <c r="AQ52" s="110">
        <v>2.0180329E7</v>
      </c>
      <c r="AR52" s="104">
        <f t="shared" ref="AR52:BA52" si="138">Z52-N52</f>
        <v>-0.003600698214</v>
      </c>
      <c r="AS52" s="104">
        <f t="shared" si="138"/>
        <v>-0.09719190117</v>
      </c>
      <c r="AT52" s="104">
        <f t="shared" si="138"/>
        <v>0.05422815583</v>
      </c>
      <c r="AU52" s="104">
        <f t="shared" si="138"/>
        <v>-0.001554142203</v>
      </c>
      <c r="AV52" s="104">
        <f t="shared" si="138"/>
        <v>0.02630702422</v>
      </c>
      <c r="AW52" s="104">
        <f t="shared" si="138"/>
        <v>0.3012684784</v>
      </c>
      <c r="AX52" s="104">
        <f t="shared" si="138"/>
        <v>-0.0138074812</v>
      </c>
      <c r="AY52" s="104">
        <f t="shared" si="138"/>
        <v>-0.01011096997</v>
      </c>
      <c r="AZ52" s="104">
        <f t="shared" si="138"/>
        <v>-0.2371688043</v>
      </c>
      <c r="BA52" s="104">
        <f t="shared" si="138"/>
        <v>-0.01828966138</v>
      </c>
    </row>
    <row r="53" ht="15.75" customHeight="1">
      <c r="A53" s="21">
        <v>2.018043E7</v>
      </c>
      <c r="B53" s="22">
        <v>0.0033012600056310237</v>
      </c>
      <c r="C53" s="22">
        <v>0.0034935420713482213</v>
      </c>
      <c r="D53" s="22">
        <v>0.01733459435622509</v>
      </c>
      <c r="E53" s="22">
        <v>9.785570837159696E-4</v>
      </c>
      <c r="F53" s="22">
        <v>0.030083099999999998</v>
      </c>
      <c r="G53" s="22">
        <v>0.016015500000000002</v>
      </c>
      <c r="H53" s="22">
        <v>0.022800699999999997</v>
      </c>
      <c r="I53" s="22">
        <v>0.0078298</v>
      </c>
      <c r="J53" s="22">
        <v>-0.02276650483924003</v>
      </c>
      <c r="K53" s="22">
        <v>-0.0022790774276232333</v>
      </c>
      <c r="L53" s="22"/>
      <c r="M53" s="110">
        <v>2.018043E7</v>
      </c>
      <c r="N53" s="71">
        <v>0.15674243087945153</v>
      </c>
      <c r="O53" s="71">
        <v>0.1676847104814565</v>
      </c>
      <c r="P53" s="71">
        <v>0.012791740017283034</v>
      </c>
      <c r="Q53" s="71">
        <v>0.014261163758428777</v>
      </c>
      <c r="R53" s="71">
        <v>0.10523231144846894</v>
      </c>
      <c r="S53" s="71">
        <v>0.10698363808378322</v>
      </c>
      <c r="T53" s="71">
        <v>0.018308838035531308</v>
      </c>
      <c r="U53" s="71">
        <v>0.01861264611207137</v>
      </c>
      <c r="V53" s="71">
        <v>0.3667381484281789</v>
      </c>
      <c r="W53" s="71">
        <v>0.032644372755346346</v>
      </c>
      <c r="X53" s="41"/>
      <c r="Y53" s="110">
        <v>2.018043E7</v>
      </c>
      <c r="Z53" s="112">
        <f>'Optimized Long-Only Portfolio'!N$63</f>
        <v>0.1506772403</v>
      </c>
      <c r="AA53" s="112">
        <f>'Optimized Long-Only Portfolio'!O$63</f>
        <v>0.2149826097</v>
      </c>
      <c r="AB53" s="112">
        <f>'Optimized Long-Only Portfolio'!P$63</f>
        <v>0.00001914715896</v>
      </c>
      <c r="AC53" s="112">
        <f>'Optimized Long-Only Portfolio'!Q$63</f>
        <v>0.01204948273</v>
      </c>
      <c r="AD53" s="112">
        <f>'Optimized Long-Only Portfolio'!R$63</f>
        <v>0.1378620871</v>
      </c>
      <c r="AE53" s="112">
        <f>'Optimized Long-Only Portfolio'!S$63</f>
        <v>0.3392647536</v>
      </c>
      <c r="AF53" s="112">
        <f>'Optimized Long-Only Portfolio'!T$63</f>
        <v>0.01276542718</v>
      </c>
      <c r="AG53" s="112">
        <f>'Optimized Long-Only Portfolio'!U$63</f>
        <v>0.01138228171</v>
      </c>
      <c r="AH53" s="112">
        <f>'Optimized Long-Only Portfolio'!V$63</f>
        <v>0.1044596072</v>
      </c>
      <c r="AI53" s="112">
        <f>'Optimized Long-Only Portfolio'!W$63</f>
        <v>0.01649736331</v>
      </c>
      <c r="AJ53" s="111"/>
      <c r="AK53" s="110">
        <v>2.018043E7</v>
      </c>
      <c r="AL53" s="111">
        <f t="shared" si="4"/>
        <v>-0.001642490564</v>
      </c>
      <c r="AM53" s="111">
        <f t="shared" si="5"/>
        <v>0.00880581491</v>
      </c>
      <c r="AN53" s="41">
        <f t="shared" ref="AN53:AO53" si="139">(1+AL53)*(AN52+1)-1</f>
        <v>0.2591522511</v>
      </c>
      <c r="AO53" s="41">
        <f t="shared" si="139"/>
        <v>0.3299605724</v>
      </c>
      <c r="AP53" s="41"/>
      <c r="AQ53" s="110">
        <v>2.018043E7</v>
      </c>
      <c r="AR53" s="104">
        <f t="shared" ref="AR53:BA53" si="140">Z53-N53</f>
        <v>-0.006065190588</v>
      </c>
      <c r="AS53" s="104">
        <f t="shared" si="140"/>
        <v>0.04729789922</v>
      </c>
      <c r="AT53" s="104">
        <f t="shared" si="140"/>
        <v>-0.01277259286</v>
      </c>
      <c r="AU53" s="104">
        <f t="shared" si="140"/>
        <v>-0.002211681024</v>
      </c>
      <c r="AV53" s="104">
        <f t="shared" si="140"/>
        <v>0.03262977561</v>
      </c>
      <c r="AW53" s="104">
        <f t="shared" si="140"/>
        <v>0.2322811156</v>
      </c>
      <c r="AX53" s="104">
        <f t="shared" si="140"/>
        <v>-0.005543410857</v>
      </c>
      <c r="AY53" s="104">
        <f t="shared" si="140"/>
        <v>-0.007230364402</v>
      </c>
      <c r="AZ53" s="104">
        <f t="shared" si="140"/>
        <v>-0.2622785412</v>
      </c>
      <c r="BA53" s="104">
        <f t="shared" si="140"/>
        <v>-0.01614700945</v>
      </c>
    </row>
    <row r="54" ht="15.75" customHeight="1">
      <c r="A54" s="21">
        <v>2.0180531E7</v>
      </c>
      <c r="B54" s="22">
        <v>0.005936159604577718</v>
      </c>
      <c r="C54" s="22">
        <v>0.04383139299666849</v>
      </c>
      <c r="D54" s="22">
        <v>0.05817473387720007</v>
      </c>
      <c r="E54" s="22">
        <v>0.0629610004037724</v>
      </c>
      <c r="F54" s="22">
        <v>-0.038203</v>
      </c>
      <c r="G54" s="22">
        <v>-1.1480000000000001E-4</v>
      </c>
      <c r="H54" s="22">
        <v>-0.0242793</v>
      </c>
      <c r="I54" s="22">
        <v>0.0099098</v>
      </c>
      <c r="J54" s="22">
        <v>-0.01870185492374776</v>
      </c>
      <c r="K54" s="22">
        <v>-0.01506149182744043</v>
      </c>
      <c r="L54" s="22"/>
      <c r="M54" s="110">
        <v>2.0180531E7</v>
      </c>
      <c r="N54" s="71">
        <v>0.1574756936845851</v>
      </c>
      <c r="O54" s="71">
        <v>0.17494327118696956</v>
      </c>
      <c r="P54" s="71">
        <v>0.01354490773428047</v>
      </c>
      <c r="Q54" s="71">
        <v>0.015090117237167024</v>
      </c>
      <c r="R54" s="71">
        <v>0.10041938562096525</v>
      </c>
      <c r="S54" s="71">
        <v>0.10670286014117857</v>
      </c>
      <c r="T54" s="71">
        <v>0.01780513365013128</v>
      </c>
      <c r="U54" s="71">
        <v>0.018718109913645694</v>
      </c>
      <c r="V54" s="71">
        <v>0.36327521039337385</v>
      </c>
      <c r="W54" s="71">
        <v>0.03202531043770323</v>
      </c>
      <c r="X54" s="41"/>
      <c r="Y54" s="110">
        <v>2.0180531E7</v>
      </c>
      <c r="Z54" s="112">
        <f t="shared" ref="Z54:AI54" si="141">Z53</f>
        <v>0.1506772403</v>
      </c>
      <c r="AA54" s="112">
        <f t="shared" si="141"/>
        <v>0.2149826097</v>
      </c>
      <c r="AB54" s="112">
        <f t="shared" si="141"/>
        <v>0.00001914715896</v>
      </c>
      <c r="AC54" s="112">
        <f t="shared" si="141"/>
        <v>0.01204948273</v>
      </c>
      <c r="AD54" s="112">
        <f t="shared" si="141"/>
        <v>0.1378620871</v>
      </c>
      <c r="AE54" s="112">
        <f t="shared" si="141"/>
        <v>0.3392647536</v>
      </c>
      <c r="AF54" s="112">
        <f t="shared" si="141"/>
        <v>0.01276542718</v>
      </c>
      <c r="AG54" s="112">
        <f t="shared" si="141"/>
        <v>0.01138228171</v>
      </c>
      <c r="AH54" s="112">
        <f t="shared" si="141"/>
        <v>0.1044596072</v>
      </c>
      <c r="AI54" s="112">
        <f t="shared" si="141"/>
        <v>0.01649736331</v>
      </c>
      <c r="AJ54" s="111"/>
      <c r="AK54" s="110">
        <v>2.0180531E7</v>
      </c>
      <c r="AL54" s="111">
        <f t="shared" si="4"/>
        <v>-0.001030775563</v>
      </c>
      <c r="AM54" s="111">
        <f t="shared" si="5"/>
        <v>0.00337229704</v>
      </c>
      <c r="AN54" s="41">
        <f t="shared" ref="AN54:AO54" si="142">(1+AL54)*(AN53+1)-1</f>
        <v>0.2578543477</v>
      </c>
      <c r="AO54" s="41">
        <f t="shared" si="142"/>
        <v>0.3344455945</v>
      </c>
      <c r="AP54" s="41"/>
      <c r="AQ54" s="110">
        <v>2.0180531E7</v>
      </c>
      <c r="AR54" s="104">
        <f t="shared" ref="AR54:BA54" si="143">Z54-N54</f>
        <v>-0.006798453393</v>
      </c>
      <c r="AS54" s="104">
        <f t="shared" si="143"/>
        <v>0.04003933852</v>
      </c>
      <c r="AT54" s="104">
        <f t="shared" si="143"/>
        <v>-0.01352576058</v>
      </c>
      <c r="AU54" s="104">
        <f t="shared" si="143"/>
        <v>-0.003040634502</v>
      </c>
      <c r="AV54" s="104">
        <f t="shared" si="143"/>
        <v>0.03744270144</v>
      </c>
      <c r="AW54" s="104">
        <f t="shared" si="143"/>
        <v>0.2325618935</v>
      </c>
      <c r="AX54" s="104">
        <f t="shared" si="143"/>
        <v>-0.005039706472</v>
      </c>
      <c r="AY54" s="104">
        <f t="shared" si="143"/>
        <v>-0.007335828203</v>
      </c>
      <c r="AZ54" s="104">
        <f t="shared" si="143"/>
        <v>-0.2588156032</v>
      </c>
      <c r="BA54" s="104">
        <f t="shared" si="143"/>
        <v>-0.01552794713</v>
      </c>
    </row>
    <row r="55" ht="15.75" customHeight="1">
      <c r="A55" s="21">
        <v>2.0180629E7</v>
      </c>
      <c r="B55" s="22">
        <v>0.0024765914155726603</v>
      </c>
      <c r="C55" s="22">
        <v>0.009628451292131857</v>
      </c>
      <c r="D55" s="22">
        <v>0.006055573721301943</v>
      </c>
      <c r="E55" s="22">
        <v>0.007824168586068936</v>
      </c>
      <c r="F55" s="22">
        <v>-0.0113859</v>
      </c>
      <c r="G55" s="22">
        <v>-0.0105734</v>
      </c>
      <c r="H55" s="22">
        <v>-0.0197831</v>
      </c>
      <c r="I55" s="22">
        <v>-0.014850200000000001</v>
      </c>
      <c r="J55" s="22">
        <v>-0.006983681622253379</v>
      </c>
      <c r="K55" s="22">
        <v>-0.004508106331949757</v>
      </c>
      <c r="L55" s="22"/>
      <c r="M55" s="110">
        <v>2.0180629E7</v>
      </c>
      <c r="N55" s="71">
        <v>0.16987953265980316</v>
      </c>
      <c r="O55" s="71">
        <v>0.16694219917061184</v>
      </c>
      <c r="P55" s="71">
        <v>0.014181645446867243</v>
      </c>
      <c r="Q55" s="71">
        <v>0.014281036884281381</v>
      </c>
      <c r="R55" s="71">
        <v>0.10054016428869864</v>
      </c>
      <c r="S55" s="71">
        <v>0.10449827152848791</v>
      </c>
      <c r="T55" s="71">
        <v>0.017618872901230376</v>
      </c>
      <c r="U55" s="71">
        <v>0.018659885871714497</v>
      </c>
      <c r="V55" s="71">
        <v>0.3616452526060499</v>
      </c>
      <c r="W55" s="71">
        <v>0.031753138642255076</v>
      </c>
      <c r="X55" s="41"/>
      <c r="Y55" s="110">
        <v>2.0180629E7</v>
      </c>
      <c r="Z55" s="112">
        <f t="shared" ref="Z55:AI55" si="144">Z53</f>
        <v>0.1506772403</v>
      </c>
      <c r="AA55" s="112">
        <f t="shared" si="144"/>
        <v>0.2149826097</v>
      </c>
      <c r="AB55" s="112">
        <f t="shared" si="144"/>
        <v>0.00001914715896</v>
      </c>
      <c r="AC55" s="112">
        <f t="shared" si="144"/>
        <v>0.01204948273</v>
      </c>
      <c r="AD55" s="112">
        <f t="shared" si="144"/>
        <v>0.1378620871</v>
      </c>
      <c r="AE55" s="112">
        <f t="shared" si="144"/>
        <v>0.3392647536</v>
      </c>
      <c r="AF55" s="112">
        <f t="shared" si="144"/>
        <v>0.01276542718</v>
      </c>
      <c r="AG55" s="112">
        <f t="shared" si="144"/>
        <v>0.01138228171</v>
      </c>
      <c r="AH55" s="112">
        <f t="shared" si="144"/>
        <v>0.1044596072</v>
      </c>
      <c r="AI55" s="112">
        <f t="shared" si="144"/>
        <v>0.01649736331</v>
      </c>
      <c r="AJ55" s="111"/>
      <c r="AK55" s="110">
        <v>2.0180629E7</v>
      </c>
      <c r="AL55" s="111">
        <f t="shared" si="4"/>
        <v>-0.003318330807</v>
      </c>
      <c r="AM55" s="111">
        <f t="shared" si="5"/>
        <v>-0.003844810595</v>
      </c>
      <c r="AN55" s="41">
        <f t="shared" ref="AN55:AO55" si="145">(1+AL55)*(AN54+1)-1</f>
        <v>0.2536803709</v>
      </c>
      <c r="AO55" s="41">
        <f t="shared" si="145"/>
        <v>0.329314904</v>
      </c>
      <c r="AP55" s="41"/>
      <c r="AQ55" s="110">
        <v>2.0180629E7</v>
      </c>
      <c r="AR55" s="104">
        <f t="shared" ref="AR55:BA55" si="146">Z55-N55</f>
        <v>-0.01920229237</v>
      </c>
      <c r="AS55" s="104">
        <f t="shared" si="146"/>
        <v>0.04804041053</v>
      </c>
      <c r="AT55" s="104">
        <f t="shared" si="146"/>
        <v>-0.01416249829</v>
      </c>
      <c r="AU55" s="104">
        <f t="shared" si="146"/>
        <v>-0.002231554149</v>
      </c>
      <c r="AV55" s="104">
        <f t="shared" si="146"/>
        <v>0.03732192277</v>
      </c>
      <c r="AW55" s="104">
        <f t="shared" si="146"/>
        <v>0.2347664821</v>
      </c>
      <c r="AX55" s="104">
        <f t="shared" si="146"/>
        <v>-0.004853445723</v>
      </c>
      <c r="AY55" s="104">
        <f t="shared" si="146"/>
        <v>-0.007277604161</v>
      </c>
      <c r="AZ55" s="104">
        <f t="shared" si="146"/>
        <v>-0.2571856454</v>
      </c>
      <c r="BA55" s="104">
        <f t="shared" si="146"/>
        <v>-0.01525577533</v>
      </c>
    </row>
    <row r="56" ht="15.75" customHeight="1">
      <c r="A56" s="21">
        <v>2.0180731E7</v>
      </c>
      <c r="B56" s="22">
        <v>0.03957938275985207</v>
      </c>
      <c r="C56" s="22">
        <v>0.02935647465239177</v>
      </c>
      <c r="D56" s="22">
        <v>0.01765623321445253</v>
      </c>
      <c r="E56" s="22">
        <v>0.01719183376943278</v>
      </c>
      <c r="F56" s="22">
        <v>0.027849400000000003</v>
      </c>
      <c r="G56" s="22">
        <v>0.0214177</v>
      </c>
      <c r="H56" s="22">
        <v>0.0118595</v>
      </c>
      <c r="I56" s="22">
        <v>-2.131E-4</v>
      </c>
      <c r="J56" s="22">
        <v>-0.00363598785548358</v>
      </c>
      <c r="K56" s="22">
        <v>0.016546459243200532</v>
      </c>
      <c r="L56" s="22"/>
      <c r="M56" s="110">
        <v>2.0180731E7</v>
      </c>
      <c r="N56" s="71">
        <v>0.1733475139998583</v>
      </c>
      <c r="O56" s="71">
        <v>0.16866173020812208</v>
      </c>
      <c r="P56" s="71">
        <v>0.014088851360204479</v>
      </c>
      <c r="Q56" s="71">
        <v>0.014233095541925702</v>
      </c>
      <c r="R56" s="71">
        <v>0.10159272990874228</v>
      </c>
      <c r="S56" s="71">
        <v>0.10499723243293371</v>
      </c>
      <c r="T56" s="71">
        <v>0.017535102212448698</v>
      </c>
      <c r="U56" s="71">
        <v>0.018260706615033998</v>
      </c>
      <c r="V56" s="71">
        <v>0.3560098167846405</v>
      </c>
      <c r="W56" s="71">
        <v>0.03127322093609033</v>
      </c>
      <c r="X56" s="41"/>
      <c r="Y56" s="110">
        <v>2.0180731E7</v>
      </c>
      <c r="Z56" s="112">
        <f>'Optimized Long-Only Portfolio'!N$64</f>
        <v>0.150620655</v>
      </c>
      <c r="AA56" s="112">
        <f>'Optimized Long-Only Portfolio'!O$64</f>
        <v>0.1858890224</v>
      </c>
      <c r="AB56" s="112">
        <f>'Optimized Long-Only Portfolio'!P$64</f>
        <v>0.0001608511272</v>
      </c>
      <c r="AC56" s="112">
        <f>'Optimized Long-Only Portfolio'!Q$64</f>
        <v>0.01281048028</v>
      </c>
      <c r="AD56" s="112">
        <f>'Optimized Long-Only Portfolio'!R$64</f>
        <v>0.1381367028</v>
      </c>
      <c r="AE56" s="112">
        <f>'Optimized Long-Only Portfolio'!S$64</f>
        <v>0.4113550791</v>
      </c>
      <c r="AF56" s="112">
        <f>'Optimized Long-Only Portfolio'!T$64</f>
        <v>0.01426343476</v>
      </c>
      <c r="AG56" s="112">
        <f>'Optimized Long-Only Portfolio'!U$64</f>
        <v>0.01167712875</v>
      </c>
      <c r="AH56" s="112">
        <f>'Optimized Long-Only Portfolio'!V$64</f>
        <v>0.05862750631</v>
      </c>
      <c r="AI56" s="112">
        <f>'Optimized Long-Only Portfolio'!W$64</f>
        <v>0.01651913951</v>
      </c>
      <c r="AJ56" s="111"/>
      <c r="AK56" s="110">
        <v>2.0180731E7</v>
      </c>
      <c r="AL56" s="111">
        <f t="shared" si="4"/>
        <v>0.01681092616</v>
      </c>
      <c r="AM56" s="111">
        <f t="shared" si="5"/>
        <v>0.02452573175</v>
      </c>
      <c r="AN56" s="41">
        <f t="shared" ref="AN56:AO56" si="147">(1+AL56)*(AN55+1)-1</f>
        <v>0.2747558991</v>
      </c>
      <c r="AO56" s="41">
        <f t="shared" si="147"/>
        <v>0.3619173247</v>
      </c>
      <c r="AP56" s="41"/>
      <c r="AQ56" s="110">
        <v>2.0180731E7</v>
      </c>
      <c r="AR56" s="104">
        <f t="shared" ref="AR56:BA56" si="148">Z56-N56</f>
        <v>-0.02272685901</v>
      </c>
      <c r="AS56" s="104">
        <f t="shared" si="148"/>
        <v>0.01722729216</v>
      </c>
      <c r="AT56" s="104">
        <f t="shared" si="148"/>
        <v>-0.01392800023</v>
      </c>
      <c r="AU56" s="104">
        <f t="shared" si="148"/>
        <v>-0.001422615259</v>
      </c>
      <c r="AV56" s="104">
        <f t="shared" si="148"/>
        <v>0.03654397286</v>
      </c>
      <c r="AW56" s="104">
        <f t="shared" si="148"/>
        <v>0.3063578467</v>
      </c>
      <c r="AX56" s="104">
        <f t="shared" si="148"/>
        <v>-0.003271667457</v>
      </c>
      <c r="AY56" s="104">
        <f t="shared" si="148"/>
        <v>-0.006583577862</v>
      </c>
      <c r="AZ56" s="104">
        <f t="shared" si="148"/>
        <v>-0.2973823105</v>
      </c>
      <c r="BA56" s="104">
        <f t="shared" si="148"/>
        <v>-0.01475408143</v>
      </c>
    </row>
    <row r="57" ht="15.75" customHeight="1">
      <c r="A57" s="21">
        <v>2.0180831E7</v>
      </c>
      <c r="B57" s="22">
        <v>0.01478035744836359</v>
      </c>
      <c r="C57" s="22">
        <v>0.05467635164326867</v>
      </c>
      <c r="D57" s="22">
        <v>0.023819740593370442</v>
      </c>
      <c r="E57" s="22">
        <v>0.06225785878862333</v>
      </c>
      <c r="F57" s="22">
        <v>-0.0341524</v>
      </c>
      <c r="G57" s="22">
        <v>-0.0041748</v>
      </c>
      <c r="H57" s="22">
        <v>-0.0134419</v>
      </c>
      <c r="I57" s="22">
        <v>-5.721E-4</v>
      </c>
      <c r="J57" s="22">
        <v>-0.003122025559329833</v>
      </c>
      <c r="K57" s="22">
        <v>-0.01033636941686211</v>
      </c>
      <c r="L57" s="22"/>
      <c r="M57" s="110">
        <v>2.0180831E7</v>
      </c>
      <c r="N57" s="71">
        <v>0.1742026242935584</v>
      </c>
      <c r="O57" s="71">
        <v>0.17631675413135217</v>
      </c>
      <c r="P57" s="71">
        <v>0.014254857983585147</v>
      </c>
      <c r="Q57" s="71">
        <v>0.01490488311933075</v>
      </c>
      <c r="R57" s="71">
        <v>0.09704551604946408</v>
      </c>
      <c r="S57" s="71">
        <v>0.10359361887254412</v>
      </c>
      <c r="T57" s="71">
        <v>0.01716893150199656</v>
      </c>
      <c r="U57" s="71">
        <v>0.018062254504520092</v>
      </c>
      <c r="V57" s="71">
        <v>0.35393168112821877</v>
      </c>
      <c r="W57" s="71">
        <v>0.030518878415430065</v>
      </c>
      <c r="X57" s="41"/>
      <c r="Y57" s="110">
        <v>2.0180831E7</v>
      </c>
      <c r="Z57" s="112">
        <f t="shared" ref="Z57:AI57" si="149">Z56</f>
        <v>0.150620655</v>
      </c>
      <c r="AA57" s="112">
        <f t="shared" si="149"/>
        <v>0.1858890224</v>
      </c>
      <c r="AB57" s="112">
        <f t="shared" si="149"/>
        <v>0.0001608511272</v>
      </c>
      <c r="AC57" s="112">
        <f t="shared" si="149"/>
        <v>0.01281048028</v>
      </c>
      <c r="AD57" s="112">
        <f t="shared" si="149"/>
        <v>0.1381367028</v>
      </c>
      <c r="AE57" s="112">
        <f t="shared" si="149"/>
        <v>0.4113550791</v>
      </c>
      <c r="AF57" s="112">
        <f t="shared" si="149"/>
        <v>0.01426343476</v>
      </c>
      <c r="AG57" s="112">
        <f t="shared" si="149"/>
        <v>0.01167712875</v>
      </c>
      <c r="AH57" s="112">
        <f t="shared" si="149"/>
        <v>0.05862750631</v>
      </c>
      <c r="AI57" s="112">
        <f t="shared" si="149"/>
        <v>0.01651913951</v>
      </c>
      <c r="AJ57" s="111"/>
      <c r="AK57" s="110">
        <v>2.0180831E7</v>
      </c>
      <c r="AL57" s="111">
        <f t="shared" si="4"/>
        <v>0.008074252478</v>
      </c>
      <c r="AM57" s="111">
        <f t="shared" si="5"/>
        <v>0.006204127416</v>
      </c>
      <c r="AN57" s="41">
        <f t="shared" ref="AN57:AO57" si="150">(1+AL57)*(AN56+1)-1</f>
        <v>0.2850486</v>
      </c>
      <c r="AO57" s="41">
        <f t="shared" si="150"/>
        <v>0.3703668333</v>
      </c>
      <c r="AP57" s="41"/>
      <c r="AQ57" s="110">
        <v>2.0180831E7</v>
      </c>
      <c r="AR57" s="104">
        <f t="shared" ref="AR57:BA57" si="151">Z57-N57</f>
        <v>-0.0235819693</v>
      </c>
      <c r="AS57" s="104">
        <f t="shared" si="151"/>
        <v>0.009572268236</v>
      </c>
      <c r="AT57" s="104">
        <f t="shared" si="151"/>
        <v>-0.01409400686</v>
      </c>
      <c r="AU57" s="104">
        <f t="shared" si="151"/>
        <v>-0.002094402836</v>
      </c>
      <c r="AV57" s="104">
        <f t="shared" si="151"/>
        <v>0.04109118671</v>
      </c>
      <c r="AW57" s="104">
        <f t="shared" si="151"/>
        <v>0.3077614603</v>
      </c>
      <c r="AX57" s="104">
        <f t="shared" si="151"/>
        <v>-0.002905496747</v>
      </c>
      <c r="AY57" s="104">
        <f t="shared" si="151"/>
        <v>-0.006385125752</v>
      </c>
      <c r="AZ57" s="104">
        <f t="shared" si="151"/>
        <v>-0.2953041748</v>
      </c>
      <c r="BA57" s="104">
        <f t="shared" si="151"/>
        <v>-0.01399973891</v>
      </c>
    </row>
    <row r="58" ht="15.75" customHeight="1">
      <c r="A58" s="21">
        <v>2.0180928E7</v>
      </c>
      <c r="B58" s="22">
        <v>0.001983166992304497</v>
      </c>
      <c r="C58" s="22">
        <v>0.005589026780649098</v>
      </c>
      <c r="D58" s="22">
        <v>-0.02481131603131148</v>
      </c>
      <c r="E58" s="22">
        <v>-0.02340318440679323</v>
      </c>
      <c r="F58" s="22">
        <v>0.0188883</v>
      </c>
      <c r="G58" s="22">
        <v>-0.0025213</v>
      </c>
      <c r="H58" s="22">
        <v>-0.0012128</v>
      </c>
      <c r="I58" s="22">
        <v>-0.0130674</v>
      </c>
      <c r="J58" s="22">
        <v>-0.01071535199841944</v>
      </c>
      <c r="K58" s="22">
        <v>0.01369974441606958</v>
      </c>
      <c r="L58" s="22"/>
      <c r="M58" s="110">
        <v>2.0180928E7</v>
      </c>
      <c r="N58" s="71">
        <v>0.17431690722535553</v>
      </c>
      <c r="O58" s="71">
        <v>0.1772322508932479</v>
      </c>
      <c r="P58" s="71">
        <v>0.01399008534656661</v>
      </c>
      <c r="Q58" s="71">
        <v>0.014884586945943683</v>
      </c>
      <c r="R58" s="71">
        <v>0.09889946921258132</v>
      </c>
      <c r="S58" s="71">
        <v>0.1038391627381497</v>
      </c>
      <c r="T58" s="71">
        <v>0.017188197600381754</v>
      </c>
      <c r="U58" s="71">
        <v>0.01787252960186414</v>
      </c>
      <c r="V58" s="71">
        <v>0.35084808322643546</v>
      </c>
      <c r="W58" s="71">
        <v>0.03092872720947401</v>
      </c>
      <c r="X58" s="41"/>
      <c r="Y58" s="110">
        <v>2.0180928E7</v>
      </c>
      <c r="Z58" s="112">
        <f t="shared" ref="Z58:AI58" si="152">Z56</f>
        <v>0.150620655</v>
      </c>
      <c r="AA58" s="112">
        <f t="shared" si="152"/>
        <v>0.1858890224</v>
      </c>
      <c r="AB58" s="112">
        <f t="shared" si="152"/>
        <v>0.0001608511272</v>
      </c>
      <c r="AC58" s="112">
        <f t="shared" si="152"/>
        <v>0.01281048028</v>
      </c>
      <c r="AD58" s="112">
        <f t="shared" si="152"/>
        <v>0.1381367028</v>
      </c>
      <c r="AE58" s="112">
        <f t="shared" si="152"/>
        <v>0.4113550791</v>
      </c>
      <c r="AF58" s="112">
        <f t="shared" si="152"/>
        <v>0.01426343476</v>
      </c>
      <c r="AG58" s="112">
        <f t="shared" si="152"/>
        <v>0.01167712875</v>
      </c>
      <c r="AH58" s="112">
        <f t="shared" si="152"/>
        <v>0.05862750631</v>
      </c>
      <c r="AI58" s="112">
        <f t="shared" si="152"/>
        <v>0.01651913951</v>
      </c>
      <c r="AJ58" s="111"/>
      <c r="AK58" s="110">
        <v>2.0180928E7</v>
      </c>
      <c r="AL58" s="111">
        <f t="shared" si="4"/>
        <v>-0.001343109057</v>
      </c>
      <c r="AM58" s="111">
        <f t="shared" si="5"/>
        <v>0.002034070813</v>
      </c>
      <c r="AN58" s="41">
        <f t="shared" ref="AN58:AO58" si="153">(1+AL58)*(AN57+1)-1</f>
        <v>0.2833226396</v>
      </c>
      <c r="AO58" s="41">
        <f t="shared" si="153"/>
        <v>0.3731542565</v>
      </c>
      <c r="AP58" s="41"/>
      <c r="AQ58" s="110">
        <v>2.0180928E7</v>
      </c>
      <c r="AR58" s="104">
        <f t="shared" ref="AR58:BA58" si="154">Z58-N58</f>
        <v>-0.02369625223</v>
      </c>
      <c r="AS58" s="104">
        <f t="shared" si="154"/>
        <v>0.008656771475</v>
      </c>
      <c r="AT58" s="104">
        <f t="shared" si="154"/>
        <v>-0.01382923422</v>
      </c>
      <c r="AU58" s="104">
        <f t="shared" si="154"/>
        <v>-0.002074106663</v>
      </c>
      <c r="AV58" s="104">
        <f t="shared" si="154"/>
        <v>0.03923723355</v>
      </c>
      <c r="AW58" s="104">
        <f t="shared" si="154"/>
        <v>0.3075159164</v>
      </c>
      <c r="AX58" s="104">
        <f t="shared" si="154"/>
        <v>-0.002924762845</v>
      </c>
      <c r="AY58" s="104">
        <f t="shared" si="154"/>
        <v>-0.006195400849</v>
      </c>
      <c r="AZ58" s="104">
        <f t="shared" si="154"/>
        <v>-0.2922205769</v>
      </c>
      <c r="BA58" s="104">
        <f t="shared" si="154"/>
        <v>-0.0144095877</v>
      </c>
    </row>
    <row r="59" ht="15.75" customHeight="1">
      <c r="A59" s="21">
        <v>2.0181031E7</v>
      </c>
      <c r="B59" s="22">
        <v>-0.05178123646935417</v>
      </c>
      <c r="C59" s="22">
        <v>-0.08942695536855882</v>
      </c>
      <c r="D59" s="22">
        <v>-0.0895349008828531</v>
      </c>
      <c r="E59" s="22">
        <v>-0.1265363498105372</v>
      </c>
      <c r="F59" s="22">
        <v>-0.0671417</v>
      </c>
      <c r="G59" s="22">
        <v>-0.09119239999999999</v>
      </c>
      <c r="H59" s="22">
        <v>-0.0819858</v>
      </c>
      <c r="I59" s="22">
        <v>-0.1082132</v>
      </c>
      <c r="J59" s="22">
        <v>-0.01388063764566283</v>
      </c>
      <c r="K59" s="22">
        <v>-0.01820668971803208</v>
      </c>
      <c r="L59" s="22"/>
      <c r="M59" s="110">
        <v>2.0181031E7</v>
      </c>
      <c r="N59" s="71">
        <v>0.17488192394410138</v>
      </c>
      <c r="O59" s="71">
        <v>0.1708061871451695</v>
      </c>
      <c r="P59" s="71">
        <v>0.013328929155654336</v>
      </c>
      <c r="Q59" s="71">
        <v>0.013703508490613346</v>
      </c>
      <c r="R59" s="71">
        <v>0.09699833199106454</v>
      </c>
      <c r="S59" s="71">
        <v>0.09900414864108528</v>
      </c>
      <c r="T59" s="71">
        <v>0.01662893958420519</v>
      </c>
      <c r="U59" s="71">
        <v>0.016820969176045465</v>
      </c>
      <c r="V59" s="71">
        <v>0.3659514634026156</v>
      </c>
      <c r="W59" s="71">
        <v>0.031875598469445286</v>
      </c>
      <c r="X59" s="41"/>
      <c r="Y59" s="110">
        <v>2.0181031E7</v>
      </c>
      <c r="Z59" s="112">
        <f>'Optimized Long-Only Portfolio'!N$65</f>
        <v>0.09761264837</v>
      </c>
      <c r="AA59" s="112">
        <f>'Optimized Long-Only Portfolio'!O$65</f>
        <v>0.2197811509</v>
      </c>
      <c r="AB59" s="112">
        <f>'Optimized Long-Only Portfolio'!P$65</f>
        <v>0.0000140115799</v>
      </c>
      <c r="AC59" s="112">
        <f>'Optimized Long-Only Portfolio'!Q$65</f>
        <v>0.01448686334</v>
      </c>
      <c r="AD59" s="112">
        <f>'Optimized Long-Only Portfolio'!R$65</f>
        <v>0.1484090756</v>
      </c>
      <c r="AE59" s="112">
        <f>'Optimized Long-Only Portfolio'!S$65</f>
        <v>0.3686675456</v>
      </c>
      <c r="AF59" s="112">
        <f>'Optimized Long-Only Portfolio'!T$65</f>
        <v>0.01528869671</v>
      </c>
      <c r="AG59" s="112">
        <f>'Optimized Long-Only Portfolio'!U$65</f>
        <v>0.01792896387</v>
      </c>
      <c r="AH59" s="112">
        <f>'Optimized Long-Only Portfolio'!V$65</f>
        <v>0.1026741322</v>
      </c>
      <c r="AI59" s="112">
        <f>'Optimized Long-Only Portfolio'!W$65</f>
        <v>0.01518691184</v>
      </c>
      <c r="AJ59" s="111"/>
      <c r="AK59" s="110">
        <v>2.0181031E7</v>
      </c>
      <c r="AL59" s="111">
        <f t="shared" si="4"/>
        <v>-0.05164231127</v>
      </c>
      <c r="AM59" s="111">
        <f t="shared" si="5"/>
        <v>-0.07502264045</v>
      </c>
      <c r="AN59" s="41">
        <f t="shared" ref="AN59:AO59" si="155">(1+AL59)*(AN58+1)-1</f>
        <v>0.2170488924</v>
      </c>
      <c r="AO59" s="41">
        <f t="shared" si="155"/>
        <v>0.2701365984</v>
      </c>
      <c r="AP59" s="41"/>
      <c r="AQ59" s="110">
        <v>2.0181031E7</v>
      </c>
      <c r="AR59" s="104">
        <f t="shared" ref="AR59:BA59" si="156">Z59-N59</f>
        <v>-0.07726927558</v>
      </c>
      <c r="AS59" s="104">
        <f t="shared" si="156"/>
        <v>0.04897496375</v>
      </c>
      <c r="AT59" s="104">
        <f t="shared" si="156"/>
        <v>-0.01331491758</v>
      </c>
      <c r="AU59" s="104">
        <f t="shared" si="156"/>
        <v>0.0007833548519</v>
      </c>
      <c r="AV59" s="104">
        <f t="shared" si="156"/>
        <v>0.05141074365</v>
      </c>
      <c r="AW59" s="104">
        <f t="shared" si="156"/>
        <v>0.2696633969</v>
      </c>
      <c r="AX59" s="104">
        <f t="shared" si="156"/>
        <v>-0.001340242878</v>
      </c>
      <c r="AY59" s="104">
        <f t="shared" si="156"/>
        <v>0.001107994693</v>
      </c>
      <c r="AZ59" s="104">
        <f t="shared" si="156"/>
        <v>-0.2632773312</v>
      </c>
      <c r="BA59" s="104">
        <f t="shared" si="156"/>
        <v>-0.01668868663</v>
      </c>
    </row>
    <row r="60" ht="15.75" customHeight="1">
      <c r="A60" s="21">
        <v>2.018113E7</v>
      </c>
      <c r="B60" s="22">
        <v>0.0298551685399997</v>
      </c>
      <c r="C60" s="22">
        <v>0.010621678226578219</v>
      </c>
      <c r="D60" s="22">
        <v>0.0161235542340985</v>
      </c>
      <c r="E60" s="22">
        <v>0.01564307766431305</v>
      </c>
      <c r="F60" s="22">
        <v>-0.0049491000000000005</v>
      </c>
      <c r="G60" s="22">
        <v>0.0030691</v>
      </c>
      <c r="H60" s="22">
        <v>-0.01248</v>
      </c>
      <c r="I60" s="22">
        <v>-0.0071760999999999995</v>
      </c>
      <c r="J60" s="22">
        <v>0.001135774437390991</v>
      </c>
      <c r="K60" s="22">
        <v>-0.009540528120830838</v>
      </c>
      <c r="L60" s="22"/>
      <c r="M60" s="110">
        <v>2.018113E7</v>
      </c>
      <c r="N60" s="71">
        <v>0.17792571907837443</v>
      </c>
      <c r="O60" s="71">
        <v>0.17109301731443013</v>
      </c>
      <c r="P60" s="71">
        <v>0.013386315488594808</v>
      </c>
      <c r="Q60" s="71">
        <v>0.013756106731969897</v>
      </c>
      <c r="R60" s="71">
        <v>0.09533538872344625</v>
      </c>
      <c r="S60" s="71">
        <v>0.09869489575525175</v>
      </c>
      <c r="T60" s="71">
        <v>0.016255714159241354</v>
      </c>
      <c r="U60" s="71">
        <v>0.016435807894858715</v>
      </c>
      <c r="V60" s="71">
        <v>0.36606505628683994</v>
      </c>
      <c r="W60" s="71">
        <v>0.031051978566992794</v>
      </c>
      <c r="X60" s="41"/>
      <c r="Y60" s="110">
        <v>2.018113E7</v>
      </c>
      <c r="Z60" s="112">
        <f t="shared" ref="Z60:AI60" si="157">Z59</f>
        <v>0.09761264837</v>
      </c>
      <c r="AA60" s="112">
        <f t="shared" si="157"/>
        <v>0.2197811509</v>
      </c>
      <c r="AB60" s="112">
        <f t="shared" si="157"/>
        <v>0.0000140115799</v>
      </c>
      <c r="AC60" s="112">
        <f t="shared" si="157"/>
        <v>0.01448686334</v>
      </c>
      <c r="AD60" s="112">
        <f t="shared" si="157"/>
        <v>0.1484090756</v>
      </c>
      <c r="AE60" s="112">
        <f t="shared" si="157"/>
        <v>0.3686675456</v>
      </c>
      <c r="AF60" s="112">
        <f t="shared" si="157"/>
        <v>0.01528869671</v>
      </c>
      <c r="AG60" s="112">
        <f t="shared" si="157"/>
        <v>0.01792896387</v>
      </c>
      <c r="AH60" s="112">
        <f t="shared" si="157"/>
        <v>0.1026741322</v>
      </c>
      <c r="AI60" s="112">
        <f t="shared" si="157"/>
        <v>0.01518691184</v>
      </c>
      <c r="AJ60" s="111"/>
      <c r="AK60" s="110">
        <v>2.018113E7</v>
      </c>
      <c r="AL60" s="111">
        <f t="shared" si="4"/>
        <v>0.007190099014</v>
      </c>
      <c r="AM60" s="111">
        <f t="shared" si="5"/>
        <v>0.005524778509</v>
      </c>
      <c r="AN60" s="41">
        <f t="shared" ref="AN60:AO60" si="158">(1+AL60)*(AN59+1)-1</f>
        <v>0.2257995945</v>
      </c>
      <c r="AO60" s="41">
        <f t="shared" si="158"/>
        <v>0.2771538218</v>
      </c>
      <c r="AP60" s="41"/>
      <c r="AQ60" s="110">
        <v>2.018113E7</v>
      </c>
      <c r="AR60" s="104">
        <f t="shared" ref="AR60:BA60" si="159">Z60-N60</f>
        <v>-0.08031307071</v>
      </c>
      <c r="AS60" s="104">
        <f t="shared" si="159"/>
        <v>0.04868813358</v>
      </c>
      <c r="AT60" s="104">
        <f t="shared" si="159"/>
        <v>-0.01337230391</v>
      </c>
      <c r="AU60" s="104">
        <f t="shared" si="159"/>
        <v>0.0007307566105</v>
      </c>
      <c r="AV60" s="104">
        <f t="shared" si="159"/>
        <v>0.05307368692</v>
      </c>
      <c r="AW60" s="104">
        <f t="shared" si="159"/>
        <v>0.2699726498</v>
      </c>
      <c r="AX60" s="104">
        <f t="shared" si="159"/>
        <v>-0.000967017453</v>
      </c>
      <c r="AY60" s="104">
        <f t="shared" si="159"/>
        <v>0.001493155974</v>
      </c>
      <c r="AZ60" s="104">
        <f t="shared" si="159"/>
        <v>-0.2633909241</v>
      </c>
      <c r="BA60" s="104">
        <f t="shared" si="159"/>
        <v>-0.01586506673</v>
      </c>
    </row>
    <row r="61" ht="15.75" customHeight="1">
      <c r="A61" s="21">
        <v>2.0181231E7</v>
      </c>
      <c r="B61" s="22">
        <v>-0.09602514984363397</v>
      </c>
      <c r="C61" s="22">
        <v>-0.08597754741049146</v>
      </c>
      <c r="D61" s="22">
        <v>-0.1208752515265091</v>
      </c>
      <c r="E61" s="22">
        <v>-0.1168483008167701</v>
      </c>
      <c r="F61" s="22">
        <v>-0.0524624</v>
      </c>
      <c r="G61" s="22">
        <v>-0.0509033</v>
      </c>
      <c r="H61" s="22">
        <v>-0.0602063</v>
      </c>
      <c r="I61" s="22">
        <v>-0.06806580000000001</v>
      </c>
      <c r="J61" s="22">
        <v>0.02215940422120077</v>
      </c>
      <c r="K61" s="22">
        <v>-0.007501301304169594</v>
      </c>
      <c r="L61" s="22"/>
      <c r="M61" s="110">
        <v>2.0181231E7</v>
      </c>
      <c r="N61" s="71">
        <v>0.16611987148882953</v>
      </c>
      <c r="O61" s="71">
        <v>0.16284900669276758</v>
      </c>
      <c r="P61" s="71">
        <v>0.012251738676071756</v>
      </c>
      <c r="Q61" s="71">
        <v>0.012816974198876386</v>
      </c>
      <c r="R61" s="71">
        <v>0.09662313477743972</v>
      </c>
      <c r="S61" s="71">
        <v>0.09615518922352112</v>
      </c>
      <c r="T61" s="71">
        <v>0.0162328311128579</v>
      </c>
      <c r="U61" s="71">
        <v>0.01591604262352234</v>
      </c>
      <c r="V61" s="71">
        <v>0.3888862188096452</v>
      </c>
      <c r="W61" s="71">
        <v>0.03214899239646832</v>
      </c>
      <c r="X61" s="41"/>
      <c r="Y61" s="110">
        <v>2.0181231E7</v>
      </c>
      <c r="Z61" s="112">
        <f t="shared" ref="Z61:AI61" si="160">Z59</f>
        <v>0.09761264837</v>
      </c>
      <c r="AA61" s="112">
        <f t="shared" si="160"/>
        <v>0.2197811509</v>
      </c>
      <c r="AB61" s="112">
        <f t="shared" si="160"/>
        <v>0.0000140115799</v>
      </c>
      <c r="AC61" s="112">
        <f t="shared" si="160"/>
        <v>0.01448686334</v>
      </c>
      <c r="AD61" s="112">
        <f t="shared" si="160"/>
        <v>0.1484090756</v>
      </c>
      <c r="AE61" s="112">
        <f t="shared" si="160"/>
        <v>0.3686675456</v>
      </c>
      <c r="AF61" s="112">
        <f t="shared" si="160"/>
        <v>0.01528869671</v>
      </c>
      <c r="AG61" s="112">
        <f t="shared" si="160"/>
        <v>0.01792896387</v>
      </c>
      <c r="AH61" s="112">
        <f t="shared" si="160"/>
        <v>0.1026741322</v>
      </c>
      <c r="AI61" s="112">
        <f t="shared" si="160"/>
        <v>0.01518691184</v>
      </c>
      <c r="AJ61" s="111"/>
      <c r="AK61" s="110">
        <v>2.0181231E7</v>
      </c>
      <c r="AL61" s="111">
        <f t="shared" si="4"/>
        <v>-0.03657964462</v>
      </c>
      <c r="AM61" s="111">
        <f t="shared" si="5"/>
        <v>-0.05649581262</v>
      </c>
      <c r="AN61" s="41">
        <f t="shared" ref="AN61:AO61" si="161">(1+AL61)*(AN60+1)-1</f>
        <v>0.1809602809</v>
      </c>
      <c r="AO61" s="41">
        <f t="shared" si="161"/>
        <v>0.2049999788</v>
      </c>
      <c r="AP61" s="41"/>
      <c r="AQ61" s="110">
        <v>2.0181231E7</v>
      </c>
      <c r="AR61" s="104">
        <f t="shared" ref="AR61:BA61" si="162">Z61-N61</f>
        <v>-0.06850722312</v>
      </c>
      <c r="AS61" s="104">
        <f t="shared" si="162"/>
        <v>0.0569321442</v>
      </c>
      <c r="AT61" s="104">
        <f t="shared" si="162"/>
        <v>-0.0122377271</v>
      </c>
      <c r="AU61" s="104">
        <f t="shared" si="162"/>
        <v>0.001669889144</v>
      </c>
      <c r="AV61" s="104">
        <f t="shared" si="162"/>
        <v>0.05178594086</v>
      </c>
      <c r="AW61" s="104">
        <f t="shared" si="162"/>
        <v>0.2725123563</v>
      </c>
      <c r="AX61" s="104">
        <f t="shared" si="162"/>
        <v>-0.0009441344067</v>
      </c>
      <c r="AY61" s="104">
        <f t="shared" si="162"/>
        <v>0.002012921245</v>
      </c>
      <c r="AZ61" s="104">
        <f t="shared" si="162"/>
        <v>-0.2862120866</v>
      </c>
      <c r="BA61" s="104">
        <f t="shared" si="162"/>
        <v>-0.01696208056</v>
      </c>
    </row>
    <row r="62" ht="15.75" customHeight="1">
      <c r="A62" s="119">
        <v>2.0190131E7</v>
      </c>
      <c r="B62" s="120">
        <v>1.2668829284834E13</v>
      </c>
      <c r="C62" s="120">
        <v>1.2573865991672E13</v>
      </c>
      <c r="D62" s="120">
        <v>9.61912380239E11</v>
      </c>
      <c r="E62" s="120">
        <v>1.008361701344E12</v>
      </c>
      <c r="F62" s="120">
        <v>7.35441287519E12</v>
      </c>
      <c r="G62" s="120">
        <v>7.306234063899E12</v>
      </c>
      <c r="H62" s="120">
        <v>1.242943826515E12</v>
      </c>
      <c r="I62" s="120">
        <v>1.228343484258E12</v>
      </c>
      <c r="J62" s="120">
        <v>2.8314895E13</v>
      </c>
      <c r="K62" s="120">
        <v>2.366487E12</v>
      </c>
      <c r="L62" s="41"/>
      <c r="M62" s="110">
        <v>2.0190131E7</v>
      </c>
      <c r="N62" s="40">
        <f t="shared" ref="N62:W62" si="163">B62/sum($B62:$J62)</f>
        <v>0.1743581668</v>
      </c>
      <c r="O62" s="40">
        <f t="shared" si="163"/>
        <v>0.173051209</v>
      </c>
      <c r="P62" s="40">
        <f t="shared" si="163"/>
        <v>0.01323857757</v>
      </c>
      <c r="Q62" s="40">
        <f t="shared" si="163"/>
        <v>0.01387784883</v>
      </c>
      <c r="R62" s="40">
        <f t="shared" si="163"/>
        <v>0.1012170831</v>
      </c>
      <c r="S62" s="40">
        <f t="shared" si="163"/>
        <v>0.1005540093</v>
      </c>
      <c r="T62" s="40">
        <f t="shared" si="163"/>
        <v>0.01710634836</v>
      </c>
      <c r="U62" s="40">
        <f t="shared" si="163"/>
        <v>0.01690540722</v>
      </c>
      <c r="V62" s="40">
        <f t="shared" si="163"/>
        <v>0.3896913499</v>
      </c>
      <c r="W62" s="40">
        <f t="shared" si="163"/>
        <v>0.03256941315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</row>
    <row r="63" ht="15.75" customHeight="1">
      <c r="A63" s="119">
        <v>2.0190228E7</v>
      </c>
      <c r="B63" s="120">
        <v>1.3027857590283E13</v>
      </c>
      <c r="C63" s="120">
        <v>1.2996750750123E13</v>
      </c>
      <c r="D63" s="120">
        <v>9.95500672307E11</v>
      </c>
      <c r="E63" s="120">
        <v>1.057753904195E12</v>
      </c>
      <c r="F63" s="120">
        <v>7.462424158282E12</v>
      </c>
      <c r="G63" s="120">
        <v>7.546685029636E12</v>
      </c>
      <c r="H63" s="120">
        <v>1.25992066475E12</v>
      </c>
      <c r="I63" s="120">
        <v>1.260722297675E12</v>
      </c>
      <c r="J63" s="120">
        <v>2.8188816E13</v>
      </c>
      <c r="K63" s="120">
        <v>2.384358E12</v>
      </c>
      <c r="L63" s="41"/>
      <c r="M63" s="110">
        <v>2.0190228E7</v>
      </c>
      <c r="N63" s="40">
        <f t="shared" ref="N63:W63" si="164">B63/sum($B63:$J63)</f>
        <v>0.1765377729</v>
      </c>
      <c r="O63" s="40">
        <f t="shared" si="164"/>
        <v>0.1761162506</v>
      </c>
      <c r="P63" s="40">
        <f t="shared" si="164"/>
        <v>0.01348982136</v>
      </c>
      <c r="Q63" s="40">
        <f t="shared" si="164"/>
        <v>0.01433340189</v>
      </c>
      <c r="R63" s="40">
        <f t="shared" si="164"/>
        <v>0.1011217487</v>
      </c>
      <c r="S63" s="40">
        <f t="shared" si="164"/>
        <v>0.1022635502</v>
      </c>
      <c r="T63" s="40">
        <f t="shared" si="164"/>
        <v>0.01707292137</v>
      </c>
      <c r="U63" s="40">
        <f t="shared" si="164"/>
        <v>0.01708378413</v>
      </c>
      <c r="V63" s="40">
        <f t="shared" si="164"/>
        <v>0.3819807488</v>
      </c>
      <c r="W63" s="40">
        <f t="shared" si="164"/>
        <v>0.03230993648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</row>
    <row r="64" ht="15.75" customHeight="1">
      <c r="A64" s="119">
        <v>2.0190329E7</v>
      </c>
      <c r="B64" s="120">
        <v>1.3000854959155E13</v>
      </c>
      <c r="C64" s="120">
        <v>1.3320408031755E13</v>
      </c>
      <c r="D64" s="120">
        <v>9.5902467719E11</v>
      </c>
      <c r="E64" s="120">
        <v>1.053160067731E12</v>
      </c>
      <c r="F64" s="120">
        <v>7.350854787986E12</v>
      </c>
      <c r="G64" s="120">
        <v>7.646866410288E12</v>
      </c>
      <c r="H64" s="120">
        <v>1.245636683156E12</v>
      </c>
      <c r="I64" s="120">
        <v>1.259032702537E12</v>
      </c>
      <c r="J64" s="120">
        <v>2.8453459E13</v>
      </c>
      <c r="K64" s="120">
        <v>2.389193E12</v>
      </c>
      <c r="L64" s="41"/>
      <c r="M64" s="110">
        <v>2.0190329E7</v>
      </c>
      <c r="N64" s="40">
        <f t="shared" ref="N64:W64" si="165">B64/sum($B64:$J64)</f>
        <v>0.1750030681</v>
      </c>
      <c r="O64" s="40">
        <f t="shared" si="165"/>
        <v>0.1793045366</v>
      </c>
      <c r="P64" s="40">
        <f t="shared" si="165"/>
        <v>0.01290932492</v>
      </c>
      <c r="Q64" s="40">
        <f t="shared" si="165"/>
        <v>0.01417647098</v>
      </c>
      <c r="R64" s="40">
        <f t="shared" si="165"/>
        <v>0.09894904183</v>
      </c>
      <c r="S64" s="40">
        <f t="shared" si="165"/>
        <v>0.1029336215</v>
      </c>
      <c r="T64" s="40">
        <f t="shared" si="165"/>
        <v>0.01676737738</v>
      </c>
      <c r="U64" s="40">
        <f t="shared" si="165"/>
        <v>0.01694769971</v>
      </c>
      <c r="V64" s="40">
        <f t="shared" si="165"/>
        <v>0.383008859</v>
      </c>
      <c r="W64" s="40">
        <f t="shared" si="165"/>
        <v>0.03216066225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</row>
    <row r="65" ht="15.75" customHeight="1"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</row>
    <row r="66" ht="15.75" customHeight="1"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</row>
    <row r="67" ht="15.75" customHeight="1"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</row>
    <row r="68" ht="15.75" customHeight="1"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</row>
    <row r="69" ht="15.75" customHeight="1"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</row>
    <row r="70" ht="15.75" customHeight="1"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</row>
    <row r="71" ht="15.75" customHeight="1"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</row>
    <row r="72" ht="15.75" customHeight="1"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</row>
    <row r="73" ht="15.75" customHeight="1"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</row>
    <row r="74" ht="15.75" customHeight="1"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</row>
    <row r="75" ht="15.75" customHeight="1"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</row>
    <row r="76" ht="15.75" customHeight="1"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</row>
    <row r="77" ht="15.75" customHeight="1"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</row>
    <row r="78" ht="15.75" customHeight="1"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</row>
    <row r="79" ht="15.75" customHeight="1"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</row>
    <row r="80" ht="15.75" customHeight="1"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</row>
    <row r="81" ht="15.75" customHeight="1"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</row>
    <row r="82" ht="15.75" customHeight="1"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</row>
    <row r="83" ht="15.75" customHeight="1"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</row>
    <row r="84" ht="15.75" customHeight="1"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</row>
    <row r="85" ht="15.75" customHeight="1"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</row>
    <row r="86" ht="15.75" customHeight="1"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</row>
    <row r="87" ht="15.75" customHeight="1"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</row>
    <row r="88" ht="15.75" customHeight="1"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</row>
    <row r="89" ht="15.75" customHeight="1"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</row>
    <row r="90" ht="15.75" customHeight="1"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</row>
    <row r="91" ht="15.75" customHeight="1"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</row>
    <row r="92" ht="15.75" customHeight="1"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</row>
    <row r="93" ht="15.75" customHeight="1"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</row>
    <row r="94" ht="15.75" customHeight="1"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</row>
    <row r="95" ht="15.75" customHeight="1"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</row>
    <row r="96" ht="15.75" customHeight="1"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</row>
    <row r="97" ht="15.75" customHeight="1"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</row>
    <row r="98" ht="15.75" customHeight="1"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</row>
    <row r="99" ht="15.75" customHeight="1"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</row>
    <row r="100" ht="15.75" customHeight="1"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</row>
    <row r="101" ht="15.75" customHeight="1"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</row>
    <row r="102" ht="15.75" customHeight="1"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</row>
    <row r="103" ht="15.75" customHeight="1"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</row>
    <row r="104" ht="15.75" customHeight="1"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</row>
    <row r="105" ht="15.75" customHeight="1"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</row>
    <row r="106" ht="15.75" customHeight="1"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</row>
    <row r="107" ht="15.75" customHeight="1"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</row>
    <row r="108" ht="15.75" customHeight="1"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</row>
    <row r="109" ht="15.75" customHeight="1"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</row>
    <row r="110" ht="15.75" customHeight="1"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</row>
    <row r="111" ht="15.75" customHeight="1"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</row>
    <row r="112" ht="15.75" customHeight="1"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</row>
    <row r="113" ht="15.75" customHeight="1"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</row>
    <row r="114" ht="15.75" customHeight="1"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</row>
    <row r="115" ht="15.75" customHeight="1"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</row>
    <row r="116" ht="15.75" customHeight="1"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</row>
    <row r="117" ht="15.75" customHeight="1"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</row>
    <row r="118" ht="15.75" customHeight="1"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</row>
    <row r="119" ht="15.75" customHeight="1"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</row>
    <row r="120" ht="15.75" customHeight="1"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</row>
    <row r="121" ht="15.75" customHeight="1"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</row>
    <row r="122" ht="15.75" customHeight="1"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</row>
    <row r="123" ht="15.75" customHeight="1"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</row>
    <row r="124" ht="15.75" customHeight="1"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</row>
    <row r="125" ht="15.75" customHeight="1"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</row>
    <row r="126" ht="15.75" customHeight="1"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</row>
    <row r="127" ht="15.75" customHeight="1"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</row>
    <row r="128" ht="15.75" customHeight="1"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</row>
    <row r="129" ht="15.75" customHeight="1"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</row>
    <row r="130" ht="15.75" customHeight="1"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</row>
    <row r="131" ht="15.75" customHeight="1"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</row>
    <row r="132" ht="15.75" customHeight="1"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</row>
    <row r="133" ht="15.75" customHeight="1"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</row>
    <row r="134" ht="15.75" customHeight="1"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</row>
    <row r="135" ht="15.75" customHeight="1"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</row>
    <row r="136" ht="15.75" customHeight="1"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</row>
    <row r="137" ht="15.75" customHeight="1"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</row>
    <row r="138" ht="15.75" customHeight="1"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</row>
    <row r="139" ht="15.75" customHeight="1"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</row>
    <row r="140" ht="15.75" customHeight="1"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</row>
    <row r="141" ht="15.75" customHeight="1"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</row>
    <row r="142" ht="15.75" customHeight="1"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</row>
    <row r="143" ht="15.75" customHeight="1"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25"/>
    <col customWidth="1" min="4" max="4" width="18.25"/>
    <col customWidth="1" min="5" max="5" width="18.88"/>
    <col customWidth="1" min="6" max="6" width="20.88"/>
    <col customWidth="1" min="7" max="7" width="22.13"/>
  </cols>
  <sheetData>
    <row r="1">
      <c r="A1" s="107" t="s">
        <v>30</v>
      </c>
      <c r="B1" s="113" t="s">
        <v>316</v>
      </c>
      <c r="C1" s="113" t="s">
        <v>317</v>
      </c>
      <c r="D1" s="114" t="s">
        <v>318</v>
      </c>
      <c r="E1" s="115" t="s">
        <v>319</v>
      </c>
      <c r="F1" s="116" t="s">
        <v>320</v>
      </c>
      <c r="G1" s="116" t="s">
        <v>321</v>
      </c>
    </row>
    <row r="2">
      <c r="A2" s="6">
        <f>Cumulative!AK2</f>
        <v>20140131</v>
      </c>
      <c r="B2" s="6">
        <f>Cumulative!AN2</f>
        <v>-0.01628348778</v>
      </c>
      <c r="C2" s="6">
        <f>Cumulative!AO2</f>
        <v>-0.01670285266</v>
      </c>
      <c r="D2" s="117">
        <f t="shared" ref="D2:E2" si="1">MIN(0,(B2-MAX(B$2:B2)))</f>
        <v>0</v>
      </c>
      <c r="E2" s="117">
        <f t="shared" si="1"/>
        <v>0</v>
      </c>
      <c r="F2" s="118">
        <f t="shared" ref="F2:G2" si="2">AVERAGE(D2:D61)</f>
        <v>-0.02844514481</v>
      </c>
      <c r="G2" s="118">
        <f t="shared" si="2"/>
        <v>-0.02866698574</v>
      </c>
    </row>
    <row r="3">
      <c r="A3" s="6">
        <f>Cumulative!AK3</f>
        <v>20140228</v>
      </c>
      <c r="B3" s="6">
        <f>Cumulative!AN3</f>
        <v>0.02084221106</v>
      </c>
      <c r="C3" s="6">
        <f>Cumulative!AO3</f>
        <v>0.02615718678</v>
      </c>
      <c r="D3" s="117">
        <f t="shared" ref="D3:E3" si="3">MIN(0,(B3-MAX(B$2:B3)))</f>
        <v>0</v>
      </c>
      <c r="E3" s="117">
        <f t="shared" si="3"/>
        <v>0</v>
      </c>
    </row>
    <row r="4">
      <c r="A4" s="6">
        <f>Cumulative!AK4</f>
        <v>20140331</v>
      </c>
      <c r="B4" s="6">
        <f>Cumulative!AN4</f>
        <v>0.02170278731</v>
      </c>
      <c r="C4" s="6">
        <f>Cumulative!AO4</f>
        <v>0.02376375544</v>
      </c>
      <c r="D4" s="117">
        <f t="shared" ref="D4:E4" si="4">MIN(0,(B4-MAX(B$2:B4)))</f>
        <v>0</v>
      </c>
      <c r="E4" s="117">
        <f t="shared" si="4"/>
        <v>-0.002393431345</v>
      </c>
    </row>
    <row r="5">
      <c r="A5" s="6">
        <f>Cumulative!AK5</f>
        <v>20140430</v>
      </c>
      <c r="B5" s="6">
        <f>Cumulative!AN5</f>
        <v>0.03141729089</v>
      </c>
      <c r="C5" s="6">
        <f>Cumulative!AO5</f>
        <v>0.03080407605</v>
      </c>
      <c r="D5" s="117">
        <f t="shared" ref="D5:E5" si="5">MIN(0,(B5-MAX(B$2:B5)))</f>
        <v>0</v>
      </c>
      <c r="E5" s="117">
        <f t="shared" si="5"/>
        <v>0</v>
      </c>
    </row>
    <row r="6">
      <c r="A6" s="6">
        <f>Cumulative!AK6</f>
        <v>20140530</v>
      </c>
      <c r="B6" s="6">
        <f>Cumulative!AN6</f>
        <v>0.04354207532</v>
      </c>
      <c r="C6" s="6">
        <f>Cumulative!AO6</f>
        <v>0.04627649401</v>
      </c>
      <c r="D6" s="117">
        <f t="shared" ref="D6:E6" si="6">MIN(0,(B6-MAX(B$2:B6)))</f>
        <v>0</v>
      </c>
      <c r="E6" s="117">
        <f t="shared" si="6"/>
        <v>0</v>
      </c>
    </row>
    <row r="7">
      <c r="A7" s="6">
        <f>Cumulative!AK7</f>
        <v>20140630</v>
      </c>
      <c r="B7" s="6">
        <f>Cumulative!AN7</f>
        <v>0.06125981726</v>
      </c>
      <c r="C7" s="6">
        <f>Cumulative!AO7</f>
        <v>0.06574369628</v>
      </c>
      <c r="D7" s="117">
        <f t="shared" ref="D7:E7" si="7">MIN(0,(B7-MAX(B$2:B7)))</f>
        <v>0</v>
      </c>
      <c r="E7" s="117">
        <f t="shared" si="7"/>
        <v>0</v>
      </c>
    </row>
    <row r="8">
      <c r="A8" s="6">
        <f>Cumulative!AK8</f>
        <v>20140731</v>
      </c>
      <c r="B8" s="6">
        <f>Cumulative!AN8</f>
        <v>0.04347042287</v>
      </c>
      <c r="C8" s="6">
        <f>Cumulative!AO8</f>
        <v>0.04812792055</v>
      </c>
      <c r="D8" s="117">
        <f t="shared" ref="D8:E8" si="8">MIN(0,(B8-MAX(B$2:B8)))</f>
        <v>-0.01778939439</v>
      </c>
      <c r="E8" s="117">
        <f t="shared" si="8"/>
        <v>-0.01761577573</v>
      </c>
    </row>
    <row r="9">
      <c r="A9" s="6">
        <f>Cumulative!AK9</f>
        <v>20140829</v>
      </c>
      <c r="B9" s="6">
        <f>Cumulative!AN9</f>
        <v>0.05897484016</v>
      </c>
      <c r="C9" s="6">
        <f>Cumulative!AO9</f>
        <v>0.07340531753</v>
      </c>
      <c r="D9" s="117">
        <f t="shared" ref="D9:E9" si="9">MIN(0,(B9-MAX(B$2:B9)))</f>
        <v>-0.002284977097</v>
      </c>
      <c r="E9" s="117">
        <f t="shared" si="9"/>
        <v>0</v>
      </c>
    </row>
    <row r="10">
      <c r="A10" s="6">
        <f>Cumulative!AK10</f>
        <v>20140930</v>
      </c>
      <c r="B10" s="6">
        <f>Cumulative!AN10</f>
        <v>0.02195208021</v>
      </c>
      <c r="C10" s="6">
        <f>Cumulative!AO10</f>
        <v>0.0423413556</v>
      </c>
      <c r="D10" s="117">
        <f t="shared" ref="D10:E10" si="10">MIN(0,(B10-MAX(B$2:B10)))</f>
        <v>-0.03930773705</v>
      </c>
      <c r="E10" s="117">
        <f t="shared" si="10"/>
        <v>-0.03106396193</v>
      </c>
    </row>
    <row r="11">
      <c r="A11" s="6">
        <f>Cumulative!AK11</f>
        <v>20141031</v>
      </c>
      <c r="B11" s="6">
        <f>Cumulative!AN11</f>
        <v>0.02484511532</v>
      </c>
      <c r="C11" s="6">
        <f>Cumulative!AO11</f>
        <v>0.04718319504</v>
      </c>
      <c r="D11" s="117">
        <f t="shared" ref="D11:E11" si="11">MIN(0,(B11-MAX(B$2:B11)))</f>
        <v>-0.03641470194</v>
      </c>
      <c r="E11" s="117">
        <f t="shared" si="11"/>
        <v>-0.0262221225</v>
      </c>
    </row>
    <row r="12">
      <c r="A12" s="6">
        <f>Cumulative!AK12</f>
        <v>20141128</v>
      </c>
      <c r="B12" s="6">
        <f>Cumulative!AN12</f>
        <v>0.03141805369</v>
      </c>
      <c r="C12" s="6">
        <f>Cumulative!AO12</f>
        <v>0.06157118532</v>
      </c>
      <c r="D12" s="117">
        <f t="shared" ref="D12:E12" si="12">MIN(0,(B12-MAX(B$2:B12)))</f>
        <v>-0.02984176358</v>
      </c>
      <c r="E12" s="117">
        <f t="shared" si="12"/>
        <v>-0.01183413221</v>
      </c>
    </row>
    <row r="13">
      <c r="A13" s="6">
        <f>Cumulative!AK13</f>
        <v>20141231</v>
      </c>
      <c r="B13" s="6">
        <f>Cumulative!AN13</f>
        <v>0.01853521899</v>
      </c>
      <c r="C13" s="6">
        <f>Cumulative!AO13</f>
        <v>0.03968694435</v>
      </c>
      <c r="D13" s="117">
        <f t="shared" ref="D13:E13" si="13">MIN(0,(B13-MAX(B$2:B13)))</f>
        <v>-0.04272459827</v>
      </c>
      <c r="E13" s="117">
        <f t="shared" si="13"/>
        <v>-0.03371837318</v>
      </c>
    </row>
    <row r="14">
      <c r="A14" s="6">
        <f>Cumulative!AK14</f>
        <v>20150130</v>
      </c>
      <c r="B14" s="6">
        <f>Cumulative!AN14</f>
        <v>0.0003724127727</v>
      </c>
      <c r="C14" s="6">
        <f>Cumulative!AO14</f>
        <v>0.01886835645</v>
      </c>
      <c r="D14" s="117">
        <f t="shared" ref="D14:E14" si="14">MIN(0,(B14-MAX(B$2:B14)))</f>
        <v>-0.06088740449</v>
      </c>
      <c r="E14" s="117">
        <f t="shared" si="14"/>
        <v>-0.05453696108</v>
      </c>
    </row>
    <row r="15">
      <c r="A15" s="6">
        <f>Cumulative!AK15</f>
        <v>20150227</v>
      </c>
      <c r="B15" s="6">
        <f>Cumulative!AN15</f>
        <v>0.03380950528</v>
      </c>
      <c r="C15" s="6">
        <f>Cumulative!AO15</f>
        <v>0.05829355638</v>
      </c>
      <c r="D15" s="117">
        <f t="shared" ref="D15:E15" si="15">MIN(0,(B15-MAX(B$2:B15)))</f>
        <v>-0.02745031198</v>
      </c>
      <c r="E15" s="117">
        <f t="shared" si="15"/>
        <v>-0.01511176115</v>
      </c>
    </row>
    <row r="16">
      <c r="A16" s="6">
        <f>Cumulative!AK16</f>
        <v>20150331</v>
      </c>
      <c r="B16" s="6">
        <f>Cumulative!AN16</f>
        <v>0.01779214882</v>
      </c>
      <c r="C16" s="6">
        <f>Cumulative!AO16</f>
        <v>0.05334658795</v>
      </c>
      <c r="D16" s="117">
        <f t="shared" ref="D16:E16" si="16">MIN(0,(B16-MAX(B$2:B16)))</f>
        <v>-0.04346766844</v>
      </c>
      <c r="E16" s="117">
        <f t="shared" si="16"/>
        <v>-0.02005872958</v>
      </c>
    </row>
    <row r="17">
      <c r="A17" s="6">
        <f>Cumulative!AK17</f>
        <v>20150430</v>
      </c>
      <c r="B17" s="6">
        <f>Cumulative!AN17</f>
        <v>0.03977753157</v>
      </c>
      <c r="C17" s="6">
        <f>Cumulative!AO17</f>
        <v>0.08471232808</v>
      </c>
      <c r="D17" s="117">
        <f t="shared" ref="D17:E17" si="17">MIN(0,(B17-MAX(B$2:B17)))</f>
        <v>-0.0214822857</v>
      </c>
      <c r="E17" s="117">
        <f t="shared" si="17"/>
        <v>0</v>
      </c>
    </row>
    <row r="18">
      <c r="A18" s="6">
        <f>Cumulative!AK18</f>
        <v>20150529</v>
      </c>
      <c r="B18" s="6">
        <f>Cumulative!AN18</f>
        <v>0.03177536477</v>
      </c>
      <c r="C18" s="6">
        <f>Cumulative!AO18</f>
        <v>0.08454197008</v>
      </c>
      <c r="D18" s="117">
        <f t="shared" ref="D18:E18" si="18">MIN(0,(B18-MAX(B$2:B18)))</f>
        <v>-0.02948445249</v>
      </c>
      <c r="E18" s="117">
        <f t="shared" si="18"/>
        <v>-0.0001703579997</v>
      </c>
    </row>
    <row r="19">
      <c r="A19" s="6">
        <f>Cumulative!AK19</f>
        <v>20150630</v>
      </c>
      <c r="B19" s="6">
        <f>Cumulative!AN19</f>
        <v>0.01877669022</v>
      </c>
      <c r="C19" s="6">
        <f>Cumulative!AO19</f>
        <v>0.06021952806</v>
      </c>
      <c r="D19" s="117">
        <f t="shared" ref="D19:E19" si="19">MIN(0,(B19-MAX(B$2:B19)))</f>
        <v>-0.04248312705</v>
      </c>
      <c r="E19" s="117">
        <f t="shared" si="19"/>
        <v>-0.02449280002</v>
      </c>
    </row>
    <row r="20">
      <c r="A20" s="6">
        <f>Cumulative!AK20</f>
        <v>20150731</v>
      </c>
      <c r="B20" s="6">
        <f>Cumulative!AN20</f>
        <v>0.02778888133</v>
      </c>
      <c r="C20" s="6">
        <f>Cumulative!AO20</f>
        <v>0.0749423478</v>
      </c>
      <c r="D20" s="117">
        <f t="shared" ref="D20:E20" si="20">MIN(0,(B20-MAX(B$2:B20)))</f>
        <v>-0.03347093593</v>
      </c>
      <c r="E20" s="117">
        <f t="shared" si="20"/>
        <v>-0.009769980282</v>
      </c>
    </row>
    <row r="21" ht="15.75" customHeight="1">
      <c r="A21" s="6">
        <f>Cumulative!AK21</f>
        <v>20150831</v>
      </c>
      <c r="B21" s="6">
        <f>Cumulative!AN21</f>
        <v>-0.009937451027</v>
      </c>
      <c r="C21" s="6">
        <f>Cumulative!AO21</f>
        <v>0.01503776602</v>
      </c>
      <c r="D21" s="117">
        <f t="shared" ref="D21:E21" si="21">MIN(0,(B21-MAX(B$2:B21)))</f>
        <v>-0.07119726829</v>
      </c>
      <c r="E21" s="117">
        <f t="shared" si="21"/>
        <v>-0.06967456206</v>
      </c>
    </row>
    <row r="22" ht="15.75" customHeight="1">
      <c r="A22" s="6">
        <f>Cumulative!AK22</f>
        <v>20150930</v>
      </c>
      <c r="B22" s="6">
        <f>Cumulative!AN22</f>
        <v>-0.03028352038</v>
      </c>
      <c r="C22" s="6">
        <f>Cumulative!AO22</f>
        <v>-0.01787474886</v>
      </c>
      <c r="D22" s="117">
        <f t="shared" ref="D22:E22" si="22">MIN(0,(B22-MAX(B$2:B22)))</f>
        <v>-0.09154333764</v>
      </c>
      <c r="E22" s="117">
        <f t="shared" si="22"/>
        <v>-0.1025870769</v>
      </c>
    </row>
    <row r="23" ht="15.75" customHeight="1">
      <c r="A23" s="6">
        <f>Cumulative!AK23</f>
        <v>20151030</v>
      </c>
      <c r="B23" s="6">
        <f>Cumulative!AN23</f>
        <v>0.01598774643</v>
      </c>
      <c r="C23" s="6">
        <f>Cumulative!AO23</f>
        <v>0.03664366799</v>
      </c>
      <c r="D23" s="117">
        <f t="shared" ref="D23:E23" si="23">MIN(0,(B23-MAX(B$2:B23)))</f>
        <v>-0.04527207083</v>
      </c>
      <c r="E23" s="117">
        <f t="shared" si="23"/>
        <v>-0.04806866009</v>
      </c>
    </row>
    <row r="24" ht="15.75" customHeight="1">
      <c r="A24" s="6">
        <f>Cumulative!AK24</f>
        <v>20151130</v>
      </c>
      <c r="B24" s="6">
        <f>Cumulative!AN24</f>
        <v>0.00352864256</v>
      </c>
      <c r="C24" s="6">
        <f>Cumulative!AO24</f>
        <v>0.03071721917</v>
      </c>
      <c r="D24" s="117">
        <f t="shared" ref="D24:E24" si="24">MIN(0,(B24-MAX(B$2:B24)))</f>
        <v>-0.0577311747</v>
      </c>
      <c r="E24" s="117">
        <f t="shared" si="24"/>
        <v>-0.05399510891</v>
      </c>
    </row>
    <row r="25" ht="15.75" customHeight="1">
      <c r="A25" s="6">
        <f>Cumulative!AK25</f>
        <v>20151231</v>
      </c>
      <c r="B25" s="6">
        <f>Cumulative!AN25</f>
        <v>-0.003387005304</v>
      </c>
      <c r="C25" s="6">
        <f>Cumulative!AO25</f>
        <v>0.01448750873</v>
      </c>
      <c r="D25" s="117">
        <f t="shared" ref="D25:E25" si="25">MIN(0,(B25-MAX(B$2:B25)))</f>
        <v>-0.06464682257</v>
      </c>
      <c r="E25" s="117">
        <f t="shared" si="25"/>
        <v>-0.07022481935</v>
      </c>
    </row>
    <row r="26" ht="15.75" customHeight="1">
      <c r="A26" s="6">
        <f>Cumulative!AK26</f>
        <v>20160129</v>
      </c>
      <c r="B26" s="6">
        <f>Cumulative!AN26</f>
        <v>-0.03735964654</v>
      </c>
      <c r="C26" s="6">
        <f>Cumulative!AO26</f>
        <v>-0.03832279358</v>
      </c>
      <c r="D26" s="117">
        <f t="shared" ref="D26:E26" si="26">MIN(0,(B26-MAX(B$2:B26)))</f>
        <v>-0.0986194638</v>
      </c>
      <c r="E26" s="117">
        <f t="shared" si="26"/>
        <v>-0.1230351217</v>
      </c>
    </row>
    <row r="27" ht="15.75" customHeight="1">
      <c r="A27" s="6">
        <f>Cumulative!AK27</f>
        <v>20160229</v>
      </c>
      <c r="B27" s="6">
        <f>Cumulative!AN27</f>
        <v>-0.02626535602</v>
      </c>
      <c r="C27" s="6">
        <f>Cumulative!AO27</f>
        <v>-0.03151001993</v>
      </c>
      <c r="D27" s="117">
        <f t="shared" ref="D27:E27" si="27">MIN(0,(B27-MAX(B$2:B27)))</f>
        <v>-0.08752517328</v>
      </c>
      <c r="E27" s="117">
        <f t="shared" si="27"/>
        <v>-0.116222348</v>
      </c>
    </row>
    <row r="28" ht="15.75" customHeight="1">
      <c r="A28" s="6">
        <f>Cumulative!AK28</f>
        <v>20160331</v>
      </c>
      <c r="B28" s="6">
        <f>Cumulative!AN28</f>
        <v>0.03015099937</v>
      </c>
      <c r="C28" s="6">
        <f>Cumulative!AO28</f>
        <v>0.03473000178</v>
      </c>
      <c r="D28" s="117">
        <f t="shared" ref="D28:E28" si="28">MIN(0,(B28-MAX(B$2:B28)))</f>
        <v>-0.0311088179</v>
      </c>
      <c r="E28" s="117">
        <f t="shared" si="28"/>
        <v>-0.0499823263</v>
      </c>
    </row>
    <row r="29" ht="15.75" customHeight="1">
      <c r="A29" s="6">
        <f>Cumulative!AK29</f>
        <v>20160429</v>
      </c>
      <c r="B29" s="6">
        <f>Cumulative!AN29</f>
        <v>0.0496759376</v>
      </c>
      <c r="C29" s="6">
        <f>Cumulative!AO29</f>
        <v>0.06270194662</v>
      </c>
      <c r="D29" s="117">
        <f t="shared" ref="D29:E29" si="29">MIN(0,(B29-MAX(B$2:B29)))</f>
        <v>-0.01158387966</v>
      </c>
      <c r="E29" s="117">
        <f t="shared" si="29"/>
        <v>-0.02201038146</v>
      </c>
    </row>
    <row r="30" ht="15.75" customHeight="1">
      <c r="A30" s="6">
        <f>Cumulative!AK30</f>
        <v>20160531</v>
      </c>
      <c r="B30" s="6">
        <f>Cumulative!AN30</f>
        <v>0.0439169088</v>
      </c>
      <c r="C30" s="6">
        <f>Cumulative!AO30</f>
        <v>0.06218237183</v>
      </c>
      <c r="D30" s="117">
        <f t="shared" ref="D30:E30" si="30">MIN(0,(B30-MAX(B$2:B30)))</f>
        <v>-0.01734290847</v>
      </c>
      <c r="E30" s="117">
        <f t="shared" si="30"/>
        <v>-0.02252995625</v>
      </c>
    </row>
    <row r="31" ht="15.75" customHeight="1">
      <c r="A31" s="6">
        <f>Cumulative!AK31</f>
        <v>20160630</v>
      </c>
      <c r="B31" s="6">
        <f>Cumulative!AN31</f>
        <v>0.05366705658</v>
      </c>
      <c r="C31" s="6">
        <f>Cumulative!AO31</f>
        <v>0.0590408131</v>
      </c>
      <c r="D31" s="117">
        <f t="shared" ref="D31:E31" si="31">MIN(0,(B31-MAX(B$2:B31)))</f>
        <v>-0.007592760678</v>
      </c>
      <c r="E31" s="117">
        <f t="shared" si="31"/>
        <v>-0.02567151499</v>
      </c>
    </row>
    <row r="32" ht="15.75" customHeight="1">
      <c r="A32" s="6">
        <f>Cumulative!AK32</f>
        <v>20160729</v>
      </c>
      <c r="B32" s="6">
        <f>Cumulative!AN32</f>
        <v>0.08434273031</v>
      </c>
      <c r="C32" s="6">
        <f>Cumulative!AO32</f>
        <v>0.101019575</v>
      </c>
      <c r="D32" s="117">
        <f t="shared" ref="D32:E32" si="32">MIN(0,(B32-MAX(B$2:B32)))</f>
        <v>0</v>
      </c>
      <c r="E32" s="117">
        <f t="shared" si="32"/>
        <v>0</v>
      </c>
    </row>
    <row r="33" ht="15.75" customHeight="1">
      <c r="A33" s="6">
        <f>Cumulative!AK33</f>
        <v>20160831</v>
      </c>
      <c r="B33" s="6">
        <f>Cumulative!AN33</f>
        <v>0.08248446886</v>
      </c>
      <c r="C33" s="6">
        <f>Cumulative!AO33</f>
        <v>0.1090020053</v>
      </c>
      <c r="D33" s="117">
        <f t="shared" ref="D33:E33" si="33">MIN(0,(B33-MAX(B$2:B33)))</f>
        <v>-0.001858261448</v>
      </c>
      <c r="E33" s="117">
        <f t="shared" si="33"/>
        <v>0</v>
      </c>
    </row>
    <row r="34" ht="15.75" customHeight="1">
      <c r="A34" s="6">
        <f>Cumulative!AK34</f>
        <v>20160930</v>
      </c>
      <c r="B34" s="6">
        <f>Cumulative!AN34</f>
        <v>0.09135416676</v>
      </c>
      <c r="C34" s="6">
        <f>Cumulative!AO34</f>
        <v>0.1188459557</v>
      </c>
      <c r="D34" s="117">
        <f t="shared" ref="D34:E34" si="34">MIN(0,(B34-MAX(B$2:B34)))</f>
        <v>0</v>
      </c>
      <c r="E34" s="117">
        <f t="shared" si="34"/>
        <v>0</v>
      </c>
    </row>
    <row r="35" ht="15.75" customHeight="1">
      <c r="A35" s="6">
        <f>Cumulative!AK35</f>
        <v>20161031</v>
      </c>
      <c r="B35" s="6">
        <f>Cumulative!AN35</f>
        <v>0.05938809728</v>
      </c>
      <c r="C35" s="6">
        <f>Cumulative!AO35</f>
        <v>0.1004344491</v>
      </c>
      <c r="D35" s="117">
        <f t="shared" ref="D35:E35" si="35">MIN(0,(B35-MAX(B$2:B35)))</f>
        <v>-0.03196606948</v>
      </c>
      <c r="E35" s="117">
        <f t="shared" si="35"/>
        <v>-0.01841150665</v>
      </c>
    </row>
    <row r="36" ht="15.75" customHeight="1">
      <c r="A36" s="6">
        <f>Cumulative!AK36</f>
        <v>20161130</v>
      </c>
      <c r="B36" s="6">
        <f>Cumulative!AN36</f>
        <v>0.05040295462</v>
      </c>
      <c r="C36" s="6">
        <f>Cumulative!AO36</f>
        <v>0.1102399476</v>
      </c>
      <c r="D36" s="117">
        <f t="shared" ref="D36:E36" si="36">MIN(0,(B36-MAX(B$2:B36)))</f>
        <v>-0.04095121214</v>
      </c>
      <c r="E36" s="117">
        <f t="shared" si="36"/>
        <v>-0.008606008118</v>
      </c>
    </row>
    <row r="37" ht="15.75" customHeight="1">
      <c r="A37" s="6">
        <f>Cumulative!AK37</f>
        <v>20161230</v>
      </c>
      <c r="B37" s="6">
        <f>Cumulative!AN37</f>
        <v>0.0625905451</v>
      </c>
      <c r="C37" s="6">
        <f>Cumulative!AO37</f>
        <v>0.1306741941</v>
      </c>
      <c r="D37" s="117">
        <f t="shared" ref="D37:E37" si="37">MIN(0,(B37-MAX(B$2:B37)))</f>
        <v>-0.02876362166</v>
      </c>
      <c r="E37" s="117">
        <f t="shared" si="37"/>
        <v>0</v>
      </c>
    </row>
    <row r="38" ht="15.75" customHeight="1">
      <c r="A38" s="6">
        <f>Cumulative!AK38</f>
        <v>20170131</v>
      </c>
      <c r="B38" s="6">
        <f>Cumulative!AN38</f>
        <v>0.08561515483</v>
      </c>
      <c r="C38" s="6">
        <f>Cumulative!AO38</f>
        <v>0.1539553533</v>
      </c>
      <c r="D38" s="117">
        <f t="shared" ref="D38:E38" si="38">MIN(0,(B38-MAX(B$2:B38)))</f>
        <v>-0.00573901193</v>
      </c>
      <c r="E38" s="117">
        <f t="shared" si="38"/>
        <v>0</v>
      </c>
    </row>
    <row r="39" ht="15.75" customHeight="1">
      <c r="A39" s="6">
        <f>Cumulative!AK39</f>
        <v>20170228</v>
      </c>
      <c r="B39" s="6">
        <f>Cumulative!AN39</f>
        <v>0.105017463</v>
      </c>
      <c r="C39" s="6">
        <f>Cumulative!AO39</f>
        <v>0.17709212</v>
      </c>
      <c r="D39" s="117">
        <f t="shared" ref="D39:E39" si="39">MIN(0,(B39-MAX(B$2:B39)))</f>
        <v>0</v>
      </c>
      <c r="E39" s="117">
        <f t="shared" si="39"/>
        <v>0</v>
      </c>
    </row>
    <row r="40" ht="15.75" customHeight="1">
      <c r="A40" s="6">
        <f>Cumulative!AK40</f>
        <v>20170331</v>
      </c>
      <c r="B40" s="6">
        <f>Cumulative!AN40</f>
        <v>0.1130862046</v>
      </c>
      <c r="C40" s="6">
        <f>Cumulative!AO40</f>
        <v>0.1839970483</v>
      </c>
      <c r="D40" s="117">
        <f t="shared" ref="D40:E40" si="40">MIN(0,(B40-MAX(B$2:B40)))</f>
        <v>0</v>
      </c>
      <c r="E40" s="117">
        <f t="shared" si="40"/>
        <v>0</v>
      </c>
    </row>
    <row r="41" ht="15.75" customHeight="1">
      <c r="A41" s="6">
        <f>Cumulative!AK41</f>
        <v>20170428</v>
      </c>
      <c r="B41" s="6">
        <f>Cumulative!AN41</f>
        <v>0.1301143215</v>
      </c>
      <c r="C41" s="6">
        <f>Cumulative!AO41</f>
        <v>0.200664233</v>
      </c>
      <c r="D41" s="117">
        <f t="shared" ref="D41:E41" si="41">MIN(0,(B41-MAX(B$2:B41)))</f>
        <v>0</v>
      </c>
      <c r="E41" s="117">
        <f t="shared" si="41"/>
        <v>0</v>
      </c>
    </row>
    <row r="42" ht="15.75" customHeight="1">
      <c r="A42" s="6">
        <f>Cumulative!AK42</f>
        <v>20170531</v>
      </c>
      <c r="B42" s="6">
        <f>Cumulative!AN42</f>
        <v>0.1531274563</v>
      </c>
      <c r="C42" s="6">
        <f>Cumulative!AO42</f>
        <v>0.2192761237</v>
      </c>
      <c r="D42" s="117">
        <f t="shared" ref="D42:E42" si="42">MIN(0,(B42-MAX(B$2:B42)))</f>
        <v>0</v>
      </c>
      <c r="E42" s="117">
        <f t="shared" si="42"/>
        <v>0</v>
      </c>
    </row>
    <row r="43" ht="15.75" customHeight="1">
      <c r="A43" s="6">
        <f>Cumulative!AK43</f>
        <v>20170630</v>
      </c>
      <c r="B43" s="6">
        <f>Cumulative!AN43</f>
        <v>0.1569012113</v>
      </c>
      <c r="C43" s="6">
        <f>Cumulative!AO43</f>
        <v>0.2289344533</v>
      </c>
      <c r="D43" s="117">
        <f t="shared" ref="D43:E43" si="43">MIN(0,(B43-MAX(B$2:B43)))</f>
        <v>0</v>
      </c>
      <c r="E43" s="117">
        <f t="shared" si="43"/>
        <v>0</v>
      </c>
    </row>
    <row r="44" ht="15.75" customHeight="1">
      <c r="A44" s="6">
        <f>Cumulative!AK44</f>
        <v>20170731</v>
      </c>
      <c r="B44" s="6">
        <f>Cumulative!AN44</f>
        <v>0.1853099173</v>
      </c>
      <c r="C44" s="6">
        <f>Cumulative!AO44</f>
        <v>0.255301654</v>
      </c>
      <c r="D44" s="117">
        <f t="shared" ref="D44:E44" si="44">MIN(0,(B44-MAX(B$2:B44)))</f>
        <v>0</v>
      </c>
      <c r="E44" s="117">
        <f t="shared" si="44"/>
        <v>0</v>
      </c>
    </row>
    <row r="45" ht="15.75" customHeight="1">
      <c r="A45" s="6">
        <f>Cumulative!AK45</f>
        <v>20170831</v>
      </c>
      <c r="B45" s="6">
        <f>Cumulative!AN45</f>
        <v>0.1915382616</v>
      </c>
      <c r="C45" s="6">
        <f>Cumulative!AO45</f>
        <v>0.2534202945</v>
      </c>
      <c r="D45" s="117">
        <f t="shared" ref="D45:E45" si="45">MIN(0,(B45-MAX(B$2:B45)))</f>
        <v>0</v>
      </c>
      <c r="E45" s="117">
        <f t="shared" si="45"/>
        <v>-0.001881359537</v>
      </c>
    </row>
    <row r="46" ht="15.75" customHeight="1">
      <c r="A46" s="6">
        <f>Cumulative!AK46</f>
        <v>20170929</v>
      </c>
      <c r="B46" s="6">
        <f>Cumulative!AN46</f>
        <v>0.2042195235</v>
      </c>
      <c r="C46" s="6">
        <f>Cumulative!AO46</f>
        <v>0.2803876106</v>
      </c>
      <c r="D46" s="117">
        <f t="shared" ref="D46:E46" si="46">MIN(0,(B46-MAX(B$2:B46)))</f>
        <v>0</v>
      </c>
      <c r="E46" s="117">
        <f t="shared" si="46"/>
        <v>0</v>
      </c>
    </row>
    <row r="47" ht="15.75" customHeight="1">
      <c r="A47" s="6">
        <f>Cumulative!AK47</f>
        <v>20171031</v>
      </c>
      <c r="B47" s="6">
        <f>Cumulative!AN47</f>
        <v>0.2146828929</v>
      </c>
      <c r="C47" s="6">
        <f>Cumulative!AO47</f>
        <v>0.2926356712</v>
      </c>
      <c r="D47" s="117">
        <f t="shared" ref="D47:E47" si="47">MIN(0,(B47-MAX(B$2:B47)))</f>
        <v>0</v>
      </c>
      <c r="E47" s="117">
        <f t="shared" si="47"/>
        <v>0</v>
      </c>
    </row>
    <row r="48" ht="15.75" customHeight="1">
      <c r="A48" s="6">
        <f>Cumulative!AK48</f>
        <v>20171130</v>
      </c>
      <c r="B48" s="6">
        <f>Cumulative!AN48</f>
        <v>0.2404031618</v>
      </c>
      <c r="C48" s="6">
        <f>Cumulative!AO48</f>
        <v>0.3166179077</v>
      </c>
      <c r="D48" s="117">
        <f t="shared" ref="D48:E48" si="48">MIN(0,(B48-MAX(B$2:B48)))</f>
        <v>0</v>
      </c>
      <c r="E48" s="117">
        <f t="shared" si="48"/>
        <v>0</v>
      </c>
    </row>
    <row r="49" ht="15.75" customHeight="1">
      <c r="A49" s="6">
        <f>Cumulative!AK49</f>
        <v>20171229</v>
      </c>
      <c r="B49" s="6">
        <f>Cumulative!AN49</f>
        <v>0.2523122089</v>
      </c>
      <c r="C49" s="6">
        <f>Cumulative!AO49</f>
        <v>0.3309506676</v>
      </c>
      <c r="D49" s="117">
        <f t="shared" ref="D49:E49" si="49">MIN(0,(B49-MAX(B$2:B49)))</f>
        <v>0</v>
      </c>
      <c r="E49" s="117">
        <f t="shared" si="49"/>
        <v>0</v>
      </c>
    </row>
    <row r="50" ht="15.75" customHeight="1">
      <c r="A50" s="6">
        <f>Cumulative!AK50</f>
        <v>20180131</v>
      </c>
      <c r="B50" s="6">
        <f>Cumulative!AN50</f>
        <v>0.304853148</v>
      </c>
      <c r="C50" s="6">
        <f>Cumulative!AO50</f>
        <v>0.3855592927</v>
      </c>
      <c r="D50" s="117">
        <f t="shared" ref="D50:E50" si="50">MIN(0,(B50-MAX(B$2:B50)))</f>
        <v>0</v>
      </c>
      <c r="E50" s="117">
        <f t="shared" si="50"/>
        <v>0</v>
      </c>
    </row>
    <row r="51" ht="15.75" customHeight="1">
      <c r="A51" s="6">
        <f>Cumulative!AK51</f>
        <v>20180228</v>
      </c>
      <c r="B51" s="6">
        <f>Cumulative!AN51</f>
        <v>0.2683604768</v>
      </c>
      <c r="C51" s="6">
        <f>Cumulative!AO51</f>
        <v>0.3312209142</v>
      </c>
      <c r="D51" s="117">
        <f t="shared" ref="D51:E51" si="51">MIN(0,(B51-MAX(B$2:B51)))</f>
        <v>-0.03649267122</v>
      </c>
      <c r="E51" s="117">
        <f t="shared" si="51"/>
        <v>-0.05433837847</v>
      </c>
    </row>
    <row r="52" ht="15.75" customHeight="1">
      <c r="A52" s="6">
        <f>Cumulative!AK52</f>
        <v>20180329</v>
      </c>
      <c r="B52" s="6">
        <f>Cumulative!AN52</f>
        <v>0.2612237993</v>
      </c>
      <c r="C52" s="6">
        <f>Cumulative!AO52</f>
        <v>0.3183514139</v>
      </c>
      <c r="D52" s="117">
        <f t="shared" ref="D52:E52" si="52">MIN(0,(B52-MAX(B$2:B52)))</f>
        <v>-0.04362934871</v>
      </c>
      <c r="E52" s="117">
        <f t="shared" si="52"/>
        <v>-0.06720787879</v>
      </c>
    </row>
    <row r="53" ht="15.75" customHeight="1">
      <c r="A53" s="6">
        <f>Cumulative!AK53</f>
        <v>20180430</v>
      </c>
      <c r="B53" s="6">
        <f>Cumulative!AN53</f>
        <v>0.2591522511</v>
      </c>
      <c r="C53" s="6">
        <f>Cumulative!AO53</f>
        <v>0.3299605724</v>
      </c>
      <c r="D53" s="117">
        <f t="shared" ref="D53:E53" si="53">MIN(0,(B53-MAX(B$2:B53)))</f>
        <v>-0.0457008969</v>
      </c>
      <c r="E53" s="117">
        <f t="shared" si="53"/>
        <v>-0.05559872026</v>
      </c>
    </row>
    <row r="54" ht="15.75" customHeight="1">
      <c r="A54" s="6">
        <f>Cumulative!AK54</f>
        <v>20180531</v>
      </c>
      <c r="B54" s="6">
        <f>Cumulative!AN54</f>
        <v>0.2578543477</v>
      </c>
      <c r="C54" s="6">
        <f>Cumulative!AO54</f>
        <v>0.3344455945</v>
      </c>
      <c r="D54" s="117">
        <f t="shared" ref="D54:E54" si="54">MIN(0,(B54-MAX(B$2:B54)))</f>
        <v>-0.04699880027</v>
      </c>
      <c r="E54" s="117">
        <f t="shared" si="54"/>
        <v>-0.05111369815</v>
      </c>
    </row>
    <row r="55" ht="15.75" customHeight="1">
      <c r="A55" s="6">
        <f>Cumulative!AK55</f>
        <v>20180629</v>
      </c>
      <c r="B55" s="6">
        <f>Cumulative!AN55</f>
        <v>0.2536803709</v>
      </c>
      <c r="C55" s="6">
        <f>Cumulative!AO55</f>
        <v>0.329314904</v>
      </c>
      <c r="D55" s="117">
        <f t="shared" ref="D55:E55" si="55">MIN(0,(B55-MAX(B$2:B55)))</f>
        <v>-0.0511727771</v>
      </c>
      <c r="E55" s="117">
        <f t="shared" si="55"/>
        <v>-0.05624438871</v>
      </c>
    </row>
    <row r="56" ht="15.75" customHeight="1">
      <c r="A56" s="6">
        <f>Cumulative!AK56</f>
        <v>20180731</v>
      </c>
      <c r="B56" s="6">
        <f>Cumulative!AN56</f>
        <v>0.2747558991</v>
      </c>
      <c r="C56" s="6">
        <f>Cumulative!AO56</f>
        <v>0.3619173247</v>
      </c>
      <c r="D56" s="117">
        <f t="shared" ref="D56:E56" si="56">MIN(0,(B56-MAX(B$2:B56)))</f>
        <v>-0.03009724895</v>
      </c>
      <c r="E56" s="117">
        <f t="shared" si="56"/>
        <v>-0.02364196797</v>
      </c>
    </row>
    <row r="57" ht="15.75" customHeight="1">
      <c r="A57" s="6">
        <f>Cumulative!AK57</f>
        <v>20180831</v>
      </c>
      <c r="B57" s="6">
        <f>Cumulative!AN57</f>
        <v>0.2850486</v>
      </c>
      <c r="C57" s="6">
        <f>Cumulative!AO57</f>
        <v>0.3703668333</v>
      </c>
      <c r="D57" s="117">
        <f t="shared" ref="D57:E57" si="57">MIN(0,(B57-MAX(B$2:B57)))</f>
        <v>-0.01980454798</v>
      </c>
      <c r="E57" s="117">
        <f t="shared" si="57"/>
        <v>-0.01519245936</v>
      </c>
    </row>
    <row r="58" ht="15.75" customHeight="1">
      <c r="A58" s="6">
        <f>Cumulative!AK58</f>
        <v>20180928</v>
      </c>
      <c r="B58" s="6">
        <f>Cumulative!AN58</f>
        <v>0.2833226396</v>
      </c>
      <c r="C58" s="6">
        <f>Cumulative!AO58</f>
        <v>0.3731542565</v>
      </c>
      <c r="D58" s="117">
        <f t="shared" ref="D58:E58" si="58">MIN(0,(B58-MAX(B$2:B58)))</f>
        <v>-0.02153050839</v>
      </c>
      <c r="E58" s="117">
        <f t="shared" si="58"/>
        <v>-0.01240503618</v>
      </c>
    </row>
    <row r="59" ht="15.75" customHeight="1">
      <c r="A59" s="6">
        <f>Cumulative!AK59</f>
        <v>20181031</v>
      </c>
      <c r="B59" s="6">
        <f>Cumulative!AN59</f>
        <v>0.2170488924</v>
      </c>
      <c r="C59" s="6">
        <f>Cumulative!AO59</f>
        <v>0.2701365984</v>
      </c>
      <c r="D59" s="117">
        <f t="shared" ref="D59:E59" si="59">MIN(0,(B59-MAX(B$2:B59)))</f>
        <v>-0.0878042556</v>
      </c>
      <c r="E59" s="117">
        <f t="shared" si="59"/>
        <v>-0.1154226942</v>
      </c>
    </row>
    <row r="60" ht="15.75" customHeight="1">
      <c r="A60" s="6">
        <f>Cumulative!AK60</f>
        <v>20181130</v>
      </c>
      <c r="B60" s="6">
        <f>Cumulative!AN60</f>
        <v>0.2257995945</v>
      </c>
      <c r="C60" s="6">
        <f>Cumulative!AO60</f>
        <v>0.2771538218</v>
      </c>
      <c r="D60" s="117">
        <f t="shared" ref="D60:E60" si="60">MIN(0,(B60-MAX(B$2:B60)))</f>
        <v>-0.07905355356</v>
      </c>
      <c r="E60" s="117">
        <f t="shared" si="60"/>
        <v>-0.1084054709</v>
      </c>
    </row>
    <row r="61" ht="15.75" customHeight="1">
      <c r="A61" s="6">
        <f>Cumulative!AK61</f>
        <v>20181231</v>
      </c>
      <c r="B61" s="6">
        <f>Cumulative!AN61</f>
        <v>0.1809602809</v>
      </c>
      <c r="C61" s="6">
        <f>Cumulative!AO61</f>
        <v>0.2049999788</v>
      </c>
      <c r="D61" s="117">
        <f t="shared" ref="D61:E61" si="61">MIN(0,(B61-MAX(B$2:B61)))</f>
        <v>-0.1238928671</v>
      </c>
      <c r="E61" s="117">
        <f t="shared" si="61"/>
        <v>-0.1805593139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25"/>
    <col customWidth="1" min="3" max="3" width="14.0"/>
    <col customWidth="1" min="4" max="4" width="12.63"/>
    <col customWidth="1" min="5" max="5" width="16.5"/>
    <col customWidth="1" min="6" max="7" width="15.13"/>
    <col customWidth="1" min="8" max="10" width="13.5"/>
    <col customWidth="1" min="26" max="26" width="13.25"/>
  </cols>
  <sheetData>
    <row r="1">
      <c r="A1" s="121"/>
      <c r="B1" s="121" t="s">
        <v>316</v>
      </c>
      <c r="C1" s="121"/>
      <c r="D1" s="122" t="s">
        <v>322</v>
      </c>
      <c r="E1" s="122" t="s">
        <v>323</v>
      </c>
      <c r="F1" s="121"/>
      <c r="G1" s="121" t="s">
        <v>324</v>
      </c>
      <c r="H1" s="121"/>
      <c r="I1" s="122" t="s">
        <v>325</v>
      </c>
      <c r="J1" s="122" t="s">
        <v>326</v>
      </c>
      <c r="N1" s="21" t="s">
        <v>307</v>
      </c>
      <c r="O1" s="66" t="s">
        <v>32</v>
      </c>
      <c r="P1" s="66" t="s">
        <v>33</v>
      </c>
      <c r="Q1" s="66" t="s">
        <v>34</v>
      </c>
      <c r="R1" s="66" t="s">
        <v>35</v>
      </c>
      <c r="S1" s="66" t="s">
        <v>36</v>
      </c>
      <c r="T1" s="66" t="s">
        <v>37</v>
      </c>
      <c r="U1" s="66" t="s">
        <v>38</v>
      </c>
      <c r="V1" s="66" t="s">
        <v>39</v>
      </c>
      <c r="W1" s="66" t="s">
        <v>40</v>
      </c>
      <c r="X1" s="66" t="s">
        <v>79</v>
      </c>
      <c r="Z1" s="44" t="s">
        <v>327</v>
      </c>
      <c r="AA1" s="19" t="s">
        <v>32</v>
      </c>
      <c r="AB1" s="19" t="s">
        <v>33</v>
      </c>
      <c r="AC1" s="19" t="s">
        <v>34</v>
      </c>
      <c r="AD1" s="19" t="s">
        <v>35</v>
      </c>
      <c r="AE1" s="19" t="s">
        <v>36</v>
      </c>
      <c r="AF1" s="19" t="s">
        <v>37</v>
      </c>
      <c r="AG1" s="19" t="s">
        <v>38</v>
      </c>
      <c r="AH1" s="19" t="s">
        <v>39</v>
      </c>
      <c r="AI1" s="19" t="s">
        <v>40</v>
      </c>
      <c r="AJ1" s="19" t="s">
        <v>41</v>
      </c>
      <c r="AL1" s="96" t="s">
        <v>306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  <c r="AU1" s="6" t="s">
        <v>40</v>
      </c>
      <c r="AV1" s="6" t="s">
        <v>79</v>
      </c>
    </row>
    <row r="2">
      <c r="A2" s="123" t="s">
        <v>119</v>
      </c>
      <c r="B2" s="124">
        <f t="array" ref="B2">MMULT(AA2:AJ2,TRANSPOSE(O2:X2))</f>
        <v>0.02178267326</v>
      </c>
      <c r="C2" s="124">
        <f t="shared" ref="C2:C21" si="1">B2+1</f>
        <v>1.021782673</v>
      </c>
      <c r="D2" s="125">
        <f>GEOMEAN(C2:C21)^4-1</f>
        <v>0.02232230754</v>
      </c>
      <c r="E2" s="126">
        <f>stdev(B2:B21)*sqrt(4)</f>
        <v>0.07267496128</v>
      </c>
      <c r="F2" s="123" t="s">
        <v>119</v>
      </c>
      <c r="G2" s="124">
        <f t="array" ref="G2">MMULT(AA2:AJ2,TRANSPOSE(AM2:AV2))</f>
        <v>0.02359525617</v>
      </c>
      <c r="H2" s="124">
        <f t="shared" ref="H2:H21" si="2">1+G2</f>
        <v>1.023595256</v>
      </c>
      <c r="I2" s="125">
        <f>GEOMEAN(H2:H21)^4-1</f>
        <v>0.03864765392</v>
      </c>
      <c r="J2" s="126">
        <f>stdev(G2:G21)*sqrt(4)</f>
        <v>0.08534963086</v>
      </c>
      <c r="M2" s="127">
        <v>0.0</v>
      </c>
      <c r="N2" s="15" t="s">
        <v>119</v>
      </c>
      <c r="O2" s="22">
        <v>0.13259546307561917</v>
      </c>
      <c r="P2" s="22">
        <v>0.13007061333884815</v>
      </c>
      <c r="Q2" s="22">
        <v>0.010872320160710592</v>
      </c>
      <c r="R2" s="22">
        <v>0.0108741191844606</v>
      </c>
      <c r="S2" s="22">
        <v>0.10154343428184362</v>
      </c>
      <c r="T2" s="22">
        <v>0.10022406190404332</v>
      </c>
      <c r="U2" s="22">
        <v>0.013733060167951203</v>
      </c>
      <c r="V2" s="22">
        <v>0.013877305158797919</v>
      </c>
      <c r="W2" s="22">
        <v>0.45684238215993295</v>
      </c>
      <c r="X2" s="22">
        <v>0.029367240567792517</v>
      </c>
      <c r="Z2" s="45" t="s">
        <v>119</v>
      </c>
      <c r="AA2" s="45">
        <v>0.030213933497469148</v>
      </c>
      <c r="AB2" s="45">
        <v>0.011195161958098332</v>
      </c>
      <c r="AC2" s="45">
        <v>0.01777023977561032</v>
      </c>
      <c r="AD2" s="45">
        <v>0.00484762802201244</v>
      </c>
      <c r="AE2" s="45">
        <v>0.010934584937572378</v>
      </c>
      <c r="AF2" s="45">
        <v>0.003957731738683856</v>
      </c>
      <c r="AG2" s="45">
        <v>0.039798795924819386</v>
      </c>
      <c r="AH2" s="45">
        <v>0.029269201021254743</v>
      </c>
      <c r="AI2" s="45">
        <v>0.027892100251639906</v>
      </c>
      <c r="AJ2" s="45">
        <v>0.029704461921522096</v>
      </c>
      <c r="AK2" s="45"/>
      <c r="AL2" s="45" t="s">
        <v>119</v>
      </c>
      <c r="AM2" s="45">
        <v>0.03628970390776835</v>
      </c>
      <c r="AN2" s="45">
        <v>0.30496283615411557</v>
      </c>
      <c r="AO2" s="45">
        <v>9.202874434302566E-6</v>
      </c>
      <c r="AP2" s="45">
        <v>-4.1881054270127144E-5</v>
      </c>
      <c r="AQ2" s="45">
        <v>2.1690617878822316E-5</v>
      </c>
      <c r="AR2" s="45">
        <v>0.020400712710360924</v>
      </c>
      <c r="AS2" s="45">
        <v>0.015137037117113065</v>
      </c>
      <c r="AT2" s="45">
        <v>0.2545293856805221</v>
      </c>
      <c r="AU2" s="45">
        <v>1.8048450302232677E-5</v>
      </c>
      <c r="AV2" s="45">
        <v>0.3686632635417748</v>
      </c>
      <c r="AW2" s="45"/>
      <c r="AX2" s="45"/>
    </row>
    <row r="3">
      <c r="A3" s="128" t="s">
        <v>121</v>
      </c>
      <c r="B3" s="124">
        <f t="array" ref="B3">MMULT(AA3:AJ3,TRANSPOSE(O3:X3))</f>
        <v>0.03765252816</v>
      </c>
      <c r="C3" s="124">
        <f t="shared" si="1"/>
        <v>1.037652528</v>
      </c>
      <c r="D3" s="124"/>
      <c r="E3" s="124"/>
      <c r="F3" s="128" t="s">
        <v>121</v>
      </c>
      <c r="G3" s="124">
        <f t="array" ref="G3">MMULT(AA3:AJ3,TRANSPOSE(AM3:AV3))</f>
        <v>0.04093773013</v>
      </c>
      <c r="H3" s="124">
        <f t="shared" si="2"/>
        <v>1.04093773</v>
      </c>
      <c r="I3" s="124"/>
      <c r="J3" s="124"/>
      <c r="M3" s="127">
        <v>1.0</v>
      </c>
      <c r="N3" s="99" t="s">
        <v>121</v>
      </c>
      <c r="O3" s="22">
        <v>0.12979217631916767</v>
      </c>
      <c r="P3" s="22">
        <v>0.1339428964150091</v>
      </c>
      <c r="Q3" s="22">
        <v>0.01109241960159909</v>
      </c>
      <c r="R3" s="22">
        <v>0.011171757289500567</v>
      </c>
      <c r="S3" s="22">
        <v>0.10553407772909444</v>
      </c>
      <c r="T3" s="22">
        <v>0.1075952243962019</v>
      </c>
      <c r="U3" s="22">
        <v>0.015117686990145717</v>
      </c>
      <c r="V3" s="22">
        <v>0.015014029374624765</v>
      </c>
      <c r="W3" s="22">
        <v>0.4419034554538175</v>
      </c>
      <c r="X3" s="22">
        <v>0.02883627643083925</v>
      </c>
      <c r="Z3" s="45" t="s">
        <v>121</v>
      </c>
      <c r="AA3" s="45">
        <v>0.051042337676546534</v>
      </c>
      <c r="AB3" s="45">
        <v>0.05130329004789114</v>
      </c>
      <c r="AC3" s="45">
        <v>0.02382828787470359</v>
      </c>
      <c r="AD3" s="45">
        <v>0.01724402428155214</v>
      </c>
      <c r="AE3" s="45">
        <v>0.05238233061939446</v>
      </c>
      <c r="AF3" s="45">
        <v>0.03995566128602457</v>
      </c>
      <c r="AG3" s="45">
        <v>0.03400918843493228</v>
      </c>
      <c r="AH3" s="45">
        <v>0.030537423880423242</v>
      </c>
      <c r="AI3" s="45">
        <v>0.027232758519833755</v>
      </c>
      <c r="AJ3" s="45">
        <v>0.02999423148957625</v>
      </c>
      <c r="AK3" s="45"/>
      <c r="AL3" s="45" t="s">
        <v>121</v>
      </c>
      <c r="AM3" s="45">
        <v>0.14546546307561917</v>
      </c>
      <c r="AN3" s="45">
        <v>0.23681061333884815</v>
      </c>
      <c r="AO3" s="45">
        <v>0.005272320160710592</v>
      </c>
      <c r="AP3" s="45">
        <v>0.003174119184460599</v>
      </c>
      <c r="AQ3" s="45">
        <v>0.14045343428184362</v>
      </c>
      <c r="AR3" s="45">
        <v>0.02492406190404331</v>
      </c>
      <c r="AS3" s="45">
        <v>0.013133060167951204</v>
      </c>
      <c r="AT3" s="45">
        <v>0.1429173051587979</v>
      </c>
      <c r="AU3" s="45">
        <v>0.22344238215993295</v>
      </c>
      <c r="AV3" s="45">
        <v>0.06448724056779251</v>
      </c>
      <c r="AW3" s="45"/>
      <c r="AX3" s="45"/>
    </row>
    <row r="4">
      <c r="A4" s="128" t="s">
        <v>123</v>
      </c>
      <c r="B4" s="124">
        <f t="array" ref="B4">MMULT(AA4:AJ4,TRANSPOSE(O4:X4))</f>
        <v>-0.04003004424</v>
      </c>
      <c r="C4" s="124">
        <f t="shared" si="1"/>
        <v>0.9599699558</v>
      </c>
      <c r="D4" s="124"/>
      <c r="E4" s="124"/>
      <c r="F4" s="128" t="s">
        <v>123</v>
      </c>
      <c r="G4" s="124">
        <f t="array" ref="G4">MMULT(AA4:AJ4,TRANSPOSE(AM4:AV4))</f>
        <v>-0.02164136348</v>
      </c>
      <c r="H4" s="124">
        <f t="shared" si="2"/>
        <v>0.9783586365</v>
      </c>
      <c r="I4" s="124"/>
      <c r="J4" s="124"/>
      <c r="M4" s="127">
        <v>2.0</v>
      </c>
      <c r="N4" s="99" t="s">
        <v>123</v>
      </c>
      <c r="O4" s="22">
        <v>0.12624623886643924</v>
      </c>
      <c r="P4" s="22">
        <v>0.12574823929286147</v>
      </c>
      <c r="Q4" s="22">
        <v>0.010762658781167432</v>
      </c>
      <c r="R4" s="22">
        <v>0.010810683202424563</v>
      </c>
      <c r="S4" s="22">
        <v>0.10378771458576921</v>
      </c>
      <c r="T4" s="22">
        <v>0.10412211777860716</v>
      </c>
      <c r="U4" s="22">
        <v>0.014361129206454498</v>
      </c>
      <c r="V4" s="22">
        <v>0.014421427912874863</v>
      </c>
      <c r="W4" s="22">
        <v>0.4618612368101819</v>
      </c>
      <c r="X4" s="22">
        <v>0.027878553563219766</v>
      </c>
      <c r="Z4" s="45" t="s">
        <v>123</v>
      </c>
      <c r="AA4" s="45">
        <v>-0.0019343778168032788</v>
      </c>
      <c r="AB4" s="45">
        <v>0.014870146223218805</v>
      </c>
      <c r="AC4" s="45">
        <v>-0.08577541526323029</v>
      </c>
      <c r="AD4" s="45">
        <v>-0.061292524104715085</v>
      </c>
      <c r="AE4" s="45">
        <v>-0.06239609524724887</v>
      </c>
      <c r="AF4" s="45">
        <v>-0.05238851146386114</v>
      </c>
      <c r="AG4" s="45">
        <v>-0.08727486962000564</v>
      </c>
      <c r="AH4" s="45">
        <v>-0.07810530221614831</v>
      </c>
      <c r="AI4" s="45">
        <v>-0.053796706110276094</v>
      </c>
      <c r="AJ4" s="45">
        <v>-0.03274293488272306</v>
      </c>
      <c r="AK4" s="45"/>
      <c r="AL4" s="45" t="s">
        <v>123</v>
      </c>
      <c r="AM4" s="45">
        <v>0.13561217631916767</v>
      </c>
      <c r="AN4" s="45">
        <v>0.3899528964150091</v>
      </c>
      <c r="AO4" s="45">
        <v>0.00529241960159909</v>
      </c>
      <c r="AP4" s="45">
        <v>0.0027717572895005673</v>
      </c>
      <c r="AQ4" s="45">
        <v>0.13364407772909445</v>
      </c>
      <c r="AR4" s="45">
        <v>-4.775603798107264E-6</v>
      </c>
      <c r="AS4" s="45">
        <v>0.014517686990145717</v>
      </c>
      <c r="AT4" s="45">
        <v>0.09670402937462476</v>
      </c>
      <c r="AU4" s="45">
        <v>0.10170345545381748</v>
      </c>
      <c r="AV4" s="45">
        <v>0.11983627643083924</v>
      </c>
      <c r="AW4" s="45"/>
      <c r="AX4" s="45"/>
    </row>
    <row r="5">
      <c r="A5" s="128" t="s">
        <v>125</v>
      </c>
      <c r="B5" s="124">
        <f t="array" ref="B5">MMULT(AA5:AJ5,TRANSPOSE(O5:X5))</f>
        <v>-0.01043479604</v>
      </c>
      <c r="C5" s="124">
        <f t="shared" si="1"/>
        <v>0.989565204</v>
      </c>
      <c r="D5" s="124"/>
      <c r="E5" s="124"/>
      <c r="F5" s="128" t="s">
        <v>125</v>
      </c>
      <c r="G5" s="124">
        <f t="array" ref="G5">MMULT(AA5:AJ5,TRANSPOSE(AM5:AV5))</f>
        <v>-0.002302553644</v>
      </c>
      <c r="H5" s="124">
        <f t="shared" si="2"/>
        <v>0.9976974464</v>
      </c>
      <c r="I5" s="124"/>
      <c r="J5" s="124"/>
      <c r="M5" s="127">
        <v>3.0</v>
      </c>
      <c r="N5" s="99" t="s">
        <v>125</v>
      </c>
      <c r="O5" s="22">
        <v>0.11639438742154058</v>
      </c>
      <c r="P5" s="22">
        <v>0.11811275797912398</v>
      </c>
      <c r="Q5" s="22">
        <v>0.00968409699804736</v>
      </c>
      <c r="R5" s="22">
        <v>0.009711204381076248</v>
      </c>
      <c r="S5" s="22">
        <v>0.10398172252964563</v>
      </c>
      <c r="T5" s="22">
        <v>0.10383197956247457</v>
      </c>
      <c r="U5" s="22">
        <v>0.01431116986566657</v>
      </c>
      <c r="V5" s="22">
        <v>0.014822983545691426</v>
      </c>
      <c r="W5" s="22">
        <v>0.48177959442906465</v>
      </c>
      <c r="X5" s="22">
        <v>0.02737010328766903</v>
      </c>
      <c r="Z5" s="45" t="s">
        <v>125</v>
      </c>
      <c r="AA5" s="45">
        <v>0.04980142317166836</v>
      </c>
      <c r="AB5" s="45">
        <v>0.047843466843716875</v>
      </c>
      <c r="AC5" s="45">
        <v>0.09398395019778727</v>
      </c>
      <c r="AD5" s="45">
        <v>0.10058753777680773</v>
      </c>
      <c r="AE5" s="45">
        <v>-0.05171865867720671</v>
      </c>
      <c r="AF5" s="45">
        <v>-0.02216193218532647</v>
      </c>
      <c r="AG5" s="45">
        <v>-0.04075487126966393</v>
      </c>
      <c r="AH5" s="45">
        <v>-0.026875585072448582</v>
      </c>
      <c r="AI5" s="45">
        <v>-0.029933932071220304</v>
      </c>
      <c r="AJ5" s="45">
        <v>-0.025107885834562693</v>
      </c>
      <c r="AK5" s="45"/>
      <c r="AL5" s="45" t="s">
        <v>125</v>
      </c>
      <c r="AM5" s="45">
        <v>0.12658623886643924</v>
      </c>
      <c r="AN5" s="45">
        <v>0.15519823929286147</v>
      </c>
      <c r="AO5" s="45">
        <v>0.008162658781167433</v>
      </c>
      <c r="AP5" s="45">
        <v>1.0683202424562402E-5</v>
      </c>
      <c r="AQ5" s="45">
        <v>-1.2285414230789327E-5</v>
      </c>
      <c r="AR5" s="45">
        <v>0.4211721177786072</v>
      </c>
      <c r="AS5" s="45">
        <v>0.013661129206454499</v>
      </c>
      <c r="AT5" s="45">
        <v>2.1427912874863453E-5</v>
      </c>
      <c r="AU5" s="45">
        <v>-3.8763189818102894E-5</v>
      </c>
      <c r="AV5" s="45">
        <v>0.27523855356321975</v>
      </c>
      <c r="AW5" s="45"/>
      <c r="AX5" s="45"/>
    </row>
    <row r="6">
      <c r="A6" s="128" t="s">
        <v>127</v>
      </c>
      <c r="B6" s="124">
        <f t="array" ref="B6">MMULT(AA6:AJ6,TRANSPOSE(O6:X6))</f>
        <v>-0.005039612774</v>
      </c>
      <c r="C6" s="124">
        <f t="shared" si="1"/>
        <v>0.9949603872</v>
      </c>
      <c r="D6" s="124"/>
      <c r="E6" s="124"/>
      <c r="F6" s="128" t="s">
        <v>127</v>
      </c>
      <c r="G6" s="124">
        <f t="array" ref="G6">MMULT(AA6:AJ6,TRANSPOSE(AM6:AV6))</f>
        <v>0.01294815975</v>
      </c>
      <c r="H6" s="124">
        <f t="shared" si="2"/>
        <v>1.01294816</v>
      </c>
      <c r="I6" s="124"/>
      <c r="J6" s="124"/>
      <c r="M6" s="127">
        <v>4.0</v>
      </c>
      <c r="N6" s="99" t="s">
        <v>127</v>
      </c>
      <c r="O6" s="22">
        <v>0.126082678182067</v>
      </c>
      <c r="P6" s="22">
        <v>0.12363180050060112</v>
      </c>
      <c r="Q6" s="22">
        <v>0.011276706993106064</v>
      </c>
      <c r="R6" s="22">
        <v>0.011425222932352493</v>
      </c>
      <c r="S6" s="22">
        <v>0.1159069709795324</v>
      </c>
      <c r="T6" s="22">
        <v>0.11631949482226801</v>
      </c>
      <c r="U6" s="22">
        <v>0.016088367163000397</v>
      </c>
      <c r="V6" s="22">
        <v>0.01594776211335418</v>
      </c>
      <c r="W6" s="22">
        <v>0.4358909614953</v>
      </c>
      <c r="X6" s="22">
        <v>0.027430034818418363</v>
      </c>
      <c r="Z6" s="45" t="s">
        <v>127</v>
      </c>
      <c r="AA6" s="45">
        <v>-0.007219281528972221</v>
      </c>
      <c r="AB6" s="45">
        <v>0.03837648483157774</v>
      </c>
      <c r="AC6" s="45">
        <v>0.01980316524649739</v>
      </c>
      <c r="AD6" s="45">
        <v>0.0662983451831709</v>
      </c>
      <c r="AE6" s="45">
        <v>0.026102499223344733</v>
      </c>
      <c r="AF6" s="45">
        <v>0.05022271992639005</v>
      </c>
      <c r="AG6" s="45">
        <v>0.03695738396016823</v>
      </c>
      <c r="AH6" s="45">
        <v>0.04369973807073668</v>
      </c>
      <c r="AI6" s="45">
        <v>-0.046320447186645075</v>
      </c>
      <c r="AJ6" s="45">
        <v>0.006456281779314121</v>
      </c>
      <c r="AK6" s="45"/>
      <c r="AL6" s="45" t="s">
        <v>127</v>
      </c>
      <c r="AM6" s="45">
        <v>0.10969438742154058</v>
      </c>
      <c r="AN6" s="45">
        <v>0.16951275797912396</v>
      </c>
      <c r="AO6" s="45">
        <v>0.19310409699804737</v>
      </c>
      <c r="AP6" s="45">
        <v>1.1204381076247716E-5</v>
      </c>
      <c r="AQ6" s="45">
        <v>-1.8277470354363667E-5</v>
      </c>
      <c r="AR6" s="45">
        <v>3.1979562474568346E-5</v>
      </c>
      <c r="AS6" s="45">
        <v>1.1169865666569787E-5</v>
      </c>
      <c r="AT6" s="45">
        <v>2.2983545691425064E-5</v>
      </c>
      <c r="AU6" s="45">
        <v>-2.0405570935355666E-5</v>
      </c>
      <c r="AV6" s="45">
        <v>0.527620103287669</v>
      </c>
      <c r="AW6" s="45"/>
      <c r="AX6" s="45"/>
    </row>
    <row r="7">
      <c r="A7" s="128" t="s">
        <v>129</v>
      </c>
      <c r="B7" s="124">
        <f t="array" ref="B7">MMULT(AA7:AJ7,TRANSPOSE(O7:X7))</f>
        <v>-0.0003595900914</v>
      </c>
      <c r="C7" s="124">
        <f t="shared" si="1"/>
        <v>0.9996404099</v>
      </c>
      <c r="D7" s="124"/>
      <c r="E7" s="124"/>
      <c r="F7" s="128" t="s">
        <v>129</v>
      </c>
      <c r="G7" s="124">
        <f t="array" ref="G7">MMULT(AA7:AJ7,TRANSPOSE(AM7:AV7))</f>
        <v>0.009750242137</v>
      </c>
      <c r="H7" s="124">
        <f t="shared" si="2"/>
        <v>1.009750242</v>
      </c>
      <c r="I7" s="124"/>
      <c r="J7" s="124"/>
      <c r="M7" s="127">
        <v>5.0</v>
      </c>
      <c r="N7" s="99" t="s">
        <v>129</v>
      </c>
      <c r="O7" s="22">
        <v>0.12625456956838338</v>
      </c>
      <c r="P7" s="22">
        <v>0.12817993303835465</v>
      </c>
      <c r="Q7" s="22">
        <v>0.011355287339976677</v>
      </c>
      <c r="R7" s="22">
        <v>0.012054706206199146</v>
      </c>
      <c r="S7" s="22">
        <v>0.11686302717962394</v>
      </c>
      <c r="T7" s="22">
        <v>0.11877072310814273</v>
      </c>
      <c r="U7" s="22">
        <v>0.015965629991617686</v>
      </c>
      <c r="V7" s="22">
        <v>0.015933315253447836</v>
      </c>
      <c r="W7" s="22">
        <v>0.4272786446831489</v>
      </c>
      <c r="X7" s="22">
        <v>0.02734416363110496</v>
      </c>
      <c r="Z7" s="45" t="s">
        <v>129</v>
      </c>
      <c r="AA7" s="45">
        <v>0.0010835834158609003</v>
      </c>
      <c r="AB7" s="45">
        <v>0.0012004843380759578</v>
      </c>
      <c r="AC7" s="45">
        <v>-0.011958177989005225</v>
      </c>
      <c r="AD7" s="45">
        <v>0.019768722717746767</v>
      </c>
      <c r="AE7" s="45">
        <v>0.0012346584429094865</v>
      </c>
      <c r="AF7" s="45">
        <v>0.008349418185144453</v>
      </c>
      <c r="AG7" s="45">
        <v>0.029826918590895923</v>
      </c>
      <c r="AH7" s="45">
        <v>0.0533264368231301</v>
      </c>
      <c r="AI7" s="45">
        <v>-0.008343874251251826</v>
      </c>
      <c r="AJ7" s="45">
        <v>0.012819605815675983</v>
      </c>
      <c r="AK7" s="45"/>
      <c r="AL7" s="45" t="s">
        <v>129</v>
      </c>
      <c r="AM7" s="45">
        <v>0.116382678182067</v>
      </c>
      <c r="AN7" s="45">
        <v>0.12842180050060112</v>
      </c>
      <c r="AO7" s="45">
        <v>0.008576706993106063</v>
      </c>
      <c r="AP7" s="45">
        <v>2.5222932352492178E-5</v>
      </c>
      <c r="AQ7" s="45">
        <v>6.970979532394672E-6</v>
      </c>
      <c r="AR7" s="45">
        <v>1.949482226801247E-5</v>
      </c>
      <c r="AS7" s="45">
        <v>-1.1632836999602575E-5</v>
      </c>
      <c r="AT7" s="45">
        <v>4.7762113354180014E-5</v>
      </c>
      <c r="AU7" s="45">
        <v>-9.038504700020766E-6</v>
      </c>
      <c r="AV7" s="45">
        <v>0.7464800348184183</v>
      </c>
      <c r="AW7" s="45"/>
      <c r="AX7" s="45"/>
    </row>
    <row r="8">
      <c r="A8" s="128" t="s">
        <v>131</v>
      </c>
      <c r="B8" s="124">
        <f t="array" ref="B8">MMULT(AA8:AJ8,TRANSPOSE(O8:X8))</f>
        <v>-0.04558096757</v>
      </c>
      <c r="C8" s="124">
        <f t="shared" si="1"/>
        <v>0.9544190324</v>
      </c>
      <c r="D8" s="124"/>
      <c r="E8" s="124"/>
      <c r="F8" s="128" t="s">
        <v>131</v>
      </c>
      <c r="G8" s="124">
        <f t="array" ref="G8">MMULT(AA8:AJ8,TRANSPOSE(AM8:AV8))</f>
        <v>-0.07349230807</v>
      </c>
      <c r="H8" s="124">
        <f t="shared" si="2"/>
        <v>0.9265076919</v>
      </c>
      <c r="I8" s="124"/>
      <c r="J8" s="124"/>
      <c r="M8" s="127">
        <v>6.0</v>
      </c>
      <c r="N8" s="99" t="s">
        <v>131</v>
      </c>
      <c r="O8" s="22">
        <v>0.12396835717303925</v>
      </c>
      <c r="P8" s="22">
        <v>0.12620119228240131</v>
      </c>
      <c r="Q8" s="22">
        <v>0.011068064131601262</v>
      </c>
      <c r="R8" s="22">
        <v>0.011605285905747005</v>
      </c>
      <c r="S8" s="22">
        <v>0.11553207287604252</v>
      </c>
      <c r="T8" s="22">
        <v>0.12038247823779286</v>
      </c>
      <c r="U8" s="22">
        <v>0.016149597725078284</v>
      </c>
      <c r="V8" s="22">
        <v>0.017117576290512426</v>
      </c>
      <c r="W8" s="22">
        <v>0.4311770059828377</v>
      </c>
      <c r="X8" s="22">
        <v>0.026798369394947355</v>
      </c>
      <c r="Z8" s="45" t="s">
        <v>131</v>
      </c>
      <c r="AA8" s="45">
        <v>-0.08394969440815658</v>
      </c>
      <c r="AB8" s="45">
        <v>-0.05290070530997959</v>
      </c>
      <c r="AC8" s="45">
        <v>-0.10734793042782664</v>
      </c>
      <c r="AD8" s="45">
        <v>-0.13061590109325105</v>
      </c>
      <c r="AE8" s="45">
        <v>-0.12053016520882931</v>
      </c>
      <c r="AF8" s="45">
        <v>-0.09110133713576318</v>
      </c>
      <c r="AG8" s="45">
        <v>-0.08819179493839269</v>
      </c>
      <c r="AH8" s="45">
        <v>-0.07257369607129871</v>
      </c>
      <c r="AI8" s="45">
        <v>0.006416210283995305</v>
      </c>
      <c r="AJ8" s="45">
        <v>-0.037376569617870725</v>
      </c>
      <c r="AK8" s="45"/>
      <c r="AL8" s="45" t="s">
        <v>131</v>
      </c>
      <c r="AM8" s="45">
        <v>0.11785456956838337</v>
      </c>
      <c r="AN8" s="45">
        <v>0.13334993303835466</v>
      </c>
      <c r="AO8" s="45">
        <v>0.009055287339976677</v>
      </c>
      <c r="AP8" s="45">
        <v>0.0012547062061991458</v>
      </c>
      <c r="AQ8" s="45">
        <v>0.11969302717962393</v>
      </c>
      <c r="AR8" s="45">
        <v>0.40213072310814274</v>
      </c>
      <c r="AS8" s="45">
        <v>0.05878562999161768</v>
      </c>
      <c r="AT8" s="45">
        <v>3.3315253447834675E-5</v>
      </c>
      <c r="AU8" s="45">
        <v>0.15387864468314894</v>
      </c>
      <c r="AV8" s="45">
        <v>0.0039441636311049605</v>
      </c>
      <c r="AW8" s="45"/>
      <c r="AX8" s="45"/>
    </row>
    <row r="9">
      <c r="A9" s="128" t="s">
        <v>133</v>
      </c>
      <c r="B9" s="124">
        <f t="array" ref="B9">MMULT(AA9:AJ9,TRANSPOSE(O9:X9))</f>
        <v>0.020973661</v>
      </c>
      <c r="C9" s="124">
        <f t="shared" si="1"/>
        <v>1.020973661</v>
      </c>
      <c r="D9" s="124"/>
      <c r="E9" s="124"/>
      <c r="F9" s="128" t="s">
        <v>133</v>
      </c>
      <c r="G9" s="124">
        <f t="array" ref="G9">MMULT(AA9:AJ9,TRANSPOSE(AM9:AV9))</f>
        <v>0.0326248549</v>
      </c>
      <c r="H9" s="124">
        <f t="shared" si="2"/>
        <v>1.032624855</v>
      </c>
      <c r="I9" s="124"/>
      <c r="J9" s="124"/>
      <c r="M9" s="127">
        <v>7.0</v>
      </c>
      <c r="N9" s="99" t="s">
        <v>133</v>
      </c>
      <c r="O9" s="22">
        <v>0.11807343861599698</v>
      </c>
      <c r="P9" s="22">
        <v>0.11891804572357709</v>
      </c>
      <c r="Q9" s="22">
        <v>0.01002042857293493</v>
      </c>
      <c r="R9" s="22">
        <v>0.010478918504209483</v>
      </c>
      <c r="S9" s="22">
        <v>0.11230695964393547</v>
      </c>
      <c r="T9" s="22">
        <v>0.11797346684649158</v>
      </c>
      <c r="U9" s="22">
        <v>0.015246205272667523</v>
      </c>
      <c r="V9" s="22">
        <v>0.015357941560402355</v>
      </c>
      <c r="W9" s="22">
        <v>0.45444094360544357</v>
      </c>
      <c r="X9" s="22">
        <v>0.027183651654341032</v>
      </c>
      <c r="Z9" s="45" t="s">
        <v>133</v>
      </c>
      <c r="AA9" s="45">
        <v>0.05635223282079016</v>
      </c>
      <c r="AB9" s="45">
        <v>0.0731711990954993</v>
      </c>
      <c r="AC9" s="45">
        <v>0.028760704139326965</v>
      </c>
      <c r="AD9" s="45">
        <v>0.04319524192616009</v>
      </c>
      <c r="AE9" s="45">
        <v>0.021713215712493517</v>
      </c>
      <c r="AF9" s="45">
        <v>0.05607263365849935</v>
      </c>
      <c r="AG9" s="45">
        <v>0.037843149887505145</v>
      </c>
      <c r="AH9" s="45">
        <v>0.07812414239463683</v>
      </c>
      <c r="AI9" s="45">
        <v>-0.012583614513958175</v>
      </c>
      <c r="AJ9" s="45">
        <v>-0.008613998247366528</v>
      </c>
      <c r="AK9" s="45"/>
      <c r="AL9" s="45" t="s">
        <v>133</v>
      </c>
      <c r="AM9" s="45">
        <v>0.18149835717303925</v>
      </c>
      <c r="AN9" s="45">
        <v>0.14599119228240132</v>
      </c>
      <c r="AO9" s="45">
        <v>0.01616806413160126</v>
      </c>
      <c r="AP9" s="45">
        <v>0.12068528590574701</v>
      </c>
      <c r="AQ9" s="45">
        <v>0.11997207287604252</v>
      </c>
      <c r="AR9" s="45">
        <v>-1.7521762207137193E-5</v>
      </c>
      <c r="AS9" s="45">
        <v>0.1653195977250783</v>
      </c>
      <c r="AT9" s="45">
        <v>1.757629051242493E-5</v>
      </c>
      <c r="AU9" s="45">
        <v>0.16837700598283772</v>
      </c>
      <c r="AV9" s="45">
        <v>0.08197836939494735</v>
      </c>
      <c r="AW9" s="45"/>
      <c r="AX9" s="45"/>
    </row>
    <row r="10">
      <c r="A10" s="128" t="s">
        <v>135</v>
      </c>
      <c r="B10" s="124">
        <f t="array" ref="B10">MMULT(AA10:AJ10,TRANSPOSE(O10:X10))</f>
        <v>0.0373273477</v>
      </c>
      <c r="C10" s="124">
        <f t="shared" si="1"/>
        <v>1.037327348</v>
      </c>
      <c r="D10" s="124"/>
      <c r="E10" s="124"/>
      <c r="F10" s="128" t="s">
        <v>135</v>
      </c>
      <c r="G10" s="124">
        <f t="array" ref="G10">MMULT(AA10:AJ10,TRANSPOSE(AM10:AV10))</f>
        <v>0.019801441</v>
      </c>
      <c r="H10" s="124">
        <f t="shared" si="2"/>
        <v>1.019801441</v>
      </c>
      <c r="I10" s="124"/>
      <c r="J10" s="124"/>
      <c r="M10" s="127">
        <v>8.0</v>
      </c>
      <c r="N10" s="99" t="s">
        <v>135</v>
      </c>
      <c r="O10" s="22">
        <v>0.12148401116665469</v>
      </c>
      <c r="P10" s="22">
        <v>0.11923992087614285</v>
      </c>
      <c r="Q10" s="22">
        <v>0.010357851589214415</v>
      </c>
      <c r="R10" s="22">
        <v>0.01080817845279318</v>
      </c>
      <c r="S10" s="22">
        <v>0.10941477244200212</v>
      </c>
      <c r="T10" s="22">
        <v>0.11386333558270062</v>
      </c>
      <c r="U10" s="22">
        <v>0.01485192598139093</v>
      </c>
      <c r="V10" s="22">
        <v>0.014743071383622967</v>
      </c>
      <c r="W10" s="22">
        <v>0.45789700155338336</v>
      </c>
      <c r="X10" s="22">
        <v>0.02733993097209484</v>
      </c>
      <c r="Z10" s="45" t="s">
        <v>135</v>
      </c>
      <c r="AA10" s="45">
        <v>0.016383574414898572</v>
      </c>
      <c r="AB10" s="45">
        <v>0.0074188780047854674</v>
      </c>
      <c r="AC10" s="45">
        <v>0.017027542699790343</v>
      </c>
      <c r="AD10" s="45">
        <v>-0.046829800854307546</v>
      </c>
      <c r="AE10" s="45">
        <v>-0.025653442139511262</v>
      </c>
      <c r="AF10" s="45">
        <v>-0.013538191741417571</v>
      </c>
      <c r="AG10" s="45">
        <v>0.011817470449937861</v>
      </c>
      <c r="AH10" s="45">
        <v>3.8480539831842187E-4</v>
      </c>
      <c r="AI10" s="45">
        <v>0.08260569389152406</v>
      </c>
      <c r="AJ10" s="45">
        <v>0.04112809474241996</v>
      </c>
      <c r="AK10" s="45"/>
      <c r="AL10" s="45" t="s">
        <v>135</v>
      </c>
      <c r="AM10" s="45">
        <v>0.35980343861599695</v>
      </c>
      <c r="AN10" s="45">
        <v>1.804572357708145E-5</v>
      </c>
      <c r="AO10" s="45">
        <v>0.04397042857293493</v>
      </c>
      <c r="AP10" s="45">
        <v>0.08111891850420948</v>
      </c>
      <c r="AQ10" s="45">
        <v>0.11070695964393547</v>
      </c>
      <c r="AR10" s="45">
        <v>-2.6533153508409568E-5</v>
      </c>
      <c r="AS10" s="45">
        <v>0.1923262052726675</v>
      </c>
      <c r="AT10" s="45">
        <v>-4.205843959764581E-5</v>
      </c>
      <c r="AU10" s="45">
        <v>0.21214094360544358</v>
      </c>
      <c r="AV10" s="45">
        <v>-1.634834565896609E-5</v>
      </c>
      <c r="AW10" s="45"/>
      <c r="AX10" s="45"/>
    </row>
    <row r="11">
      <c r="A11" s="128" t="s">
        <v>137</v>
      </c>
      <c r="B11" s="124">
        <f t="array" ref="B11">MMULT(AA11:AJ11,TRANSPOSE(O11:X11))</f>
        <v>0.02056026209</v>
      </c>
      <c r="C11" s="124">
        <f t="shared" si="1"/>
        <v>1.020560262</v>
      </c>
      <c r="D11" s="124"/>
      <c r="E11" s="124"/>
      <c r="F11" s="128" t="s">
        <v>137</v>
      </c>
      <c r="G11" s="124">
        <f t="array" ref="G11">MMULT(AA11:AJ11,TRANSPOSE(AM11:AV11))</f>
        <v>0.02318992706</v>
      </c>
      <c r="H11" s="124">
        <f t="shared" si="2"/>
        <v>1.023189927</v>
      </c>
      <c r="I11" s="124"/>
      <c r="J11" s="124"/>
      <c r="M11" s="127">
        <v>9.0</v>
      </c>
      <c r="N11" s="99" t="s">
        <v>137</v>
      </c>
      <c r="O11" s="22">
        <v>0.12282022117822217</v>
      </c>
      <c r="P11" s="22">
        <v>0.12369839941983123</v>
      </c>
      <c r="Q11" s="22">
        <v>0.011222634471418845</v>
      </c>
      <c r="R11" s="22">
        <v>0.010330879021030123</v>
      </c>
      <c r="S11" s="22">
        <v>0.11503060571493884</v>
      </c>
      <c r="T11" s="22">
        <v>0.12172597273688532</v>
      </c>
      <c r="U11" s="22">
        <v>0.014225599347088672</v>
      </c>
      <c r="V11" s="22">
        <v>0.014403503962341293</v>
      </c>
      <c r="W11" s="22">
        <v>0.4401919706445748</v>
      </c>
      <c r="X11" s="22">
        <v>0.026350213503668663</v>
      </c>
      <c r="Z11" s="45" t="s">
        <v>137</v>
      </c>
      <c r="AA11" s="45">
        <v>0.04583087082488557</v>
      </c>
      <c r="AB11" s="45">
        <v>0.006143230685792922</v>
      </c>
      <c r="AC11" s="45">
        <v>0.04306276895110828</v>
      </c>
      <c r="AD11" s="45">
        <v>0.0324099586965636</v>
      </c>
      <c r="AE11" s="45">
        <v>-0.02174100796956191</v>
      </c>
      <c r="AF11" s="45">
        <v>6.575614977271105E-4</v>
      </c>
      <c r="AG11" s="45">
        <v>-0.018790959688178566</v>
      </c>
      <c r="AH11" s="45">
        <v>-0.006890086179692778</v>
      </c>
      <c r="AI11" s="45">
        <v>0.03401351765992677</v>
      </c>
      <c r="AJ11" s="45">
        <v>0.044334031695673515</v>
      </c>
      <c r="AK11" s="45"/>
      <c r="AL11" s="45" t="s">
        <v>137</v>
      </c>
      <c r="AM11" s="45">
        <v>0.2997640111666547</v>
      </c>
      <c r="AN11" s="45">
        <v>3.992087614285156E-5</v>
      </c>
      <c r="AO11" s="45">
        <v>0.19440785158921442</v>
      </c>
      <c r="AP11" s="45">
        <v>8.178452793178997E-6</v>
      </c>
      <c r="AQ11" s="45">
        <v>0.10781477244200212</v>
      </c>
      <c r="AR11" s="45">
        <v>-3.66644172993813E-5</v>
      </c>
      <c r="AS11" s="45">
        <v>0.19150192598139093</v>
      </c>
      <c r="AT11" s="45">
        <v>4.3071383622967155E-5</v>
      </c>
      <c r="AU11" s="45">
        <v>0.20639700155338336</v>
      </c>
      <c r="AV11" s="45">
        <v>3.993097209483917E-5</v>
      </c>
      <c r="AW11" s="45"/>
      <c r="AX11" s="45"/>
    </row>
    <row r="12">
      <c r="A12" s="128" t="s">
        <v>139</v>
      </c>
      <c r="B12" s="124">
        <f t="array" ref="B12">MMULT(AA12:AJ12,TRANSPOSE(O12:X12))</f>
        <v>0.03489818664</v>
      </c>
      <c r="C12" s="124">
        <f t="shared" si="1"/>
        <v>1.034898187</v>
      </c>
      <c r="D12" s="124"/>
      <c r="E12" s="124"/>
      <c r="F12" s="128" t="s">
        <v>139</v>
      </c>
      <c r="G12" s="124">
        <f t="array" ref="G12">MMULT(AA12:AJ12,TRANSPOSE(AM12:AV12))</f>
        <v>0.05665088476</v>
      </c>
      <c r="H12" s="124">
        <f t="shared" si="2"/>
        <v>1.056650885</v>
      </c>
      <c r="I12" s="124"/>
      <c r="J12" s="124"/>
      <c r="M12" s="127">
        <v>10.0</v>
      </c>
      <c r="N12" s="99" t="s">
        <v>139</v>
      </c>
      <c r="O12" s="22">
        <v>0.11699711658639372</v>
      </c>
      <c r="P12" s="22">
        <v>0.1201429124927834</v>
      </c>
      <c r="Q12" s="22">
        <v>0.010340362690768448</v>
      </c>
      <c r="R12" s="22">
        <v>0.009783098762402229</v>
      </c>
      <c r="S12" s="22">
        <v>0.11998102204243581</v>
      </c>
      <c r="T12" s="22">
        <v>0.12178249563772911</v>
      </c>
      <c r="U12" s="22">
        <v>0.014606875281255462</v>
      </c>
      <c r="V12" s="22">
        <v>0.014615076541478658</v>
      </c>
      <c r="W12" s="22">
        <v>0.4471426494766165</v>
      </c>
      <c r="X12" s="22">
        <v>0.024608390488136636</v>
      </c>
      <c r="Z12" s="45" t="s">
        <v>139</v>
      </c>
      <c r="AA12" s="45">
        <v>0.034808601342666945</v>
      </c>
      <c r="AB12" s="45">
        <v>0.04581078005474737</v>
      </c>
      <c r="AC12" s="45">
        <v>0.0886597671473559</v>
      </c>
      <c r="AD12" s="45">
        <v>0.09221616754710071</v>
      </c>
      <c r="AE12" s="45">
        <v>0.07685485166146466</v>
      </c>
      <c r="AF12" s="45">
        <v>0.049650933291653265</v>
      </c>
      <c r="AG12" s="45">
        <v>0.08774786790087785</v>
      </c>
      <c r="AH12" s="45">
        <v>0.07245485104202598</v>
      </c>
      <c r="AI12" s="45">
        <v>0.0102646242188289</v>
      </c>
      <c r="AJ12" s="45">
        <v>0.05302099076260558</v>
      </c>
      <c r="AK12" s="45"/>
      <c r="AL12" s="45" t="s">
        <v>139</v>
      </c>
      <c r="AM12" s="45">
        <v>0.24444022117822217</v>
      </c>
      <c r="AN12" s="45">
        <v>-1.6005801687785093E-6</v>
      </c>
      <c r="AO12" s="45">
        <v>0.22094263447141885</v>
      </c>
      <c r="AP12" s="45">
        <v>4.308790210301224E-4</v>
      </c>
      <c r="AQ12" s="45">
        <v>0.11343060571493883</v>
      </c>
      <c r="AR12" s="45">
        <v>0.00162597273688532</v>
      </c>
      <c r="AS12" s="45">
        <v>0.19563559934708866</v>
      </c>
      <c r="AT12" s="45">
        <v>0.002403503962341293</v>
      </c>
      <c r="AU12" s="45">
        <v>0.21869197064457482</v>
      </c>
      <c r="AV12" s="45">
        <v>0.002450213503668662</v>
      </c>
      <c r="AW12" s="45"/>
      <c r="AX12" s="45"/>
    </row>
    <row r="13">
      <c r="A13" s="128" t="s">
        <v>141</v>
      </c>
      <c r="B13" s="124">
        <f t="array" ref="B13">MMULT(AA13:AJ13,TRANSPOSE(O13:X13))</f>
        <v>-0.0371552519</v>
      </c>
      <c r="C13" s="124">
        <f t="shared" si="1"/>
        <v>0.9628447481</v>
      </c>
      <c r="D13" s="124"/>
      <c r="E13" s="124"/>
      <c r="F13" s="128" t="s">
        <v>141</v>
      </c>
      <c r="G13" s="124">
        <f t="array" ref="G13">MMULT(AA13:AJ13,TRANSPOSE(AM13:AV13))</f>
        <v>0.01079882595</v>
      </c>
      <c r="H13" s="124">
        <f t="shared" si="2"/>
        <v>1.010798826</v>
      </c>
      <c r="I13" s="124"/>
      <c r="J13" s="124"/>
      <c r="M13" s="127">
        <v>11.0</v>
      </c>
      <c r="N13" s="99" t="s">
        <v>141</v>
      </c>
      <c r="O13" s="22">
        <v>0.11648325272839832</v>
      </c>
      <c r="P13" s="22">
        <v>0.11572474189339006</v>
      </c>
      <c r="Q13" s="22">
        <v>0.010110086109211647</v>
      </c>
      <c r="R13" s="22">
        <v>0.009651595282806654</v>
      </c>
      <c r="S13" s="22">
        <v>0.12374843064440803</v>
      </c>
      <c r="T13" s="22">
        <v>0.11728897563180123</v>
      </c>
      <c r="U13" s="22">
        <v>0.01564458018659933</v>
      </c>
      <c r="V13" s="22">
        <v>0.014584255745758721</v>
      </c>
      <c r="W13" s="22">
        <v>0.45358657715726786</v>
      </c>
      <c r="X13" s="22">
        <v>0.023177504620358173</v>
      </c>
      <c r="Z13" s="45" t="s">
        <v>141</v>
      </c>
      <c r="AA13" s="45">
        <v>0.06676468964916493</v>
      </c>
      <c r="AB13" s="45">
        <v>0.010115672464231285</v>
      </c>
      <c r="AC13" s="45">
        <v>0.14073582609210922</v>
      </c>
      <c r="AD13" s="45">
        <v>0.03570123223116539</v>
      </c>
      <c r="AE13" s="45">
        <v>0.046227624154149716</v>
      </c>
      <c r="AF13" s="45">
        <v>-0.052891631693962604</v>
      </c>
      <c r="AG13" s="45">
        <v>-0.0011608039022159566</v>
      </c>
      <c r="AH13" s="45">
        <v>-0.05338578101140301</v>
      </c>
      <c r="AI13" s="45">
        <v>-0.10261800475844662</v>
      </c>
      <c r="AJ13" s="45">
        <v>-0.0019142611746874039</v>
      </c>
      <c r="AK13" s="45"/>
      <c r="AL13" s="45" t="s">
        <v>141</v>
      </c>
      <c r="AM13" s="45">
        <v>0.29254711658639376</v>
      </c>
      <c r="AN13" s="45">
        <v>0.1158429124927834</v>
      </c>
      <c r="AO13" s="45">
        <v>0.009840362690768448</v>
      </c>
      <c r="AP13" s="45">
        <v>0.011703098762402228</v>
      </c>
      <c r="AQ13" s="45">
        <v>-1.8977957564184078E-5</v>
      </c>
      <c r="AR13" s="45">
        <v>0.07878249563772911</v>
      </c>
      <c r="AS13" s="45">
        <v>0.014516875281255462</v>
      </c>
      <c r="AT13" s="45">
        <v>0.02542507654147866</v>
      </c>
      <c r="AU13" s="45">
        <v>0.05264264947661651</v>
      </c>
      <c r="AV13" s="45">
        <v>0.3988183904881366</v>
      </c>
      <c r="AW13" s="45"/>
      <c r="AX13" s="45"/>
    </row>
    <row r="14">
      <c r="A14" s="128" t="s">
        <v>143</v>
      </c>
      <c r="B14" s="124">
        <f t="array" ref="B14">MMULT(AA14:AJ14,TRANSPOSE(O14:X14))</f>
        <v>0.04471696431</v>
      </c>
      <c r="C14" s="124">
        <f t="shared" si="1"/>
        <v>1.044716964</v>
      </c>
      <c r="D14" s="124"/>
      <c r="E14" s="124"/>
      <c r="F14" s="128" t="s">
        <v>143</v>
      </c>
      <c r="G14" s="124">
        <f t="array" ref="G14">MMULT(AA14:AJ14,TRANSPOSE(AM14:AV14))</f>
        <v>0.04732064565</v>
      </c>
      <c r="H14" s="124">
        <f t="shared" si="2"/>
        <v>1.047320646</v>
      </c>
      <c r="I14" s="124"/>
      <c r="J14" s="124"/>
      <c r="M14" s="127">
        <v>12.0</v>
      </c>
      <c r="N14" s="99" t="s">
        <v>143</v>
      </c>
      <c r="O14" s="22">
        <v>0.11200205634808359</v>
      </c>
      <c r="P14" s="22">
        <v>0.11699611727160324</v>
      </c>
      <c r="Q14" s="22">
        <v>0.009309773612298934</v>
      </c>
      <c r="R14" s="22">
        <v>0.009631755095609092</v>
      </c>
      <c r="S14" s="22">
        <v>0.11577293697296863</v>
      </c>
      <c r="T14" s="22">
        <v>0.1142791112955745</v>
      </c>
      <c r="U14" s="22">
        <v>0.012129209332157685</v>
      </c>
      <c r="V14" s="22">
        <v>0.012650778584008765</v>
      </c>
      <c r="W14" s="22">
        <v>0.47521466981289395</v>
      </c>
      <c r="X14" s="22">
        <v>0.022013591674801616</v>
      </c>
      <c r="Z14" s="45" t="s">
        <v>143</v>
      </c>
      <c r="AA14" s="45">
        <v>0.03268591618303884</v>
      </c>
      <c r="AB14" s="45">
        <v>0.08908662579908677</v>
      </c>
      <c r="AC14" s="45">
        <v>-0.0012994233946993505</v>
      </c>
      <c r="AD14" s="45">
        <v>0.05348808328250376</v>
      </c>
      <c r="AE14" s="45">
        <v>0.05667184329791164</v>
      </c>
      <c r="AF14" s="45">
        <v>0.08035629963871682</v>
      </c>
      <c r="AG14" s="45">
        <v>0.0680240583517151</v>
      </c>
      <c r="AH14" s="45">
        <v>0.08457972130883173</v>
      </c>
      <c r="AI14" s="45">
        <v>0.024813793829006503</v>
      </c>
      <c r="AJ14" s="45">
        <v>0.03175901207558174</v>
      </c>
      <c r="AK14" s="45"/>
      <c r="AL14" s="45" t="s">
        <v>143</v>
      </c>
      <c r="AM14" s="45">
        <v>0.13118325272839831</v>
      </c>
      <c r="AN14" s="45">
        <v>0.24406474189339006</v>
      </c>
      <c r="AO14" s="45">
        <v>0.11949008610921165</v>
      </c>
      <c r="AP14" s="45">
        <v>0.010231595282806654</v>
      </c>
      <c r="AQ14" s="45">
        <v>0.12204843064440804</v>
      </c>
      <c r="AR14" s="45">
        <v>-1.1024368198775392E-5</v>
      </c>
      <c r="AS14" s="45">
        <v>0.09601458018659934</v>
      </c>
      <c r="AT14" s="45">
        <v>0.009684255745758721</v>
      </c>
      <c r="AU14" s="45">
        <v>0.2672865771572679</v>
      </c>
      <c r="AV14" s="45">
        <v>-2.249537964182577E-5</v>
      </c>
      <c r="AW14" s="45"/>
      <c r="AX14" s="45"/>
    </row>
    <row r="15">
      <c r="A15" s="128" t="s">
        <v>145</v>
      </c>
      <c r="B15" s="124">
        <f t="array" ref="B15">MMULT(AA15:AJ15,TRANSPOSE(O15:X15))</f>
        <v>0.03949096832</v>
      </c>
      <c r="C15" s="124">
        <f t="shared" si="1"/>
        <v>1.039490968</v>
      </c>
      <c r="D15" s="124"/>
      <c r="E15" s="124"/>
      <c r="F15" s="128" t="s">
        <v>145</v>
      </c>
      <c r="G15" s="124">
        <f t="array" ref="G15">MMULT(AA15:AJ15,TRANSPOSE(AM15:AV15))</f>
        <v>0.03769179078</v>
      </c>
      <c r="H15" s="124">
        <f t="shared" si="2"/>
        <v>1.037691791</v>
      </c>
      <c r="I15" s="124"/>
      <c r="J15" s="124"/>
      <c r="M15" s="127">
        <v>13.0</v>
      </c>
      <c r="N15" s="99" t="s">
        <v>145</v>
      </c>
      <c r="O15" s="22">
        <v>0.10735329587462224</v>
      </c>
      <c r="P15" s="22">
        <v>0.12282121613138038</v>
      </c>
      <c r="Q15" s="22">
        <v>0.009291178288593839</v>
      </c>
      <c r="R15" s="22">
        <v>0.009353132738274908</v>
      </c>
      <c r="S15" s="22">
        <v>0.10340892247198086</v>
      </c>
      <c r="T15" s="22">
        <v>0.10658848337067695</v>
      </c>
      <c r="U15" s="22">
        <v>0.009348115919850951</v>
      </c>
      <c r="V15" s="22">
        <v>0.010783532934575953</v>
      </c>
      <c r="W15" s="22">
        <v>0.50116366904968</v>
      </c>
      <c r="X15" s="22">
        <v>0.01988845322036389</v>
      </c>
      <c r="Z15" s="45" t="s">
        <v>145</v>
      </c>
      <c r="AA15" s="45">
        <v>0.013445811481414438</v>
      </c>
      <c r="AB15" s="45">
        <v>0.046702686428829576</v>
      </c>
      <c r="AC15" s="45">
        <v>0.006700302438240602</v>
      </c>
      <c r="AD15" s="45">
        <v>0.043888023761360584</v>
      </c>
      <c r="AE15" s="45">
        <v>0.04359991395764995</v>
      </c>
      <c r="AF15" s="45">
        <v>0.06977084066937111</v>
      </c>
      <c r="AG15" s="45">
        <v>0.06444540204294391</v>
      </c>
      <c r="AH15" s="45">
        <v>0.08164191244668118</v>
      </c>
      <c r="AI15" s="45">
        <v>0.03547092396227769</v>
      </c>
      <c r="AJ15" s="45">
        <v>0.031864380125475655</v>
      </c>
      <c r="AK15" s="45"/>
      <c r="AL15" s="45" t="s">
        <v>145</v>
      </c>
      <c r="AM15" s="45">
        <v>0.12415205634808359</v>
      </c>
      <c r="AN15" s="45">
        <v>-3.882728396770174E-6</v>
      </c>
      <c r="AO15" s="45">
        <v>0.18075977361229892</v>
      </c>
      <c r="AP15" s="45">
        <v>0.010241755095609092</v>
      </c>
      <c r="AQ15" s="45">
        <v>0.11377293697296863</v>
      </c>
      <c r="AR15" s="45">
        <v>0.2558791112955745</v>
      </c>
      <c r="AS15" s="45">
        <v>2.9209332157685564E-5</v>
      </c>
      <c r="AT15" s="45">
        <v>0.007950778584008764</v>
      </c>
      <c r="AU15" s="45">
        <v>0.3072146698128939</v>
      </c>
      <c r="AV15" s="45">
        <v>1.359167480161766E-5</v>
      </c>
      <c r="AW15" s="45"/>
      <c r="AX15" s="45"/>
    </row>
    <row r="16">
      <c r="A16" s="128" t="s">
        <v>147</v>
      </c>
      <c r="B16" s="124">
        <f t="array" ref="B16">MMULT(AA16:AJ16,TRANSPOSE(O16:X16))</f>
        <v>0.03849344221</v>
      </c>
      <c r="C16" s="124">
        <f t="shared" si="1"/>
        <v>1.038493442</v>
      </c>
      <c r="D16" s="124"/>
      <c r="E16" s="124"/>
      <c r="F16" s="128" t="s">
        <v>147</v>
      </c>
      <c r="G16" s="124">
        <f t="array" ref="G16">MMULT(AA16:AJ16,TRANSPOSE(AM16:AV16))</f>
        <v>0.04141495764</v>
      </c>
      <c r="H16" s="124">
        <f t="shared" si="2"/>
        <v>1.041414958</v>
      </c>
      <c r="I16" s="124"/>
      <c r="J16" s="124"/>
      <c r="M16" s="127">
        <v>14.0</v>
      </c>
      <c r="N16" s="99" t="s">
        <v>147</v>
      </c>
      <c r="O16" s="22">
        <v>0.12115771183931463</v>
      </c>
      <c r="P16" s="22">
        <v>0.12028484650525302</v>
      </c>
      <c r="Q16" s="22">
        <v>0.010690385723844186</v>
      </c>
      <c r="R16" s="22">
        <v>0.009632802754413089</v>
      </c>
      <c r="S16" s="22">
        <v>0.11088083852560782</v>
      </c>
      <c r="T16" s="22">
        <v>0.11777716840853028</v>
      </c>
      <c r="U16" s="22">
        <v>0.00962730991679218</v>
      </c>
      <c r="V16" s="22">
        <v>0.01092801826686665</v>
      </c>
      <c r="W16" s="22">
        <v>0.47238797163905977</v>
      </c>
      <c r="X16" s="22">
        <v>0.01663294642031838</v>
      </c>
      <c r="Z16" s="45" t="s">
        <v>147</v>
      </c>
      <c r="AA16" s="45">
        <v>0.0311490264979144</v>
      </c>
      <c r="AB16" s="45">
        <v>0.05899001279033933</v>
      </c>
      <c r="AC16" s="45">
        <v>0.051093608061974605</v>
      </c>
      <c r="AD16" s="45">
        <v>0.0621832416275514</v>
      </c>
      <c r="AE16" s="45">
        <v>0.061419849167973606</v>
      </c>
      <c r="AF16" s="45">
        <v>0.05100671725802575</v>
      </c>
      <c r="AG16" s="45">
        <v>0.06965965020792875</v>
      </c>
      <c r="AH16" s="45">
        <v>0.0754229579218677</v>
      </c>
      <c r="AI16" s="45">
        <v>0.02475519917008384</v>
      </c>
      <c r="AJ16" s="45">
        <v>0.028380755690609716</v>
      </c>
      <c r="AK16" s="45"/>
      <c r="AL16" s="45" t="s">
        <v>147</v>
      </c>
      <c r="AM16" s="45">
        <v>0.11939329587462223</v>
      </c>
      <c r="AN16" s="45">
        <v>2.1216131380369374E-5</v>
      </c>
      <c r="AO16" s="45">
        <v>0.1806811782885938</v>
      </c>
      <c r="AP16" s="45">
        <v>0.009973132738274909</v>
      </c>
      <c r="AQ16" s="45">
        <v>0.10140892247198086</v>
      </c>
      <c r="AR16" s="45">
        <v>0.25255848337067693</v>
      </c>
      <c r="AS16" s="45">
        <v>0.0011481159198509505</v>
      </c>
      <c r="AT16" s="45">
        <v>0.006083532934575953</v>
      </c>
      <c r="AU16" s="45">
        <v>0.31356366904968</v>
      </c>
      <c r="AV16" s="45">
        <v>0.015188453220363891</v>
      </c>
      <c r="AW16" s="45"/>
      <c r="AX16" s="45"/>
    </row>
    <row r="17">
      <c r="A17" s="128" t="s">
        <v>149</v>
      </c>
      <c r="B17" s="124">
        <f t="array" ref="B17">MMULT(AA17:AJ17,TRANSPOSE(O17:X17))</f>
        <v>0.0382448773</v>
      </c>
      <c r="C17" s="124">
        <f t="shared" si="1"/>
        <v>1.038244877</v>
      </c>
      <c r="D17" s="124"/>
      <c r="E17" s="124"/>
      <c r="F17" s="128" t="s">
        <v>149</v>
      </c>
      <c r="G17" s="124">
        <f t="array" ref="G17">MMULT(AA17:AJ17,TRANSPOSE(AM17:AV17))</f>
        <v>0.03948518494</v>
      </c>
      <c r="H17" s="124">
        <f t="shared" si="2"/>
        <v>1.039485185</v>
      </c>
      <c r="I17" s="124"/>
      <c r="J17" s="124"/>
      <c r="M17" s="127">
        <v>15.0</v>
      </c>
      <c r="N17" s="99" t="s">
        <v>149</v>
      </c>
      <c r="O17" s="22">
        <v>0.1403764382592354</v>
      </c>
      <c r="P17" s="22">
        <v>0.14242588293938357</v>
      </c>
      <c r="Q17" s="22">
        <v>0.013113692714330544</v>
      </c>
      <c r="R17" s="22">
        <v>0.012073365388941177</v>
      </c>
      <c r="S17" s="22">
        <v>0.13076805742824618</v>
      </c>
      <c r="T17" s="22">
        <v>0.12326833188084352</v>
      </c>
      <c r="U17" s="22">
        <v>0.01228384010968424</v>
      </c>
      <c r="V17" s="22">
        <v>0.012935414852259741</v>
      </c>
      <c r="W17" s="22">
        <v>0.39351892484118806</v>
      </c>
      <c r="X17" s="22">
        <v>0.01923605158588757</v>
      </c>
      <c r="Z17" s="45" t="s">
        <v>149</v>
      </c>
      <c r="AA17" s="45">
        <v>0.0532580227171342</v>
      </c>
      <c r="AB17" s="45">
        <v>0.07863654456952185</v>
      </c>
      <c r="AC17" s="45">
        <v>0.0204562704069422</v>
      </c>
      <c r="AD17" s="45">
        <v>0.04585135245437222</v>
      </c>
      <c r="AE17" s="45">
        <v>0.034141746941038775</v>
      </c>
      <c r="AF17" s="45">
        <v>0.050579467464712424</v>
      </c>
      <c r="AG17" s="45">
        <v>0.05198293938547449</v>
      </c>
      <c r="AH17" s="45">
        <v>0.06430707249444478</v>
      </c>
      <c r="AI17" s="45">
        <v>0.01629010864190472</v>
      </c>
      <c r="AJ17" s="45">
        <v>0.008662784588640227</v>
      </c>
      <c r="AK17" s="45"/>
      <c r="AL17" s="45" t="s">
        <v>149</v>
      </c>
      <c r="AM17" s="45">
        <v>0.13364771183931462</v>
      </c>
      <c r="AN17" s="45">
        <v>0.05148484650525302</v>
      </c>
      <c r="AO17" s="45">
        <v>0.0940503857238442</v>
      </c>
      <c r="AP17" s="45">
        <v>0.01025280275441309</v>
      </c>
      <c r="AQ17" s="45">
        <v>0.10888083852560781</v>
      </c>
      <c r="AR17" s="45">
        <v>0.3538371684085303</v>
      </c>
      <c r="AS17" s="45">
        <v>0.001627309916792179</v>
      </c>
      <c r="AT17" s="45">
        <v>0.00632801826686665</v>
      </c>
      <c r="AU17" s="45">
        <v>0.22808797163905978</v>
      </c>
      <c r="AV17" s="45">
        <v>0.01193294642031838</v>
      </c>
      <c r="AW17" s="45"/>
      <c r="AX17" s="45"/>
    </row>
    <row r="18">
      <c r="A18" s="128" t="s">
        <v>151</v>
      </c>
      <c r="B18" s="124">
        <f t="array" ref="B18">MMULT(AA18:AJ18,TRANSPOSE(O18:X18))</f>
        <v>0.005563451182</v>
      </c>
      <c r="C18" s="124">
        <f t="shared" si="1"/>
        <v>1.005563451</v>
      </c>
      <c r="D18" s="124"/>
      <c r="E18" s="124"/>
      <c r="F18" s="128" t="s">
        <v>151</v>
      </c>
      <c r="G18" s="124">
        <f t="array" ref="G18">MMULT(AA18:AJ18,TRANSPOSE(AM18:AV18))</f>
        <v>-0.009502228803</v>
      </c>
      <c r="H18" s="124">
        <f t="shared" si="2"/>
        <v>0.9904977712</v>
      </c>
      <c r="I18" s="124"/>
      <c r="J18" s="124"/>
      <c r="M18" s="127">
        <v>16.0</v>
      </c>
      <c r="N18" s="99" t="s">
        <v>151</v>
      </c>
      <c r="O18" s="22">
        <v>0.13273724029193393</v>
      </c>
      <c r="P18" s="22">
        <v>0.14305260970229378</v>
      </c>
      <c r="Q18" s="22">
        <v>0.011019147158959781</v>
      </c>
      <c r="R18" s="22">
        <v>0.011369482734851288</v>
      </c>
      <c r="S18" s="22">
        <v>0.1390620870599361</v>
      </c>
      <c r="T18" s="22">
        <v>0.1467547536372247</v>
      </c>
      <c r="U18" s="22">
        <v>0.01396542717839546</v>
      </c>
      <c r="V18" s="22">
        <v>0.015882281710282678</v>
      </c>
      <c r="W18" s="22">
        <v>0.3666596072175967</v>
      </c>
      <c r="X18" s="22">
        <v>0.019497363308525563</v>
      </c>
      <c r="Z18" s="45" t="s">
        <v>151</v>
      </c>
      <c r="AA18" s="45">
        <v>-0.028334235874366454</v>
      </c>
      <c r="AB18" s="45">
        <v>0.014152758524665465</v>
      </c>
      <c r="AC18" s="45">
        <v>-0.02639925267622234</v>
      </c>
      <c r="AD18" s="45">
        <v>0.02299331200922805</v>
      </c>
      <c r="AE18" s="45">
        <v>-0.02522886298129212</v>
      </c>
      <c r="AF18" s="45">
        <v>-0.015594822551740939</v>
      </c>
      <c r="AG18" s="45">
        <v>-0.017710828653009436</v>
      </c>
      <c r="AH18" s="45">
        <v>0.007692042145539535</v>
      </c>
      <c r="AI18" s="45">
        <v>0.036332413913378936</v>
      </c>
      <c r="AJ18" s="45">
        <v>-0.003596292584146288</v>
      </c>
      <c r="AK18" s="45"/>
      <c r="AL18" s="45" t="s">
        <v>151</v>
      </c>
      <c r="AM18" s="45">
        <v>0.1524464382592354</v>
      </c>
      <c r="AN18" s="45">
        <v>0.06962588293938357</v>
      </c>
      <c r="AO18" s="45">
        <v>0.06679369271433054</v>
      </c>
      <c r="AP18" s="45">
        <v>0.012693365388941178</v>
      </c>
      <c r="AQ18" s="45">
        <v>0.12876805742824618</v>
      </c>
      <c r="AR18" s="45">
        <v>0.40647833188084354</v>
      </c>
      <c r="AS18" s="45">
        <v>0.00418384010968424</v>
      </c>
      <c r="AT18" s="45">
        <v>0.008335414852259741</v>
      </c>
      <c r="AU18" s="45">
        <v>0.13631892484118807</v>
      </c>
      <c r="AV18" s="45">
        <v>0.014436051585887573</v>
      </c>
      <c r="AW18" s="45"/>
      <c r="AX18" s="45"/>
    </row>
    <row r="19">
      <c r="A19" s="128" t="s">
        <v>153</v>
      </c>
      <c r="B19" s="124">
        <f t="array" ref="B19">MMULT(AA19:AJ19,TRANSPOSE(O19:X19))</f>
        <v>-0.008649198306</v>
      </c>
      <c r="C19" s="124">
        <f t="shared" si="1"/>
        <v>0.9913508017</v>
      </c>
      <c r="D19" s="124"/>
      <c r="E19" s="124"/>
      <c r="F19" s="128" t="s">
        <v>153</v>
      </c>
      <c r="G19" s="124">
        <f t="array" ref="G19">MMULT(AA19:AJ19,TRANSPOSE(AM19:AV19))</f>
        <v>0.008343752377</v>
      </c>
      <c r="H19" s="124">
        <f t="shared" si="2"/>
        <v>1.008343752</v>
      </c>
      <c r="I19" s="124"/>
      <c r="J19" s="124"/>
      <c r="M19" s="127">
        <v>17.0</v>
      </c>
      <c r="N19" s="99" t="s">
        <v>153</v>
      </c>
      <c r="O19" s="22">
        <v>0.1321406549947938</v>
      </c>
      <c r="P19" s="22">
        <v>0.1435990223678178</v>
      </c>
      <c r="Q19" s="22">
        <v>0.011360851127243743</v>
      </c>
      <c r="R19" s="22">
        <v>0.012130480282903642</v>
      </c>
      <c r="S19" s="22">
        <v>0.13933670276400822</v>
      </c>
      <c r="T19" s="22">
        <v>0.14464507913173835</v>
      </c>
      <c r="U19" s="22">
        <v>0.015463434755450263</v>
      </c>
      <c r="V19" s="22">
        <v>0.016177128752804682</v>
      </c>
      <c r="W19" s="22">
        <v>0.36562750631455226</v>
      </c>
      <c r="X19" s="22">
        <v>0.01951913950868715</v>
      </c>
      <c r="Z19" s="45" t="s">
        <v>153</v>
      </c>
      <c r="AA19" s="45">
        <v>0.011756533679462056</v>
      </c>
      <c r="AB19" s="45">
        <v>0.05756365338191838</v>
      </c>
      <c r="AC19" s="45">
        <v>0.08303669632702304</v>
      </c>
      <c r="AD19" s="45">
        <v>0.07232609293792724</v>
      </c>
      <c r="AE19" s="45">
        <v>-0.020549526887291836</v>
      </c>
      <c r="AF19" s="45">
        <v>0.005157356399255519</v>
      </c>
      <c r="AG19" s="45">
        <v>-0.02177508211573409</v>
      </c>
      <c r="AH19" s="45">
        <v>0.0027024028910838105</v>
      </c>
      <c r="AI19" s="45">
        <v>-0.04773963717575802</v>
      </c>
      <c r="AJ19" s="45">
        <v>-0.021736330897542455</v>
      </c>
      <c r="AK19" s="45"/>
      <c r="AL19" s="45" t="s">
        <v>153</v>
      </c>
      <c r="AM19" s="45">
        <v>0.15067724029193394</v>
      </c>
      <c r="AN19" s="45">
        <v>0.21498260970229377</v>
      </c>
      <c r="AO19" s="45">
        <v>1.914715895978171E-5</v>
      </c>
      <c r="AP19" s="45">
        <v>0.012049482734851288</v>
      </c>
      <c r="AQ19" s="45">
        <v>0.1378620870599361</v>
      </c>
      <c r="AR19" s="45">
        <v>0.3392647536372247</v>
      </c>
      <c r="AS19" s="45">
        <v>0.012765427178395461</v>
      </c>
      <c r="AT19" s="45">
        <v>0.011382281710282677</v>
      </c>
      <c r="AU19" s="45">
        <v>0.10445960721759673</v>
      </c>
      <c r="AV19" s="45">
        <v>0.016497363308525564</v>
      </c>
      <c r="AW19" s="45"/>
      <c r="AX19" s="45"/>
    </row>
    <row r="20">
      <c r="A20" s="128" t="s">
        <v>155</v>
      </c>
      <c r="B20" s="124">
        <f t="array" ref="B20">MMULT(AA20:AJ20,TRANSPOSE(O20:X20))</f>
        <v>0.02166177122</v>
      </c>
      <c r="C20" s="124">
        <f t="shared" si="1"/>
        <v>1.021661771</v>
      </c>
      <c r="D20" s="124"/>
      <c r="E20" s="124"/>
      <c r="F20" s="128" t="s">
        <v>155</v>
      </c>
      <c r="G20" s="124">
        <f t="array" ref="G20">MMULT(AA20:AJ20,TRANSPOSE(AM20:AV20))</f>
        <v>0.03304170901</v>
      </c>
      <c r="H20" s="124">
        <f t="shared" si="2"/>
        <v>1.033041709</v>
      </c>
      <c r="I20" s="124"/>
      <c r="J20" s="124"/>
      <c r="M20" s="127">
        <v>18.0</v>
      </c>
      <c r="N20" s="99" t="s">
        <v>155</v>
      </c>
      <c r="O20" s="22">
        <v>0.1407126483669707</v>
      </c>
      <c r="P20" s="22">
        <v>0.15519115089406435</v>
      </c>
      <c r="Q20" s="22">
        <v>0.01191401157989761</v>
      </c>
      <c r="R20" s="22">
        <v>0.013776863342486097</v>
      </c>
      <c r="S20" s="22">
        <v>0.14990907564137312</v>
      </c>
      <c r="T20" s="22">
        <v>0.15250754556219312</v>
      </c>
      <c r="U20" s="22">
        <v>0.016388696706202226</v>
      </c>
      <c r="V20" s="22">
        <v>0.01733896386889707</v>
      </c>
      <c r="W20" s="22">
        <v>0.3222741321991686</v>
      </c>
      <c r="X20" s="22">
        <v>0.019986911838747096</v>
      </c>
      <c r="Z20" s="45" t="s">
        <v>155</v>
      </c>
      <c r="AA20" s="45">
        <v>0.05703686921537088</v>
      </c>
      <c r="AB20" s="45">
        <v>0.09170559069847606</v>
      </c>
      <c r="AC20" s="45">
        <v>0.016045716359538664</v>
      </c>
      <c r="AD20" s="45">
        <v>0.05523241004987889</v>
      </c>
      <c r="AE20" s="45">
        <v>0.011497158083951353</v>
      </c>
      <c r="AF20" s="45">
        <v>0.014588936303336242</v>
      </c>
      <c r="AG20" s="45">
        <v>-0.0029525017407724397</v>
      </c>
      <c r="AH20" s="45">
        <v>-0.013842219156115498</v>
      </c>
      <c r="AI20" s="45">
        <v>-0.01738972091055846</v>
      </c>
      <c r="AJ20" s="45">
        <v>0.01982153749894411</v>
      </c>
      <c r="AK20" s="45"/>
      <c r="AL20" s="45" t="s">
        <v>155</v>
      </c>
      <c r="AM20" s="45">
        <v>0.1506206549947938</v>
      </c>
      <c r="AN20" s="45">
        <v>0.1858890223678178</v>
      </c>
      <c r="AO20" s="45">
        <v>1.6085112724374337E-4</v>
      </c>
      <c r="AP20" s="45">
        <v>0.012810480282903642</v>
      </c>
      <c r="AQ20" s="45">
        <v>0.13813670276400822</v>
      </c>
      <c r="AR20" s="45">
        <v>0.41135507913173835</v>
      </c>
      <c r="AS20" s="45">
        <v>0.014263434755450263</v>
      </c>
      <c r="AT20" s="45">
        <v>0.011677128752804682</v>
      </c>
      <c r="AU20" s="45">
        <v>0.05862750631455227</v>
      </c>
      <c r="AV20" s="45">
        <v>0.01651913950868715</v>
      </c>
      <c r="AW20" s="45"/>
      <c r="AX20" s="45"/>
    </row>
    <row r="21" ht="15.75" customHeight="1">
      <c r="A21" s="128" t="s">
        <v>157</v>
      </c>
      <c r="B21" s="124">
        <f t="array" ref="B21">MMULT(AA21:AJ21,TRANSPOSE(O21:X21))</f>
        <v>-0.09061425411</v>
      </c>
      <c r="C21" s="124">
        <f t="shared" si="1"/>
        <v>0.9093857459</v>
      </c>
      <c r="D21" s="124"/>
      <c r="E21" s="124"/>
      <c r="F21" s="128" t="s">
        <v>157</v>
      </c>
      <c r="G21" s="124">
        <f t="array" ref="G21">MMULT(AA21:AJ21,TRANSPOSE(AM21:AV21))</f>
        <v>-0.1220693411</v>
      </c>
      <c r="H21" s="124">
        <f t="shared" si="2"/>
        <v>0.8779306589</v>
      </c>
      <c r="I21" s="124"/>
      <c r="J21" s="124"/>
      <c r="M21" s="127">
        <v>19.0</v>
      </c>
      <c r="N21" s="99" t="s">
        <v>157</v>
      </c>
      <c r="O21" s="22">
        <v>0.15061174963675472</v>
      </c>
      <c r="P21" s="22">
        <v>0.15747954322577393</v>
      </c>
      <c r="Q21" s="22">
        <v>0.012936856680275397</v>
      </c>
      <c r="R21" s="22">
        <v>0.014119029408806785</v>
      </c>
      <c r="S21" s="22">
        <v>0.14942509907121876</v>
      </c>
      <c r="T21" s="22">
        <v>0.15562667595166044</v>
      </c>
      <c r="U21" s="22">
        <v>0.016670161405707762</v>
      </c>
      <c r="V21" s="22">
        <v>0.01772575728802804</v>
      </c>
      <c r="W21" s="22">
        <v>0.30529750484629486</v>
      </c>
      <c r="X21" s="22">
        <v>0.02010762248547927</v>
      </c>
      <c r="Z21" s="45" t="s">
        <v>157</v>
      </c>
      <c r="AA21" s="45">
        <v>-0.11724325247247303</v>
      </c>
      <c r="AB21" s="45">
        <v>-0.15887553743877736</v>
      </c>
      <c r="AC21" s="45">
        <v>-0.18668210598346224</v>
      </c>
      <c r="AD21" s="45">
        <v>-0.21653200886437607</v>
      </c>
      <c r="AE21" s="45">
        <v>-0.12045628540931108</v>
      </c>
      <c r="AF21" s="45">
        <v>-0.13480646507387317</v>
      </c>
      <c r="AG21" s="45">
        <v>-0.14802308297110833</v>
      </c>
      <c r="AH21" s="45">
        <v>-0.1748773426510748</v>
      </c>
      <c r="AI21" s="45">
        <v>0.009116007814873983</v>
      </c>
      <c r="AJ21" s="45">
        <v>-0.03486798045323136</v>
      </c>
      <c r="AK21" s="45"/>
      <c r="AL21" s="45" t="s">
        <v>157</v>
      </c>
      <c r="AM21" s="45">
        <v>0.0976126483669707</v>
      </c>
      <c r="AN21" s="45">
        <v>0.21978115089406436</v>
      </c>
      <c r="AO21" s="45">
        <v>1.4011579897608636E-5</v>
      </c>
      <c r="AP21" s="45">
        <v>0.014486863342486098</v>
      </c>
      <c r="AQ21" s="45">
        <v>0.14840907564137312</v>
      </c>
      <c r="AR21" s="45">
        <v>0.3686675455621931</v>
      </c>
      <c r="AS21" s="45">
        <v>0.015288696706202226</v>
      </c>
      <c r="AT21" s="45">
        <v>0.01792896386889707</v>
      </c>
      <c r="AU21" s="45">
        <v>0.10267413219916863</v>
      </c>
      <c r="AV21" s="45">
        <v>0.015186911838747097</v>
      </c>
      <c r="AW21" s="45"/>
      <c r="AX21" s="45"/>
    </row>
    <row r="22" ht="15.75" customHeight="1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M22" s="127">
        <v>20.0</v>
      </c>
    </row>
    <row r="23" ht="15.75" customHeight="1">
      <c r="A23" s="124"/>
      <c r="B23" s="124"/>
      <c r="C23" s="124"/>
      <c r="D23" s="124"/>
      <c r="E23" s="124"/>
      <c r="F23" s="124"/>
      <c r="G23" s="124"/>
      <c r="H23" s="124"/>
      <c r="I23" s="124"/>
      <c r="J23" s="124"/>
    </row>
    <row r="24" ht="15.75" customHeight="1">
      <c r="A24" s="124"/>
      <c r="B24" s="124"/>
      <c r="C24" s="124"/>
      <c r="D24" s="124"/>
      <c r="E24" s="124"/>
      <c r="F24" s="124"/>
      <c r="G24" s="124"/>
      <c r="H24" s="124"/>
      <c r="I24" s="124"/>
      <c r="J24" s="124"/>
    </row>
    <row r="25" ht="15.75" customHeight="1">
      <c r="A25" s="124"/>
      <c r="B25" s="124"/>
      <c r="C25" s="124"/>
      <c r="D25" s="124"/>
      <c r="E25" s="124"/>
      <c r="F25" s="124"/>
      <c r="G25" s="124"/>
      <c r="H25" s="124"/>
      <c r="I25" s="124"/>
      <c r="J25" s="124"/>
    </row>
    <row r="26" ht="15.75" customHeight="1">
      <c r="A26" s="124"/>
      <c r="B26" s="124"/>
      <c r="C26" s="124"/>
      <c r="D26" s="124"/>
      <c r="E26" s="124"/>
      <c r="F26" s="124"/>
      <c r="G26" s="124"/>
      <c r="H26" s="124"/>
      <c r="I26" s="124"/>
      <c r="J26" s="124"/>
    </row>
    <row r="27" ht="15.75" customHeight="1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AJ27" s="127" t="s">
        <v>340</v>
      </c>
    </row>
    <row r="28" ht="15.75" customHeight="1">
      <c r="A28" s="124"/>
      <c r="B28" s="124"/>
      <c r="C28" s="124"/>
      <c r="D28" s="124"/>
      <c r="E28" s="124"/>
      <c r="F28" s="124"/>
      <c r="G28" s="124"/>
      <c r="H28" s="124"/>
      <c r="I28" s="124"/>
      <c r="J28" s="124"/>
    </row>
    <row r="29" ht="15.75" customHeight="1">
      <c r="A29" s="124"/>
      <c r="B29" s="124"/>
      <c r="C29" s="124"/>
      <c r="D29" s="124"/>
      <c r="E29" s="124"/>
      <c r="F29" s="124"/>
      <c r="G29" s="124"/>
      <c r="H29" s="124"/>
      <c r="I29" s="124"/>
      <c r="J29" s="124"/>
    </row>
    <row r="30" ht="15.75" customHeight="1">
      <c r="A30" s="124"/>
      <c r="B30" s="124"/>
      <c r="C30" s="124"/>
      <c r="D30" s="124"/>
      <c r="E30" s="124"/>
      <c r="F30" s="124"/>
      <c r="G30" s="124"/>
      <c r="H30" s="124"/>
      <c r="I30" s="124"/>
      <c r="J30" s="124"/>
    </row>
    <row r="31" ht="15.75" customHeight="1">
      <c r="A31" s="124"/>
      <c r="B31" s="124"/>
      <c r="C31" s="124"/>
      <c r="D31" s="124"/>
      <c r="E31" s="124"/>
      <c r="F31" s="124"/>
      <c r="G31" s="124"/>
      <c r="H31" s="124"/>
      <c r="I31" s="124"/>
      <c r="J31" s="124"/>
    </row>
    <row r="32" ht="15.75" customHeight="1">
      <c r="A32" s="124"/>
      <c r="B32" s="124"/>
      <c r="C32" s="124"/>
      <c r="D32" s="124"/>
      <c r="E32" s="124"/>
      <c r="F32" s="124"/>
      <c r="G32" s="124"/>
      <c r="H32" s="124"/>
      <c r="I32" s="124"/>
      <c r="J32" s="124"/>
    </row>
    <row r="33" ht="15.75" customHeight="1">
      <c r="A33" s="124"/>
      <c r="B33" s="124"/>
      <c r="C33" s="124"/>
      <c r="D33" s="124"/>
      <c r="E33" s="124"/>
      <c r="F33" s="124"/>
      <c r="G33" s="124"/>
      <c r="H33" s="124"/>
      <c r="I33" s="124"/>
      <c r="J33" s="124"/>
    </row>
    <row r="34" ht="15.75" customHeight="1">
      <c r="A34" s="124"/>
      <c r="B34" s="124"/>
      <c r="C34" s="124"/>
      <c r="D34" s="124"/>
      <c r="E34" s="124"/>
      <c r="F34" s="124"/>
      <c r="G34" s="124"/>
      <c r="H34" s="124"/>
      <c r="I34" s="124"/>
      <c r="J34" s="124"/>
    </row>
    <row r="35" ht="15.75" customHeight="1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ht="15.75" customHeight="1">
      <c r="A36" s="124"/>
      <c r="B36" s="124"/>
      <c r="C36" s="124"/>
      <c r="D36" s="124"/>
      <c r="E36" s="124"/>
      <c r="F36" s="124"/>
      <c r="G36" s="124"/>
      <c r="H36" s="124"/>
      <c r="I36" s="124"/>
      <c r="J36" s="124"/>
    </row>
    <row r="37" ht="15.75" customHeight="1">
      <c r="A37" s="124"/>
      <c r="B37" s="124"/>
      <c r="C37" s="124"/>
      <c r="D37" s="124"/>
      <c r="E37" s="124"/>
      <c r="F37" s="124"/>
      <c r="G37" s="124"/>
      <c r="H37" s="124"/>
      <c r="I37" s="124"/>
      <c r="J37" s="124"/>
    </row>
    <row r="38" ht="15.75" customHeight="1">
      <c r="A38" s="124"/>
      <c r="B38" s="124"/>
      <c r="C38" s="124"/>
      <c r="D38" s="124"/>
      <c r="E38" s="124"/>
      <c r="F38" s="124"/>
      <c r="G38" s="124"/>
      <c r="H38" s="124"/>
      <c r="I38" s="124"/>
      <c r="J38" s="124"/>
    </row>
    <row r="39" ht="15.75" customHeight="1">
      <c r="A39" s="124"/>
      <c r="B39" s="124"/>
      <c r="C39" s="124"/>
      <c r="D39" s="124"/>
      <c r="E39" s="124"/>
      <c r="F39" s="124"/>
      <c r="G39" s="124"/>
      <c r="H39" s="124"/>
      <c r="I39" s="124"/>
      <c r="J39" s="124"/>
    </row>
    <row r="40" ht="15.75" customHeight="1">
      <c r="A40" s="124"/>
      <c r="B40" s="124"/>
      <c r="C40" s="124"/>
      <c r="D40" s="124"/>
      <c r="E40" s="124"/>
      <c r="F40" s="124"/>
      <c r="G40" s="124"/>
      <c r="H40" s="124"/>
      <c r="I40" s="124"/>
      <c r="J40" s="124"/>
    </row>
    <row r="41" ht="15.75" customHeight="1">
      <c r="A41" s="124"/>
      <c r="B41" s="124"/>
      <c r="C41" s="124"/>
      <c r="D41" s="124"/>
      <c r="E41" s="124"/>
      <c r="F41" s="124"/>
      <c r="G41" s="124"/>
      <c r="H41" s="124"/>
      <c r="I41" s="124"/>
      <c r="J41" s="124"/>
    </row>
    <row r="42" ht="15.75" customHeight="1">
      <c r="A42" s="124"/>
      <c r="B42" s="124"/>
      <c r="C42" s="124"/>
      <c r="D42" s="124"/>
      <c r="E42" s="124"/>
      <c r="F42" s="124"/>
      <c r="G42" s="124"/>
      <c r="H42" s="124"/>
      <c r="I42" s="124"/>
      <c r="J42" s="124"/>
    </row>
    <row r="43" ht="15.75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</row>
    <row r="44" ht="15.75" customHeight="1">
      <c r="A44" s="124"/>
      <c r="B44" s="124"/>
      <c r="C44" s="124"/>
      <c r="D44" s="124"/>
      <c r="E44" s="124"/>
      <c r="F44" s="124"/>
      <c r="G44" s="124"/>
      <c r="H44" s="124"/>
      <c r="I44" s="124"/>
      <c r="J44" s="124"/>
    </row>
    <row r="45" ht="15.75" customHeight="1">
      <c r="A45" s="124"/>
      <c r="B45" s="124"/>
      <c r="C45" s="124"/>
      <c r="D45" s="124"/>
      <c r="E45" s="124"/>
      <c r="F45" s="124"/>
      <c r="G45" s="124"/>
      <c r="H45" s="124"/>
      <c r="I45" s="124"/>
      <c r="J45" s="124"/>
    </row>
    <row r="46" ht="15.75" customHeight="1">
      <c r="A46" s="124"/>
      <c r="B46" s="124"/>
      <c r="C46" s="124"/>
      <c r="D46" s="124"/>
      <c r="E46" s="124"/>
      <c r="F46" s="124"/>
      <c r="G46" s="124"/>
      <c r="H46" s="124"/>
      <c r="I46" s="124"/>
      <c r="J46" s="124"/>
    </row>
    <row r="47" ht="15.75" customHeight="1">
      <c r="A47" s="124"/>
      <c r="B47" s="124"/>
      <c r="C47" s="124"/>
      <c r="D47" s="124"/>
      <c r="E47" s="124"/>
      <c r="F47" s="124"/>
      <c r="G47" s="124"/>
      <c r="H47" s="124"/>
      <c r="I47" s="124"/>
      <c r="J47" s="124"/>
    </row>
    <row r="48" ht="15.75" customHeight="1">
      <c r="A48" s="124"/>
      <c r="B48" s="124"/>
      <c r="C48" s="124"/>
      <c r="D48" s="124"/>
      <c r="E48" s="124"/>
      <c r="F48" s="124"/>
      <c r="G48" s="124"/>
      <c r="H48" s="124"/>
      <c r="I48" s="124"/>
      <c r="J48" s="124"/>
    </row>
    <row r="49" ht="15.7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</row>
    <row r="50" ht="15.75" customHeight="1">
      <c r="A50" s="124"/>
      <c r="B50" s="124"/>
      <c r="C50" s="124"/>
      <c r="D50" s="124"/>
      <c r="E50" s="124"/>
      <c r="F50" s="124"/>
      <c r="G50" s="124"/>
      <c r="H50" s="124"/>
      <c r="I50" s="124"/>
      <c r="J50" s="124"/>
    </row>
    <row r="51" ht="15.75" customHeight="1">
      <c r="A51" s="124"/>
      <c r="B51" s="124"/>
      <c r="C51" s="124"/>
      <c r="D51" s="124"/>
      <c r="E51" s="124"/>
      <c r="F51" s="124"/>
      <c r="G51" s="124"/>
      <c r="H51" s="124"/>
      <c r="I51" s="124"/>
      <c r="J51" s="124"/>
    </row>
    <row r="52" ht="15.75" customHeight="1">
      <c r="A52" s="124"/>
      <c r="B52" s="124"/>
      <c r="C52" s="124"/>
      <c r="D52" s="124"/>
      <c r="E52" s="124"/>
      <c r="F52" s="124"/>
      <c r="G52" s="124"/>
      <c r="H52" s="124"/>
      <c r="I52" s="124"/>
      <c r="J52" s="124"/>
    </row>
    <row r="53" ht="15.75" customHeight="1">
      <c r="A53" s="124"/>
      <c r="B53" s="124"/>
      <c r="C53" s="124"/>
      <c r="D53" s="124"/>
      <c r="E53" s="124"/>
      <c r="F53" s="124"/>
      <c r="G53" s="124"/>
      <c r="H53" s="124"/>
      <c r="I53" s="124"/>
      <c r="J53" s="124"/>
    </row>
    <row r="54" ht="15.75" customHeight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</row>
    <row r="55" ht="15.75" customHeight="1">
      <c r="A55" s="124"/>
      <c r="B55" s="124"/>
      <c r="C55" s="124"/>
      <c r="D55" s="124"/>
      <c r="E55" s="124"/>
      <c r="F55" s="124"/>
      <c r="G55" s="124"/>
      <c r="H55" s="124"/>
      <c r="I55" s="124"/>
      <c r="J55" s="124"/>
    </row>
    <row r="56" ht="15.75" customHeight="1">
      <c r="A56" s="124"/>
      <c r="B56" s="124"/>
      <c r="C56" s="124"/>
      <c r="D56" s="124"/>
      <c r="E56" s="124"/>
      <c r="F56" s="124"/>
      <c r="G56" s="124"/>
      <c r="H56" s="124"/>
      <c r="I56" s="124"/>
      <c r="J56" s="124"/>
    </row>
    <row r="57" ht="15.75" customHeight="1">
      <c r="A57" s="124"/>
      <c r="B57" s="124"/>
      <c r="C57" s="124"/>
      <c r="D57" s="124"/>
      <c r="E57" s="124"/>
      <c r="F57" s="124"/>
      <c r="G57" s="124"/>
      <c r="H57" s="124"/>
      <c r="I57" s="124"/>
      <c r="J57" s="124"/>
    </row>
    <row r="58" ht="15.75" customHeight="1">
      <c r="A58" s="124"/>
      <c r="B58" s="124"/>
      <c r="C58" s="124"/>
      <c r="D58" s="124"/>
      <c r="E58" s="124"/>
      <c r="F58" s="124"/>
      <c r="G58" s="124"/>
      <c r="H58" s="124"/>
      <c r="I58" s="124"/>
      <c r="J58" s="124"/>
    </row>
    <row r="59" ht="15.75" customHeight="1">
      <c r="A59" s="124"/>
      <c r="B59" s="124"/>
      <c r="C59" s="124"/>
      <c r="D59" s="124"/>
      <c r="E59" s="124"/>
      <c r="F59" s="124"/>
      <c r="G59" s="124"/>
      <c r="H59" s="124"/>
      <c r="I59" s="124"/>
      <c r="J59" s="124"/>
    </row>
    <row r="60" ht="15.75" customHeight="1">
      <c r="A60" s="124"/>
      <c r="B60" s="124"/>
      <c r="C60" s="124"/>
      <c r="D60" s="124"/>
      <c r="E60" s="124"/>
      <c r="F60" s="124"/>
      <c r="G60" s="124"/>
      <c r="H60" s="124"/>
      <c r="I60" s="124"/>
      <c r="J60" s="124"/>
    </row>
    <row r="61" ht="15.75" customHeight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</row>
    <row r="62" ht="15.75" customHeight="1">
      <c r="A62" s="124"/>
      <c r="B62" s="124"/>
      <c r="C62" s="124"/>
      <c r="D62" s="124"/>
      <c r="E62" s="124"/>
      <c r="F62" s="124"/>
      <c r="G62" s="124"/>
      <c r="H62" s="124"/>
      <c r="I62" s="124"/>
      <c r="J62" s="124"/>
    </row>
    <row r="63" ht="15.75" customHeight="1">
      <c r="A63" s="124"/>
      <c r="B63" s="124"/>
      <c r="C63" s="124"/>
      <c r="D63" s="124"/>
      <c r="E63" s="124"/>
      <c r="F63" s="124"/>
      <c r="G63" s="124"/>
      <c r="H63" s="124"/>
      <c r="I63" s="124"/>
      <c r="J63" s="124"/>
    </row>
    <row r="64" ht="15.75" customHeight="1">
      <c r="A64" s="124"/>
      <c r="B64" s="124"/>
      <c r="C64" s="124"/>
      <c r="D64" s="124"/>
      <c r="E64" s="124"/>
      <c r="F64" s="124"/>
      <c r="G64" s="124"/>
      <c r="H64" s="124"/>
      <c r="I64" s="124"/>
      <c r="J64" s="124"/>
    </row>
    <row r="65" ht="15.75" customHeight="1">
      <c r="A65" s="124"/>
      <c r="B65" s="124"/>
      <c r="C65" s="124"/>
      <c r="D65" s="124"/>
      <c r="E65" s="124"/>
      <c r="F65" s="124"/>
      <c r="G65" s="124"/>
      <c r="H65" s="124"/>
      <c r="I65" s="124"/>
      <c r="J65" s="124"/>
    </row>
    <row r="66" ht="15.75" customHeight="1">
      <c r="A66" s="124"/>
      <c r="B66" s="124"/>
      <c r="C66" s="124"/>
      <c r="D66" s="124"/>
      <c r="E66" s="124"/>
      <c r="F66" s="124"/>
      <c r="G66" s="124"/>
      <c r="H66" s="124"/>
      <c r="I66" s="124"/>
      <c r="J66" s="124"/>
    </row>
    <row r="67" ht="15.75" customHeight="1">
      <c r="A67" s="124"/>
      <c r="B67" s="124"/>
      <c r="C67" s="124"/>
      <c r="D67" s="124"/>
      <c r="E67" s="124"/>
      <c r="F67" s="124"/>
      <c r="G67" s="124"/>
      <c r="H67" s="124"/>
      <c r="I67" s="124"/>
      <c r="J67" s="124"/>
    </row>
    <row r="68" ht="15.75" customHeight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</row>
    <row r="69" ht="15.75" customHeight="1">
      <c r="A69" s="124"/>
      <c r="B69" s="124"/>
      <c r="C69" s="124"/>
      <c r="D69" s="124"/>
      <c r="E69" s="124"/>
      <c r="F69" s="124"/>
      <c r="G69" s="124"/>
      <c r="H69" s="124"/>
      <c r="I69" s="124"/>
      <c r="J69" s="124"/>
    </row>
    <row r="70" ht="15.75" customHeight="1">
      <c r="A70" s="124"/>
      <c r="B70" s="124"/>
      <c r="C70" s="124"/>
      <c r="D70" s="124"/>
      <c r="E70" s="124"/>
      <c r="F70" s="124"/>
      <c r="G70" s="124"/>
      <c r="H70" s="124"/>
      <c r="I70" s="124"/>
      <c r="J70" s="124"/>
    </row>
    <row r="71" ht="15.75" customHeight="1">
      <c r="A71" s="124"/>
      <c r="B71" s="124"/>
      <c r="C71" s="124"/>
      <c r="D71" s="124"/>
      <c r="E71" s="124"/>
      <c r="F71" s="124"/>
      <c r="G71" s="124"/>
      <c r="H71" s="124"/>
      <c r="I71" s="124"/>
      <c r="J71" s="124"/>
    </row>
    <row r="72" ht="15.75" customHeight="1">
      <c r="A72" s="124"/>
      <c r="B72" s="124"/>
      <c r="C72" s="124"/>
      <c r="D72" s="124"/>
      <c r="E72" s="124"/>
      <c r="F72" s="124"/>
      <c r="G72" s="124"/>
      <c r="H72" s="124"/>
      <c r="I72" s="124"/>
      <c r="J72" s="124"/>
    </row>
    <row r="73" ht="15.75" customHeight="1">
      <c r="A73" s="124"/>
      <c r="B73" s="124"/>
      <c r="C73" s="124"/>
      <c r="D73" s="124"/>
      <c r="E73" s="124"/>
      <c r="F73" s="124"/>
      <c r="G73" s="124"/>
      <c r="H73" s="124"/>
      <c r="I73" s="124"/>
      <c r="J73" s="124"/>
    </row>
    <row r="74" ht="15.75" customHeight="1">
      <c r="A74" s="124"/>
      <c r="B74" s="124"/>
      <c r="C74" s="124"/>
      <c r="D74" s="124"/>
      <c r="E74" s="124"/>
      <c r="F74" s="124"/>
      <c r="G74" s="124"/>
      <c r="H74" s="124"/>
      <c r="I74" s="124"/>
      <c r="J74" s="124"/>
    </row>
    <row r="75" ht="15.75" customHeight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</row>
    <row r="76" ht="15.75" customHeight="1">
      <c r="A76" s="124"/>
      <c r="B76" s="124"/>
      <c r="C76" s="124"/>
      <c r="D76" s="124"/>
      <c r="E76" s="124"/>
      <c r="F76" s="124"/>
      <c r="G76" s="124"/>
      <c r="H76" s="124"/>
      <c r="I76" s="124"/>
      <c r="J76" s="124"/>
    </row>
    <row r="77" ht="15.75" customHeight="1">
      <c r="A77" s="124"/>
      <c r="B77" s="124"/>
      <c r="C77" s="124"/>
      <c r="D77" s="124"/>
      <c r="E77" s="124"/>
      <c r="F77" s="124"/>
      <c r="G77" s="124"/>
      <c r="H77" s="124"/>
      <c r="I77" s="124"/>
      <c r="J77" s="124"/>
    </row>
    <row r="78" ht="15.75" customHeight="1">
      <c r="A78" s="124"/>
      <c r="B78" s="124"/>
      <c r="C78" s="124"/>
      <c r="D78" s="124"/>
      <c r="E78" s="124"/>
      <c r="F78" s="124"/>
      <c r="G78" s="124"/>
      <c r="H78" s="124"/>
      <c r="I78" s="124"/>
      <c r="J78" s="124"/>
    </row>
    <row r="79" ht="15.75" customHeight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</row>
    <row r="80" ht="15.75" customHeight="1">
      <c r="A80" s="124"/>
      <c r="B80" s="124"/>
      <c r="C80" s="124"/>
      <c r="D80" s="124"/>
      <c r="E80" s="124"/>
      <c r="F80" s="124"/>
      <c r="G80" s="124"/>
      <c r="H80" s="124"/>
      <c r="I80" s="124"/>
      <c r="J80" s="124"/>
    </row>
    <row r="81" ht="15.75" customHeight="1">
      <c r="A81" s="124"/>
      <c r="B81" s="124"/>
      <c r="C81" s="124"/>
      <c r="D81" s="124"/>
      <c r="E81" s="124"/>
      <c r="F81" s="124"/>
      <c r="G81" s="124"/>
      <c r="H81" s="124"/>
      <c r="I81" s="124"/>
      <c r="J81" s="124"/>
    </row>
    <row r="82" ht="15.75" customHeight="1">
      <c r="A82" s="124"/>
      <c r="B82" s="124"/>
      <c r="C82" s="124"/>
      <c r="D82" s="124"/>
      <c r="E82" s="124"/>
      <c r="F82" s="124"/>
      <c r="G82" s="124"/>
      <c r="H82" s="124"/>
      <c r="I82" s="124"/>
      <c r="J82" s="124"/>
    </row>
    <row r="83" ht="15.75" customHeight="1">
      <c r="A83" s="124"/>
      <c r="B83" s="124"/>
      <c r="C83" s="124"/>
      <c r="D83" s="124"/>
      <c r="E83" s="124"/>
      <c r="F83" s="124"/>
      <c r="G83" s="124"/>
      <c r="H83" s="124"/>
      <c r="I83" s="124"/>
      <c r="J83" s="124"/>
    </row>
    <row r="84" ht="15.75" customHeight="1">
      <c r="A84" s="124"/>
      <c r="B84" s="124"/>
      <c r="C84" s="124"/>
      <c r="D84" s="124"/>
      <c r="E84" s="124"/>
      <c r="F84" s="124"/>
      <c r="G84" s="124"/>
      <c r="H84" s="124"/>
      <c r="I84" s="124"/>
      <c r="J84" s="124"/>
    </row>
    <row r="85" ht="15.75" customHeight="1">
      <c r="A85" s="124"/>
      <c r="B85" s="124"/>
      <c r="C85" s="124"/>
      <c r="D85" s="124"/>
      <c r="E85" s="124"/>
      <c r="F85" s="124"/>
      <c r="G85" s="124"/>
      <c r="H85" s="124"/>
      <c r="I85" s="124"/>
      <c r="J85" s="124"/>
    </row>
    <row r="86" ht="15.75" customHeight="1">
      <c r="A86" s="124"/>
      <c r="B86" s="124"/>
      <c r="C86" s="124"/>
      <c r="D86" s="124"/>
      <c r="E86" s="124"/>
      <c r="F86" s="124"/>
      <c r="G86" s="124"/>
      <c r="H86" s="124"/>
      <c r="I86" s="124"/>
      <c r="J86" s="124"/>
    </row>
    <row r="87" ht="15.75" customHeight="1">
      <c r="A87" s="124"/>
      <c r="B87" s="124"/>
      <c r="C87" s="124"/>
      <c r="D87" s="124"/>
      <c r="E87" s="124"/>
      <c r="F87" s="124"/>
      <c r="G87" s="124"/>
      <c r="H87" s="124"/>
      <c r="I87" s="124"/>
      <c r="J87" s="124"/>
    </row>
    <row r="88" ht="15.75" customHeight="1">
      <c r="A88" s="124"/>
      <c r="B88" s="124"/>
      <c r="C88" s="124"/>
      <c r="D88" s="124"/>
      <c r="E88" s="124"/>
      <c r="F88" s="124"/>
      <c r="G88" s="124"/>
      <c r="H88" s="124"/>
      <c r="I88" s="124"/>
      <c r="J88" s="124"/>
    </row>
    <row r="89" ht="15.75" customHeight="1">
      <c r="A89" s="124"/>
      <c r="B89" s="124"/>
      <c r="C89" s="124"/>
      <c r="D89" s="124"/>
      <c r="E89" s="124"/>
      <c r="F89" s="124"/>
      <c r="G89" s="124"/>
      <c r="H89" s="124"/>
      <c r="I89" s="124"/>
      <c r="J89" s="124"/>
    </row>
    <row r="90" ht="15.75" customHeight="1">
      <c r="A90" s="124"/>
      <c r="B90" s="124"/>
      <c r="C90" s="124"/>
      <c r="D90" s="124"/>
      <c r="E90" s="124"/>
      <c r="F90" s="124"/>
      <c r="G90" s="124"/>
      <c r="H90" s="124"/>
      <c r="I90" s="124"/>
      <c r="J90" s="124"/>
    </row>
    <row r="91" ht="15.75" customHeight="1">
      <c r="A91" s="124"/>
      <c r="B91" s="124"/>
      <c r="C91" s="124"/>
      <c r="D91" s="124"/>
      <c r="E91" s="124"/>
      <c r="F91" s="124"/>
      <c r="G91" s="124"/>
      <c r="H91" s="124"/>
      <c r="I91" s="124"/>
      <c r="J91" s="124"/>
    </row>
    <row r="92" ht="15.75" customHeight="1">
      <c r="A92" s="124"/>
      <c r="B92" s="124"/>
      <c r="C92" s="124"/>
      <c r="D92" s="124"/>
      <c r="E92" s="124"/>
      <c r="F92" s="124"/>
      <c r="G92" s="124"/>
      <c r="H92" s="124"/>
      <c r="I92" s="124"/>
      <c r="J92" s="124"/>
    </row>
    <row r="93" ht="15.75" customHeight="1">
      <c r="A93" s="124"/>
      <c r="B93" s="124"/>
      <c r="C93" s="124"/>
      <c r="D93" s="124"/>
      <c r="E93" s="124"/>
      <c r="F93" s="124"/>
      <c r="G93" s="124"/>
      <c r="H93" s="124"/>
      <c r="I93" s="124"/>
      <c r="J93" s="124"/>
    </row>
    <row r="94" ht="15.75" customHeight="1">
      <c r="A94" s="124"/>
      <c r="B94" s="124"/>
      <c r="C94" s="124"/>
      <c r="D94" s="124"/>
      <c r="E94" s="124"/>
      <c r="F94" s="124"/>
      <c r="G94" s="124"/>
      <c r="H94" s="124"/>
      <c r="I94" s="124"/>
      <c r="J94" s="124"/>
    </row>
    <row r="95" ht="15.75" customHeight="1">
      <c r="A95" s="124"/>
      <c r="B95" s="124"/>
      <c r="C95" s="124"/>
      <c r="D95" s="124"/>
      <c r="E95" s="124"/>
      <c r="F95" s="124"/>
      <c r="G95" s="124"/>
      <c r="H95" s="124"/>
      <c r="I95" s="124"/>
      <c r="J95" s="124"/>
    </row>
    <row r="96" ht="15.75" customHeight="1">
      <c r="A96" s="124"/>
      <c r="B96" s="124"/>
      <c r="C96" s="124"/>
      <c r="D96" s="124"/>
      <c r="E96" s="124"/>
      <c r="F96" s="124"/>
      <c r="G96" s="124"/>
      <c r="H96" s="124"/>
      <c r="I96" s="124"/>
      <c r="J96" s="124"/>
    </row>
    <row r="97" ht="15.75" customHeight="1">
      <c r="A97" s="124"/>
      <c r="B97" s="124"/>
      <c r="C97" s="124"/>
      <c r="D97" s="124"/>
      <c r="E97" s="124"/>
      <c r="F97" s="124"/>
      <c r="G97" s="124"/>
      <c r="H97" s="124"/>
      <c r="I97" s="124"/>
      <c r="J97" s="124"/>
    </row>
    <row r="98" ht="15.75" customHeight="1">
      <c r="A98" s="124"/>
      <c r="B98" s="124"/>
      <c r="C98" s="124"/>
      <c r="D98" s="124"/>
      <c r="E98" s="124"/>
      <c r="F98" s="124"/>
      <c r="G98" s="124"/>
      <c r="H98" s="124"/>
      <c r="I98" s="124"/>
      <c r="J98" s="124"/>
    </row>
    <row r="99" ht="15.75" customHeight="1">
      <c r="A99" s="124"/>
      <c r="B99" s="124"/>
      <c r="C99" s="124"/>
      <c r="D99" s="124"/>
      <c r="E99" s="124"/>
      <c r="F99" s="124"/>
      <c r="G99" s="124"/>
      <c r="H99" s="124"/>
      <c r="I99" s="124"/>
      <c r="J99" s="124"/>
    </row>
    <row r="100" ht="15.75" customHeight="1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</row>
    <row r="101" ht="15.75" customHeight="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</row>
    <row r="102" ht="15.75" customHeight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</row>
    <row r="103" ht="15.75" customHeight="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</row>
    <row r="104" ht="15.75" customHeight="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</row>
    <row r="105" ht="15.75" customHeight="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</row>
    <row r="106" ht="15.75" customHeight="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</row>
    <row r="107" ht="15.75" customHeight="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</row>
    <row r="108" ht="15.75" customHeight="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</row>
    <row r="109" ht="15.75" customHeight="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</row>
    <row r="110" ht="15.75" customHeight="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</row>
    <row r="111" ht="15.75" customHeight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</row>
    <row r="112" ht="15.75" customHeight="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</row>
    <row r="113" ht="15.75" customHeight="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</row>
    <row r="114" ht="15.75" customHeight="1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</row>
    <row r="115" ht="15.75" customHeight="1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</row>
    <row r="116" ht="15.75" customHeight="1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</row>
    <row r="117" ht="15.75" customHeight="1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</row>
    <row r="118" ht="15.75" customHeight="1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</row>
    <row r="119" ht="15.75" customHeight="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</row>
    <row r="120" ht="15.75" customHeight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</row>
    <row r="121" ht="15.75" customHeight="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</row>
    <row r="122" ht="15.75" customHeight="1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</row>
    <row r="123" ht="15.75" customHeight="1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</row>
    <row r="124" ht="15.75" customHeight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</row>
    <row r="125" ht="15.75" customHeight="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</row>
    <row r="126" ht="15.75" customHeight="1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</row>
    <row r="127" ht="15.75" customHeight="1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</row>
    <row r="128" ht="15.75" customHeight="1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</row>
    <row r="129" ht="15.75" customHeight="1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</row>
    <row r="130" ht="15.75" customHeight="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</row>
    <row r="131" ht="15.75" customHeight="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</row>
    <row r="132" ht="15.75" customHeight="1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</row>
    <row r="133" ht="15.75" customHeight="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</row>
    <row r="134" ht="15.75" customHeight="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</row>
    <row r="135" ht="15.75" customHeight="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</row>
    <row r="136" ht="15.75" customHeight="1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</row>
    <row r="137" ht="15.75" customHeight="1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</row>
    <row r="138" ht="15.75" customHeight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</row>
    <row r="139" ht="15.75" customHeight="1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</row>
    <row r="140" ht="15.75" customHeight="1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</row>
    <row r="141" ht="15.75" customHeight="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</row>
    <row r="142" ht="15.75" customHeight="1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</row>
    <row r="143" ht="15.75" customHeight="1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</row>
    <row r="144" ht="15.75" customHeight="1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</row>
    <row r="145" ht="15.75" customHeight="1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</row>
    <row r="146" ht="15.75" customHeight="1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</row>
    <row r="147" ht="15.75" customHeight="1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</row>
    <row r="148" ht="15.75" customHeight="1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</row>
    <row r="149" ht="15.75" customHeight="1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</row>
    <row r="150" ht="15.75" customHeight="1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</row>
    <row r="151" ht="15.75" customHeight="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</row>
    <row r="152" ht="15.75" customHeight="1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</row>
    <row r="153" ht="15.75" customHeight="1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</row>
    <row r="154" ht="15.75" customHeight="1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</row>
    <row r="155" ht="15.75" customHeight="1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</row>
    <row r="156" ht="15.75" customHeight="1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</row>
    <row r="157" ht="15.75" customHeight="1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</row>
    <row r="158" ht="15.75" customHeight="1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</row>
    <row r="159" ht="15.75" customHeight="1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</row>
    <row r="160" ht="15.75" customHeight="1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</row>
    <row r="161" ht="15.75" customHeight="1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</row>
    <row r="162" ht="15.75" customHeight="1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</row>
    <row r="163" ht="15.75" customHeight="1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</row>
    <row r="164" ht="15.75" customHeight="1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</row>
    <row r="165" ht="15.75" customHeight="1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</row>
    <row r="166" ht="15.75" customHeight="1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</row>
    <row r="167" ht="15.75" customHeight="1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</row>
    <row r="168" ht="15.75" customHeight="1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</row>
    <row r="169" ht="15.75" customHeight="1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</row>
    <row r="170" ht="15.75" customHeight="1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</row>
    <row r="171" ht="15.75" customHeight="1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</row>
    <row r="172" ht="15.75" customHeight="1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</row>
    <row r="173" ht="15.75" customHeight="1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</row>
    <row r="174" ht="15.75" customHeight="1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</row>
    <row r="175" ht="15.75" customHeight="1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</row>
    <row r="176" ht="15.75" customHeight="1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</row>
    <row r="177" ht="15.75" customHeight="1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</row>
    <row r="178" ht="15.75" customHeight="1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</row>
    <row r="179" ht="15.75" customHeight="1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</row>
    <row r="180" ht="15.75" customHeight="1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</row>
    <row r="181" ht="15.75" customHeight="1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</row>
    <row r="182" ht="15.75" customHeight="1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</row>
    <row r="183" ht="15.75" customHeight="1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</row>
    <row r="184" ht="15.75" customHeight="1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</row>
    <row r="185" ht="15.75" customHeight="1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</row>
    <row r="186" ht="15.75" customHeight="1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</row>
    <row r="187" ht="15.75" customHeight="1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</row>
    <row r="188" ht="15.75" customHeight="1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</row>
    <row r="189" ht="15.75" customHeight="1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</row>
    <row r="190" ht="15.75" customHeight="1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</row>
    <row r="191" ht="15.75" customHeight="1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</row>
    <row r="192" ht="15.75" customHeight="1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</row>
    <row r="193" ht="15.75" customHeight="1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</row>
    <row r="194" ht="15.75" customHeight="1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</row>
    <row r="195" ht="15.75" customHeight="1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</row>
    <row r="196" ht="15.75" customHeight="1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</row>
    <row r="197" ht="15.75" customHeight="1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</row>
    <row r="198" ht="15.75" customHeight="1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</row>
    <row r="199" ht="15.75" customHeight="1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</row>
    <row r="200" ht="15.75" customHeight="1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</row>
    <row r="201" ht="15.75" customHeight="1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</row>
    <row r="202" ht="15.75" customHeight="1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</row>
    <row r="203" ht="15.75" customHeight="1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</row>
    <row r="204" ht="15.75" customHeight="1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</row>
    <row r="205" ht="15.75" customHeight="1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</row>
    <row r="206" ht="15.75" customHeight="1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</row>
    <row r="207" ht="15.75" customHeight="1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</row>
    <row r="208" ht="15.75" customHeight="1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</row>
    <row r="209" ht="15.75" customHeight="1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</row>
    <row r="210" ht="15.75" customHeight="1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</row>
    <row r="211" ht="15.75" customHeight="1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</row>
    <row r="212" ht="15.75" customHeight="1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</row>
    <row r="213" ht="15.75" customHeight="1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</row>
    <row r="214" ht="15.75" customHeight="1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</row>
    <row r="215" ht="15.75" customHeight="1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</row>
    <row r="216" ht="15.75" customHeight="1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</row>
    <row r="217" ht="15.75" customHeight="1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</row>
    <row r="218" ht="15.75" customHeight="1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</row>
    <row r="219" ht="15.75" customHeight="1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</row>
    <row r="220" ht="15.75" customHeight="1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</row>
    <row r="221" ht="15.75" customHeight="1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</row>
    <row r="222" ht="15.75" customHeight="1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</row>
    <row r="223" ht="15.75" customHeight="1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</row>
    <row r="224" ht="15.75" customHeight="1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</row>
    <row r="225" ht="15.75" customHeight="1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</row>
    <row r="226" ht="15.75" customHeight="1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</row>
    <row r="227" ht="15.75" customHeight="1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8.0"/>
    <col customWidth="1" min="3" max="3" width="12.63"/>
    <col customWidth="1" min="4" max="4" width="15.25"/>
    <col customWidth="1" min="5" max="7" width="19.38"/>
  </cols>
  <sheetData>
    <row r="1" ht="61.5" customHeight="1">
      <c r="A1" s="121"/>
      <c r="B1" s="121" t="s">
        <v>328</v>
      </c>
      <c r="C1" s="122" t="s">
        <v>329</v>
      </c>
      <c r="D1" s="122" t="s">
        <v>330</v>
      </c>
      <c r="E1" s="129" t="s">
        <v>331</v>
      </c>
      <c r="F1" s="122" t="s">
        <v>332</v>
      </c>
      <c r="G1" s="124"/>
      <c r="J1" s="51" t="s">
        <v>287</v>
      </c>
      <c r="K1" s="68" t="s">
        <v>32</v>
      </c>
      <c r="L1" s="68" t="s">
        <v>33</v>
      </c>
      <c r="M1" s="68" t="s">
        <v>34</v>
      </c>
      <c r="N1" s="68" t="s">
        <v>35</v>
      </c>
      <c r="O1" s="68" t="s">
        <v>36</v>
      </c>
      <c r="P1" s="68" t="s">
        <v>37</v>
      </c>
      <c r="Q1" s="68" t="s">
        <v>38</v>
      </c>
      <c r="R1" s="68" t="s">
        <v>39</v>
      </c>
      <c r="S1" s="68" t="s">
        <v>40</v>
      </c>
      <c r="T1" s="68" t="s">
        <v>79</v>
      </c>
      <c r="V1" s="44" t="s">
        <v>327</v>
      </c>
      <c r="W1" s="19" t="s">
        <v>32</v>
      </c>
      <c r="X1" s="19" t="s">
        <v>33</v>
      </c>
      <c r="Y1" s="19" t="s">
        <v>34</v>
      </c>
      <c r="Z1" s="19" t="s">
        <v>35</v>
      </c>
      <c r="AA1" s="19" t="s">
        <v>36</v>
      </c>
      <c r="AB1" s="19" t="s">
        <v>37</v>
      </c>
      <c r="AC1" s="19" t="s">
        <v>38</v>
      </c>
      <c r="AD1" s="19" t="s">
        <v>39</v>
      </c>
      <c r="AE1" s="19" t="s">
        <v>40</v>
      </c>
      <c r="AF1" s="19" t="s">
        <v>41</v>
      </c>
      <c r="AG1" s="19"/>
      <c r="AH1" s="18" t="s">
        <v>333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</row>
    <row r="2">
      <c r="A2" s="123" t="s">
        <v>119</v>
      </c>
      <c r="B2" s="124">
        <f t="shared" ref="B2:B21" si="2">MMULT(K2:T2,TRANSPOSE(W2:AF2))</f>
        <v>0.002660074153</v>
      </c>
      <c r="C2" s="130">
        <f>AVERAGE(B2:B21)*4</f>
        <v>0.01671896656</v>
      </c>
      <c r="D2" s="131">
        <f>AVERAGE(G2:G21)</f>
        <v>0.02990856871</v>
      </c>
      <c r="E2" s="132">
        <f>C2/D2</f>
        <v>0.5590025629</v>
      </c>
      <c r="F2" s="126">
        <f>'Total Stats'!I2-'Total Stats'!D2</f>
        <v>0.01632534639</v>
      </c>
      <c r="G2" s="124">
        <f t="array" ref="G2">SQRT(MMULT(MMULT(K2:T2,OFFSET('Covariance Matrix '!$B$1:$K$10,11*I2,0)),TRANSPOSE(K2:T2)))*SQRT(4)</f>
        <v>0.03006653461</v>
      </c>
      <c r="I2" s="127">
        <v>0.0</v>
      </c>
      <c r="J2" s="81" t="s">
        <v>119</v>
      </c>
      <c r="K2" s="22">
        <v>-0.1085</v>
      </c>
      <c r="L2" s="22">
        <v>0.15408</v>
      </c>
      <c r="M2" s="22">
        <v>-0.0126</v>
      </c>
      <c r="N2" s="22">
        <v>-0.0134</v>
      </c>
      <c r="O2" s="22">
        <v>-0.1121</v>
      </c>
      <c r="P2" s="22">
        <v>-0.0926</v>
      </c>
      <c r="Q2" s="22">
        <v>-6.0E-4</v>
      </c>
      <c r="R2" s="22">
        <v>0.23852</v>
      </c>
      <c r="S2" s="22">
        <v>-0.3894</v>
      </c>
      <c r="T2" s="22">
        <v>0.33659</v>
      </c>
      <c r="V2" s="45" t="s">
        <v>119</v>
      </c>
      <c r="W2" s="45">
        <v>0.030213933497469148</v>
      </c>
      <c r="X2" s="45">
        <v>0.011195161958098332</v>
      </c>
      <c r="Y2" s="45">
        <v>0.01777023977561032</v>
      </c>
      <c r="Z2" s="45">
        <v>0.00484762802201244</v>
      </c>
      <c r="AA2" s="45">
        <v>0.010934584937572378</v>
      </c>
      <c r="AB2" s="45">
        <v>0.003957731738683856</v>
      </c>
      <c r="AC2" s="45">
        <v>0.039798795924819386</v>
      </c>
      <c r="AD2" s="45">
        <v>0.029269201021254743</v>
      </c>
      <c r="AE2" s="45">
        <v>0.027892100251639906</v>
      </c>
      <c r="AF2" s="45">
        <v>0.029704461921522096</v>
      </c>
      <c r="AG2" s="45"/>
      <c r="AH2" s="45" t="s">
        <v>119</v>
      </c>
      <c r="AI2" s="45">
        <f t="shared" ref="AI2:AR2" si="1">W2*K2</f>
        <v>-0.003278211784</v>
      </c>
      <c r="AJ2" s="45">
        <f t="shared" si="1"/>
        <v>0.001724950555</v>
      </c>
      <c r="AK2" s="45">
        <f t="shared" si="1"/>
        <v>-0.0002239050212</v>
      </c>
      <c r="AL2" s="45">
        <f t="shared" si="1"/>
        <v>-0.00006495821549</v>
      </c>
      <c r="AM2" s="45">
        <f t="shared" si="1"/>
        <v>-0.001225766972</v>
      </c>
      <c r="AN2" s="45">
        <f t="shared" si="1"/>
        <v>-0.000366485959</v>
      </c>
      <c r="AO2" s="45">
        <f t="shared" si="1"/>
        <v>-0.00002387927755</v>
      </c>
      <c r="AP2" s="45">
        <f t="shared" si="1"/>
        <v>0.006981289828</v>
      </c>
      <c r="AQ2" s="45">
        <f t="shared" si="1"/>
        <v>-0.01086118384</v>
      </c>
      <c r="AR2" s="45">
        <f t="shared" si="1"/>
        <v>0.009998224838</v>
      </c>
    </row>
    <row r="3">
      <c r="A3" s="128" t="s">
        <v>121</v>
      </c>
      <c r="B3" s="124">
        <f t="shared" si="2"/>
        <v>0.003513761092</v>
      </c>
      <c r="C3" s="124"/>
      <c r="D3" s="136"/>
      <c r="E3" s="124"/>
      <c r="F3" s="124"/>
      <c r="G3" s="124">
        <f t="array" ref="G3">SQRT(MMULT(MMULT(K3:T3,OFFSET('Covariance Matrix '!$B$1:$K$10,11*I3,0)),TRANSPOSE(K3:T3)))*SQRT(4)</f>
        <v>0.02997152035</v>
      </c>
      <c r="I3" s="127">
        <v>1.0</v>
      </c>
      <c r="J3" s="92" t="s">
        <v>121</v>
      </c>
      <c r="K3" s="22">
        <v>0.01287</v>
      </c>
      <c r="L3" s="22">
        <v>0.10674</v>
      </c>
      <c r="M3" s="22">
        <v>-0.0056</v>
      </c>
      <c r="N3" s="22">
        <v>-0.0077</v>
      </c>
      <c r="O3" s="22">
        <v>0.03891</v>
      </c>
      <c r="P3" s="22">
        <v>-0.0753</v>
      </c>
      <c r="Q3" s="22">
        <v>-6.0E-4</v>
      </c>
      <c r="R3" s="22">
        <v>0.12904</v>
      </c>
      <c r="S3" s="22">
        <v>-0.2334</v>
      </c>
      <c r="T3" s="22">
        <v>0.03512</v>
      </c>
      <c r="V3" s="45" t="s">
        <v>121</v>
      </c>
      <c r="W3" s="45">
        <v>0.051042337676546534</v>
      </c>
      <c r="X3" s="45">
        <v>0.05130329004789114</v>
      </c>
      <c r="Y3" s="45">
        <v>0.02382828787470359</v>
      </c>
      <c r="Z3" s="45">
        <v>0.01724402428155214</v>
      </c>
      <c r="AA3" s="45">
        <v>0.05238233061939446</v>
      </c>
      <c r="AB3" s="45">
        <v>0.03995566128602457</v>
      </c>
      <c r="AC3" s="45">
        <v>0.03400918843493228</v>
      </c>
      <c r="AD3" s="45">
        <v>0.030537423880423242</v>
      </c>
      <c r="AE3" s="45">
        <v>0.027232758519833755</v>
      </c>
      <c r="AF3" s="45">
        <v>0.02999423148957625</v>
      </c>
      <c r="AG3" s="45"/>
      <c r="AH3" s="45" t="s">
        <v>121</v>
      </c>
      <c r="AI3" s="45">
        <f t="shared" ref="AI3:AR3" si="3">W3*K3</f>
        <v>0.0006569148859</v>
      </c>
      <c r="AJ3" s="45">
        <f t="shared" si="3"/>
        <v>0.00547611318</v>
      </c>
      <c r="AK3" s="45">
        <f t="shared" si="3"/>
        <v>-0.0001334384121</v>
      </c>
      <c r="AL3" s="45">
        <f t="shared" si="3"/>
        <v>-0.000132778987</v>
      </c>
      <c r="AM3" s="45">
        <f t="shared" si="3"/>
        <v>0.002038196484</v>
      </c>
      <c r="AN3" s="45">
        <f t="shared" si="3"/>
        <v>-0.003008661295</v>
      </c>
      <c r="AO3" s="45">
        <f t="shared" si="3"/>
        <v>-0.00002040551306</v>
      </c>
      <c r="AP3" s="45">
        <f t="shared" si="3"/>
        <v>0.003940549178</v>
      </c>
      <c r="AQ3" s="45">
        <f t="shared" si="3"/>
        <v>-0.006356125839</v>
      </c>
      <c r="AR3" s="45">
        <f t="shared" si="3"/>
        <v>0.00105339741</v>
      </c>
    </row>
    <row r="4">
      <c r="A4" s="128" t="s">
        <v>123</v>
      </c>
      <c r="B4" s="124">
        <f t="shared" si="2"/>
        <v>0.01768502739</v>
      </c>
      <c r="C4" s="124"/>
      <c r="D4" s="136"/>
      <c r="E4" s="124"/>
      <c r="F4" s="124"/>
      <c r="G4" s="124">
        <f t="array" ref="G4">SQRT(MMULT(MMULT(K4:T4,OFFSET('Covariance Matrix '!$B$1:$K$10,11*I4,0)),TRANSPOSE(K4:T4)))*SQRT(4)</f>
        <v>0.02997591542</v>
      </c>
      <c r="I4" s="127">
        <v>2.0</v>
      </c>
      <c r="J4" s="92" t="s">
        <v>123</v>
      </c>
      <c r="K4" s="22">
        <v>0.00582</v>
      </c>
      <c r="L4" s="22">
        <v>0.25601</v>
      </c>
      <c r="M4" s="22">
        <v>-0.0058</v>
      </c>
      <c r="N4" s="22">
        <v>-0.0084</v>
      </c>
      <c r="O4" s="22">
        <v>0.02811</v>
      </c>
      <c r="P4" s="22">
        <v>-0.1076</v>
      </c>
      <c r="Q4" s="22">
        <v>-6.0E-4</v>
      </c>
      <c r="R4" s="22">
        <v>0.08169</v>
      </c>
      <c r="S4" s="22">
        <v>-0.3402</v>
      </c>
      <c r="T4" s="22">
        <v>0.091</v>
      </c>
      <c r="V4" s="45" t="s">
        <v>123</v>
      </c>
      <c r="W4" s="45">
        <v>-0.0019343778168032788</v>
      </c>
      <c r="X4" s="45">
        <v>0.014870146223218805</v>
      </c>
      <c r="Y4" s="45">
        <v>-0.08577541526323029</v>
      </c>
      <c r="Z4" s="45">
        <v>-0.061292524104715085</v>
      </c>
      <c r="AA4" s="45">
        <v>-0.06239609524724887</v>
      </c>
      <c r="AB4" s="45">
        <v>-0.05238851146386114</v>
      </c>
      <c r="AC4" s="45">
        <v>-0.08727486962000564</v>
      </c>
      <c r="AD4" s="45">
        <v>-0.07810530221614831</v>
      </c>
      <c r="AE4" s="45">
        <v>-0.053796706110276094</v>
      </c>
      <c r="AF4" s="45">
        <v>-0.03274293488272306</v>
      </c>
      <c r="AG4" s="45"/>
      <c r="AH4" s="45" t="s">
        <v>123</v>
      </c>
      <c r="AI4" s="45">
        <f t="shared" ref="AI4:AR4" si="4">W4*K4</f>
        <v>-0.00001125807889</v>
      </c>
      <c r="AJ4" s="45">
        <f t="shared" si="4"/>
        <v>0.003806906135</v>
      </c>
      <c r="AK4" s="45">
        <f t="shared" si="4"/>
        <v>0.0004974974085</v>
      </c>
      <c r="AL4" s="45">
        <f t="shared" si="4"/>
        <v>0.0005148572025</v>
      </c>
      <c r="AM4" s="45">
        <f t="shared" si="4"/>
        <v>-0.001753954237</v>
      </c>
      <c r="AN4" s="45">
        <f t="shared" si="4"/>
        <v>0.005637003834</v>
      </c>
      <c r="AO4" s="45">
        <f t="shared" si="4"/>
        <v>0.00005236492177</v>
      </c>
      <c r="AP4" s="45">
        <f t="shared" si="4"/>
        <v>-0.006380422138</v>
      </c>
      <c r="AQ4" s="45">
        <f t="shared" si="4"/>
        <v>0.01830163942</v>
      </c>
      <c r="AR4" s="45">
        <f t="shared" si="4"/>
        <v>-0.002979607074</v>
      </c>
    </row>
    <row r="5">
      <c r="A5" s="128" t="s">
        <v>125</v>
      </c>
      <c r="B5" s="124">
        <f t="shared" si="2"/>
        <v>0.006468508494</v>
      </c>
      <c r="C5" s="124"/>
      <c r="D5" s="136"/>
      <c r="E5" s="124"/>
      <c r="F5" s="124"/>
      <c r="G5" s="124">
        <f t="array" ref="G5">SQRT(MMULT(MMULT(K5:T5,OFFSET('Covariance Matrix '!$B$1:$K$10,11*I5,0)),TRANSPOSE(K5:T5)))*SQRT(4)</f>
        <v>0.02995207478</v>
      </c>
      <c r="I5" s="127">
        <v>3.0</v>
      </c>
      <c r="J5" s="92" t="s">
        <v>125</v>
      </c>
      <c r="K5" s="22">
        <v>3.4E-4</v>
      </c>
      <c r="L5" s="22">
        <v>0.02945</v>
      </c>
      <c r="M5" s="22">
        <v>-0.0026</v>
      </c>
      <c r="N5" s="22">
        <v>-0.0108</v>
      </c>
      <c r="O5" s="22">
        <v>-0.1038</v>
      </c>
      <c r="P5" s="22">
        <v>0.31705</v>
      </c>
      <c r="Q5" s="22">
        <v>-7.0E-4</v>
      </c>
      <c r="R5" s="22">
        <v>-0.0144</v>
      </c>
      <c r="S5" s="22">
        <v>-0.4619</v>
      </c>
      <c r="T5" s="22">
        <v>0.24736</v>
      </c>
      <c r="V5" s="45" t="s">
        <v>125</v>
      </c>
      <c r="W5" s="45">
        <v>0.04980142317166836</v>
      </c>
      <c r="X5" s="45">
        <v>0.047843466843716875</v>
      </c>
      <c r="Y5" s="45">
        <v>0.09398395019778727</v>
      </c>
      <c r="Z5" s="45">
        <v>0.10058753777680773</v>
      </c>
      <c r="AA5" s="45">
        <v>-0.05171865867720671</v>
      </c>
      <c r="AB5" s="45">
        <v>-0.02216193218532647</v>
      </c>
      <c r="AC5" s="45">
        <v>-0.04075487126966393</v>
      </c>
      <c r="AD5" s="45">
        <v>-0.026875585072448582</v>
      </c>
      <c r="AE5" s="45">
        <v>-0.029933932071220304</v>
      </c>
      <c r="AF5" s="45">
        <v>-0.025107885834562693</v>
      </c>
      <c r="AG5" s="45"/>
      <c r="AH5" s="45" t="s">
        <v>125</v>
      </c>
      <c r="AI5" s="45">
        <f t="shared" ref="AI5:AR5" si="5">W5*K5</f>
        <v>0.00001693248388</v>
      </c>
      <c r="AJ5" s="45">
        <f t="shared" si="5"/>
        <v>0.001408990099</v>
      </c>
      <c r="AK5" s="45">
        <f t="shared" si="5"/>
        <v>-0.0002443582705</v>
      </c>
      <c r="AL5" s="45">
        <f t="shared" si="5"/>
        <v>-0.001086345408</v>
      </c>
      <c r="AM5" s="45">
        <f t="shared" si="5"/>
        <v>0.005368396771</v>
      </c>
      <c r="AN5" s="45">
        <f t="shared" si="5"/>
        <v>-0.007026440599</v>
      </c>
      <c r="AO5" s="45">
        <f t="shared" si="5"/>
        <v>0.00002852840989</v>
      </c>
      <c r="AP5" s="45">
        <f t="shared" si="5"/>
        <v>0.000387008425</v>
      </c>
      <c r="AQ5" s="45">
        <f t="shared" si="5"/>
        <v>0.01382648322</v>
      </c>
      <c r="AR5" s="45">
        <f t="shared" si="5"/>
        <v>-0.00621068664</v>
      </c>
    </row>
    <row r="6">
      <c r="A6" s="128" t="s">
        <v>127</v>
      </c>
      <c r="B6" s="124">
        <f t="shared" si="2"/>
        <v>0.02145404458</v>
      </c>
      <c r="C6" s="124"/>
      <c r="D6" s="136"/>
      <c r="E6" s="124"/>
      <c r="F6" s="124"/>
      <c r="G6" s="124">
        <f t="array" ref="G6">SQRT(MMULT(MMULT(K6:T6,OFFSET('Covariance Matrix '!$B$1:$K$10,11*I6,0)),TRANSPOSE(K6:T6)))*SQRT(4)</f>
        <v>0.02835694268</v>
      </c>
      <c r="I6" s="127">
        <v>4.0</v>
      </c>
      <c r="J6" s="92" t="s">
        <v>127</v>
      </c>
      <c r="K6" s="22">
        <v>-0.0067</v>
      </c>
      <c r="L6" s="22">
        <v>0.0514</v>
      </c>
      <c r="M6" s="22">
        <v>0.18342</v>
      </c>
      <c r="N6" s="22">
        <v>-0.0097</v>
      </c>
      <c r="O6" s="22">
        <v>-0.104</v>
      </c>
      <c r="P6" s="22">
        <v>-0.1038</v>
      </c>
      <c r="Q6" s="22">
        <v>-0.0143</v>
      </c>
      <c r="R6" s="22">
        <v>-0.0148</v>
      </c>
      <c r="S6" s="22">
        <v>-0.4818</v>
      </c>
      <c r="T6" s="22">
        <v>0.50025</v>
      </c>
      <c r="V6" s="45" t="s">
        <v>127</v>
      </c>
      <c r="W6" s="45">
        <v>-0.007219281528972221</v>
      </c>
      <c r="X6" s="45">
        <v>0.03837648483157774</v>
      </c>
      <c r="Y6" s="45">
        <v>0.01980316524649739</v>
      </c>
      <c r="Z6" s="45">
        <v>0.0662983451831709</v>
      </c>
      <c r="AA6" s="45">
        <v>0.026102499223344733</v>
      </c>
      <c r="AB6" s="45">
        <v>0.05022271992639005</v>
      </c>
      <c r="AC6" s="45">
        <v>0.03695738396016823</v>
      </c>
      <c r="AD6" s="45">
        <v>0.04369973807073668</v>
      </c>
      <c r="AE6" s="45">
        <v>-0.046320447186645075</v>
      </c>
      <c r="AF6" s="45">
        <v>0.006456281779314121</v>
      </c>
      <c r="AG6" s="45"/>
      <c r="AH6" s="45" t="s">
        <v>127</v>
      </c>
      <c r="AI6" s="45">
        <f t="shared" ref="AI6:AR6" si="6">W6*K6</f>
        <v>0.00004836918624</v>
      </c>
      <c r="AJ6" s="45">
        <f t="shared" si="6"/>
        <v>0.00197255132</v>
      </c>
      <c r="AK6" s="45">
        <f t="shared" si="6"/>
        <v>0.00363229657</v>
      </c>
      <c r="AL6" s="45">
        <f t="shared" si="6"/>
        <v>-0.0006430939483</v>
      </c>
      <c r="AM6" s="45">
        <f t="shared" si="6"/>
        <v>-0.002714659919</v>
      </c>
      <c r="AN6" s="45">
        <f t="shared" si="6"/>
        <v>-0.005213118328</v>
      </c>
      <c r="AO6" s="45">
        <f t="shared" si="6"/>
        <v>-0.0005284905906</v>
      </c>
      <c r="AP6" s="45">
        <f t="shared" si="6"/>
        <v>-0.0006467561234</v>
      </c>
      <c r="AQ6" s="45">
        <f t="shared" si="6"/>
        <v>0.02231719145</v>
      </c>
      <c r="AR6" s="45">
        <f t="shared" si="6"/>
        <v>0.00322975496</v>
      </c>
    </row>
    <row r="7">
      <c r="A7" s="128" t="s">
        <v>129</v>
      </c>
      <c r="B7" s="124">
        <f t="shared" si="2"/>
        <v>0.006786129901</v>
      </c>
      <c r="C7" s="124"/>
      <c r="D7" s="136"/>
      <c r="E7" s="124"/>
      <c r="F7" s="124"/>
      <c r="G7" s="124">
        <f t="array" ref="G7">SQRT(MMULT(MMULT(K7:T7,OFFSET('Covariance Matrix '!$B$1:$K$10,11*I7,0)),TRANSPOSE(K7:T7)))*SQRT(4)</f>
        <v>0.02996695965</v>
      </c>
      <c r="I7" s="127">
        <v>5.0</v>
      </c>
      <c r="J7" s="92" t="s">
        <v>129</v>
      </c>
      <c r="K7" s="22">
        <v>-0.0479</v>
      </c>
      <c r="L7" s="22">
        <v>0.07035</v>
      </c>
      <c r="M7" s="22">
        <v>-0.0109</v>
      </c>
      <c r="N7" s="22">
        <v>7.0E-4</v>
      </c>
      <c r="O7" s="22">
        <v>-0.0015</v>
      </c>
      <c r="P7" s="22">
        <v>0.39712</v>
      </c>
      <c r="Q7" s="22">
        <v>-0.0011</v>
      </c>
      <c r="R7" s="22">
        <v>5.9E-4</v>
      </c>
      <c r="S7" s="22">
        <v>-0.4025</v>
      </c>
      <c r="T7" s="22">
        <v>-0.0048</v>
      </c>
      <c r="V7" s="45" t="s">
        <v>129</v>
      </c>
      <c r="W7" s="45">
        <v>0.0010835834158609003</v>
      </c>
      <c r="X7" s="45">
        <v>0.0012004843380759578</v>
      </c>
      <c r="Y7" s="45">
        <v>-0.011958177989005225</v>
      </c>
      <c r="Z7" s="45">
        <v>0.019768722717746767</v>
      </c>
      <c r="AA7" s="45">
        <v>0.0012346584429094865</v>
      </c>
      <c r="AB7" s="45">
        <v>0.008349418185144453</v>
      </c>
      <c r="AC7" s="45">
        <v>0.029826918590895923</v>
      </c>
      <c r="AD7" s="45">
        <v>0.0533264368231301</v>
      </c>
      <c r="AE7" s="45">
        <v>-0.008343874251251826</v>
      </c>
      <c r="AF7" s="45">
        <v>0.012819605815675983</v>
      </c>
      <c r="AG7" s="45"/>
      <c r="AH7" s="45" t="s">
        <v>129</v>
      </c>
      <c r="AI7" s="45">
        <f t="shared" ref="AI7:AR7" si="7">W7*K7</f>
        <v>-0.00005190364562</v>
      </c>
      <c r="AJ7" s="45">
        <f t="shared" si="7"/>
        <v>0.00008445407318</v>
      </c>
      <c r="AK7" s="45">
        <f t="shared" si="7"/>
        <v>0.0001303441401</v>
      </c>
      <c r="AL7" s="45">
        <f t="shared" si="7"/>
        <v>0.0000138381059</v>
      </c>
      <c r="AM7" s="45">
        <f t="shared" si="7"/>
        <v>-0.000001851987664</v>
      </c>
      <c r="AN7" s="45">
        <f t="shared" si="7"/>
        <v>0.00331572095</v>
      </c>
      <c r="AO7" s="45">
        <f t="shared" si="7"/>
        <v>-0.00003280961045</v>
      </c>
      <c r="AP7" s="45">
        <f t="shared" si="7"/>
        <v>0.00003146259773</v>
      </c>
      <c r="AQ7" s="45">
        <f t="shared" si="7"/>
        <v>0.003358409386</v>
      </c>
      <c r="AR7" s="45">
        <f t="shared" si="7"/>
        <v>-0.00006153410792</v>
      </c>
    </row>
    <row r="8">
      <c r="A8" s="128" t="s">
        <v>131</v>
      </c>
      <c r="B8" s="124">
        <f t="shared" si="2"/>
        <v>-0.02756837355</v>
      </c>
      <c r="C8" s="124"/>
      <c r="D8" s="136"/>
      <c r="E8" s="124"/>
      <c r="F8" s="126"/>
      <c r="G8" s="124">
        <f t="array" ref="G8">SQRT(MMULT(MMULT(K8:T8,OFFSET('Covariance Matrix '!$B$1:$K$10,11*I8,0)),TRANSPOSE(K8:T8)))*SQRT(4)</f>
        <v>0.02997188177</v>
      </c>
      <c r="I8" s="127">
        <v>6.0</v>
      </c>
      <c r="J8" s="92" t="s">
        <v>131</v>
      </c>
      <c r="K8" s="22">
        <v>-0.0084</v>
      </c>
      <c r="L8" s="22">
        <v>0.00517</v>
      </c>
      <c r="M8" s="22">
        <v>-0.0023</v>
      </c>
      <c r="N8" s="22">
        <v>-0.0108</v>
      </c>
      <c r="O8" s="22">
        <v>0.00283</v>
      </c>
      <c r="P8" s="22">
        <v>0.28336</v>
      </c>
      <c r="Q8" s="22">
        <v>0.04282</v>
      </c>
      <c r="R8" s="22">
        <v>-0.0159</v>
      </c>
      <c r="S8" s="22">
        <v>-0.2734</v>
      </c>
      <c r="T8" s="22">
        <v>-0.0234</v>
      </c>
      <c r="V8" s="45" t="s">
        <v>131</v>
      </c>
      <c r="W8" s="45">
        <v>-0.08394969440815658</v>
      </c>
      <c r="X8" s="45">
        <v>-0.05290070530997959</v>
      </c>
      <c r="Y8" s="45">
        <v>-0.10734793042782664</v>
      </c>
      <c r="Z8" s="45">
        <v>-0.13061590109325105</v>
      </c>
      <c r="AA8" s="45">
        <v>-0.12053016520882931</v>
      </c>
      <c r="AB8" s="45">
        <v>-0.09110133713576318</v>
      </c>
      <c r="AC8" s="45">
        <v>-0.08819179493839269</v>
      </c>
      <c r="AD8" s="45">
        <v>-0.07257369607129871</v>
      </c>
      <c r="AE8" s="45">
        <v>0.006416210283995305</v>
      </c>
      <c r="AF8" s="45">
        <v>-0.037376569617870725</v>
      </c>
      <c r="AG8" s="45"/>
      <c r="AH8" s="45" t="s">
        <v>131</v>
      </c>
      <c r="AI8" s="45">
        <f t="shared" ref="AI8:AR8" si="8">W8*K8</f>
        <v>0.000705177433</v>
      </c>
      <c r="AJ8" s="45">
        <f t="shared" si="8"/>
        <v>-0.0002734966465</v>
      </c>
      <c r="AK8" s="45">
        <f t="shared" si="8"/>
        <v>0.00024690024</v>
      </c>
      <c r="AL8" s="45">
        <f t="shared" si="8"/>
        <v>0.001410651732</v>
      </c>
      <c r="AM8" s="45">
        <f t="shared" si="8"/>
        <v>-0.0003411003675</v>
      </c>
      <c r="AN8" s="45">
        <f t="shared" si="8"/>
        <v>-0.02581447489</v>
      </c>
      <c r="AO8" s="45">
        <f t="shared" si="8"/>
        <v>-0.003776372659</v>
      </c>
      <c r="AP8" s="45">
        <f t="shared" si="8"/>
        <v>0.001153921768</v>
      </c>
      <c r="AQ8" s="45">
        <f t="shared" si="8"/>
        <v>-0.001754191892</v>
      </c>
      <c r="AR8" s="45">
        <f t="shared" si="8"/>
        <v>0.0008746117291</v>
      </c>
    </row>
    <row r="9">
      <c r="A9" s="128" t="s">
        <v>133</v>
      </c>
      <c r="B9" s="124">
        <f t="shared" si="2"/>
        <v>0.01003447345</v>
      </c>
      <c r="C9" s="124"/>
      <c r="D9" s="136"/>
      <c r="E9" s="124"/>
      <c r="F9" s="124"/>
      <c r="G9" s="124">
        <f t="array" ref="G9">SQRT(MMULT(MMULT(K9:T9,OFFSET('Covariance Matrix '!$B$1:$K$10,11*I9,0)),TRANSPOSE(K9:T9)))*SQRT(4)</f>
        <v>0.02999263622</v>
      </c>
      <c r="I9" s="127">
        <v>7.0</v>
      </c>
      <c r="J9" s="92" t="s">
        <v>133</v>
      </c>
      <c r="K9" s="22">
        <v>0.05753</v>
      </c>
      <c r="L9" s="22">
        <v>0.01979</v>
      </c>
      <c r="M9" s="22">
        <v>0.0051</v>
      </c>
      <c r="N9" s="22">
        <v>0.10908</v>
      </c>
      <c r="O9" s="22">
        <v>0.00444</v>
      </c>
      <c r="P9" s="22">
        <v>-0.1204</v>
      </c>
      <c r="Q9" s="22">
        <v>0.14917</v>
      </c>
      <c r="R9" s="22">
        <v>-0.0171</v>
      </c>
      <c r="S9" s="22">
        <v>-0.2628</v>
      </c>
      <c r="T9" s="22">
        <v>0.05518</v>
      </c>
      <c r="V9" s="45" t="s">
        <v>133</v>
      </c>
      <c r="W9" s="45">
        <v>0.05635223282079016</v>
      </c>
      <c r="X9" s="45">
        <v>0.0731711990954993</v>
      </c>
      <c r="Y9" s="45">
        <v>0.028760704139326965</v>
      </c>
      <c r="Z9" s="45">
        <v>0.04319524192616009</v>
      </c>
      <c r="AA9" s="45">
        <v>0.021713215712493517</v>
      </c>
      <c r="AB9" s="45">
        <v>0.05607263365849935</v>
      </c>
      <c r="AC9" s="45">
        <v>0.037843149887505145</v>
      </c>
      <c r="AD9" s="45">
        <v>0.07812414239463683</v>
      </c>
      <c r="AE9" s="45">
        <v>-0.012583614513958175</v>
      </c>
      <c r="AF9" s="45">
        <v>-0.008613998247366528</v>
      </c>
      <c r="AG9" s="45"/>
      <c r="AH9" s="45" t="s">
        <v>133</v>
      </c>
      <c r="AI9" s="45">
        <f t="shared" ref="AI9:AR9" si="9">W9*K9</f>
        <v>0.003241943954</v>
      </c>
      <c r="AJ9" s="45">
        <f t="shared" si="9"/>
        <v>0.00144805803</v>
      </c>
      <c r="AK9" s="45">
        <f t="shared" si="9"/>
        <v>0.0001466795911</v>
      </c>
      <c r="AL9" s="45">
        <f t="shared" si="9"/>
        <v>0.004711736989</v>
      </c>
      <c r="AM9" s="45">
        <f t="shared" si="9"/>
        <v>0.00009640667776</v>
      </c>
      <c r="AN9" s="45">
        <f t="shared" si="9"/>
        <v>-0.006751145092</v>
      </c>
      <c r="AO9" s="45">
        <f t="shared" si="9"/>
        <v>0.005645062669</v>
      </c>
      <c r="AP9" s="45">
        <f t="shared" si="9"/>
        <v>-0.001335922835</v>
      </c>
      <c r="AQ9" s="45">
        <f t="shared" si="9"/>
        <v>0.003306973894</v>
      </c>
      <c r="AR9" s="45">
        <f t="shared" si="9"/>
        <v>-0.0004753204233</v>
      </c>
    </row>
    <row r="10">
      <c r="A10" s="128" t="s">
        <v>135</v>
      </c>
      <c r="B10" s="124">
        <f t="shared" si="2"/>
        <v>-0.01706045522</v>
      </c>
      <c r="C10" s="124"/>
      <c r="D10" s="136"/>
      <c r="E10" s="124"/>
      <c r="F10" s="124"/>
      <c r="G10" s="124">
        <f t="array" ref="G10">SQRT(MMULT(MMULT(K10:T10,OFFSET('Covariance Matrix '!$B$1:$K$10,11*I10,0)),TRANSPOSE(K10:T10)))*SQRT(4)</f>
        <v>0.02996719061</v>
      </c>
      <c r="I10" s="127">
        <v>8.0</v>
      </c>
      <c r="J10" s="92" t="s">
        <v>135</v>
      </c>
      <c r="K10" s="22">
        <v>0.24173</v>
      </c>
      <c r="L10" s="22">
        <v>-0.1189</v>
      </c>
      <c r="M10" s="22">
        <v>0.03395</v>
      </c>
      <c r="N10" s="22">
        <v>0.07064</v>
      </c>
      <c r="O10" s="22">
        <v>-0.0016</v>
      </c>
      <c r="P10" s="22">
        <v>-0.118</v>
      </c>
      <c r="Q10" s="22">
        <v>0.17708</v>
      </c>
      <c r="R10" s="22">
        <v>-0.0154</v>
      </c>
      <c r="S10" s="22">
        <v>-0.2423</v>
      </c>
      <c r="T10" s="22">
        <v>-0.0272</v>
      </c>
      <c r="V10" s="45" t="s">
        <v>135</v>
      </c>
      <c r="W10" s="45">
        <v>0.016383574414898572</v>
      </c>
      <c r="X10" s="45">
        <v>0.0074188780047854674</v>
      </c>
      <c r="Y10" s="45">
        <v>0.017027542699790343</v>
      </c>
      <c r="Z10" s="45">
        <v>-0.046829800854307546</v>
      </c>
      <c r="AA10" s="45">
        <v>-0.025653442139511262</v>
      </c>
      <c r="AB10" s="45">
        <v>-0.013538191741417571</v>
      </c>
      <c r="AC10" s="45">
        <v>0.011817470449937861</v>
      </c>
      <c r="AD10" s="45">
        <v>3.8480539831842187E-4</v>
      </c>
      <c r="AE10" s="45">
        <v>0.08260569389152406</v>
      </c>
      <c r="AF10" s="45">
        <v>0.04112809474241996</v>
      </c>
      <c r="AG10" s="45"/>
      <c r="AH10" s="45" t="s">
        <v>135</v>
      </c>
      <c r="AI10" s="45">
        <f t="shared" ref="AI10:AR10" si="10">W10*K10</f>
        <v>0.003960401443</v>
      </c>
      <c r="AJ10" s="45">
        <f t="shared" si="10"/>
        <v>-0.0008821045948</v>
      </c>
      <c r="AK10" s="45">
        <f t="shared" si="10"/>
        <v>0.0005780850747</v>
      </c>
      <c r="AL10" s="45">
        <f t="shared" si="10"/>
        <v>-0.003308057132</v>
      </c>
      <c r="AM10" s="45">
        <f t="shared" si="10"/>
        <v>0.00004104550742</v>
      </c>
      <c r="AN10" s="45">
        <f t="shared" si="10"/>
        <v>0.001597506625</v>
      </c>
      <c r="AO10" s="45">
        <f t="shared" si="10"/>
        <v>0.002092637667</v>
      </c>
      <c r="AP10" s="45">
        <f t="shared" si="10"/>
        <v>-0.000005926003134</v>
      </c>
      <c r="AQ10" s="45">
        <f t="shared" si="10"/>
        <v>-0.02001535963</v>
      </c>
      <c r="AR10" s="45">
        <f t="shared" si="10"/>
        <v>-0.001118684177</v>
      </c>
    </row>
    <row r="11">
      <c r="A11" s="128" t="s">
        <v>137</v>
      </c>
      <c r="B11" s="124">
        <f t="shared" si="2"/>
        <v>0.001991161464</v>
      </c>
      <c r="C11" s="124"/>
      <c r="D11" s="136"/>
      <c r="E11" s="124"/>
      <c r="F11" s="124"/>
      <c r="G11" s="124">
        <f t="array" ref="G11">SQRT(MMULT(MMULT(K11:T11,OFFSET('Covariance Matrix '!$B$1:$K$10,11*I11,0)),TRANSPOSE(K11:T11)))*SQRT(4)</f>
        <v>0.03006718857</v>
      </c>
      <c r="I11" s="127">
        <v>9.0</v>
      </c>
      <c r="J11" s="92" t="s">
        <v>137</v>
      </c>
      <c r="K11" s="22">
        <v>0.17828</v>
      </c>
      <c r="L11" s="22">
        <v>-0.1192</v>
      </c>
      <c r="M11" s="22">
        <v>0.18405</v>
      </c>
      <c r="N11" s="22">
        <v>-0.0108</v>
      </c>
      <c r="O11" s="22">
        <v>-0.0016</v>
      </c>
      <c r="P11" s="22">
        <v>-0.1139</v>
      </c>
      <c r="Q11" s="22">
        <v>0.17665</v>
      </c>
      <c r="R11" s="22">
        <v>-0.0147</v>
      </c>
      <c r="S11" s="22">
        <v>-0.2515</v>
      </c>
      <c r="T11" s="22">
        <v>-0.0273</v>
      </c>
      <c r="V11" s="45" t="s">
        <v>137</v>
      </c>
      <c r="W11" s="45">
        <v>0.04583087082488557</v>
      </c>
      <c r="X11" s="45">
        <v>0.006143230685792922</v>
      </c>
      <c r="Y11" s="45">
        <v>0.04306276895110828</v>
      </c>
      <c r="Z11" s="45">
        <v>0.0324099586965636</v>
      </c>
      <c r="AA11" s="45">
        <v>-0.02174100796956191</v>
      </c>
      <c r="AB11" s="45">
        <v>6.575614977271105E-4</v>
      </c>
      <c r="AC11" s="45">
        <v>-0.018790959688178566</v>
      </c>
      <c r="AD11" s="45">
        <v>-0.006890086179692778</v>
      </c>
      <c r="AE11" s="45">
        <v>0.03401351765992677</v>
      </c>
      <c r="AF11" s="45">
        <v>0.044334031695673515</v>
      </c>
      <c r="AG11" s="45"/>
      <c r="AH11" s="45" t="s">
        <v>137</v>
      </c>
      <c r="AI11" s="45">
        <f t="shared" ref="AI11:AR11" si="11">W11*K11</f>
        <v>0.008170727651</v>
      </c>
      <c r="AJ11" s="45">
        <f t="shared" si="11"/>
        <v>-0.0007322730977</v>
      </c>
      <c r="AK11" s="45">
        <f t="shared" si="11"/>
        <v>0.007925702625</v>
      </c>
      <c r="AL11" s="45">
        <f t="shared" si="11"/>
        <v>-0.0003500275539</v>
      </c>
      <c r="AM11" s="45">
        <f t="shared" si="11"/>
        <v>0.00003478561275</v>
      </c>
      <c r="AN11" s="45">
        <f t="shared" si="11"/>
        <v>-0.00007489625459</v>
      </c>
      <c r="AO11" s="45">
        <f t="shared" si="11"/>
        <v>-0.003319423029</v>
      </c>
      <c r="AP11" s="45">
        <f t="shared" si="11"/>
        <v>0.0001012842668</v>
      </c>
      <c r="AQ11" s="45">
        <f t="shared" si="11"/>
        <v>-0.008554399691</v>
      </c>
      <c r="AR11" s="45">
        <f t="shared" si="11"/>
        <v>-0.001210319065</v>
      </c>
    </row>
    <row r="12">
      <c r="A12" s="128" t="s">
        <v>139</v>
      </c>
      <c r="B12" s="124">
        <f t="shared" si="2"/>
        <v>0.02166943662</v>
      </c>
      <c r="C12" s="124"/>
      <c r="D12" s="136"/>
      <c r="E12" s="124"/>
      <c r="F12" s="124"/>
      <c r="G12" s="124">
        <f t="array" ref="G12">SQRT(MMULT(MMULT(K12:T12,OFFSET('Covariance Matrix '!$B$1:$K$10,11*I12,0)),TRANSPOSE(K12:T12)))*SQRT(4)</f>
        <v>0.02994600754</v>
      </c>
      <c r="I12" s="127">
        <v>10.0</v>
      </c>
      <c r="J12" s="92" t="s">
        <v>139</v>
      </c>
      <c r="K12" s="22">
        <v>0.12162</v>
      </c>
      <c r="L12" s="22">
        <v>-0.1237</v>
      </c>
      <c r="M12" s="22">
        <v>0.20972</v>
      </c>
      <c r="N12" s="22">
        <v>-0.0099</v>
      </c>
      <c r="O12" s="22">
        <v>-0.0016</v>
      </c>
      <c r="P12" s="22">
        <v>-0.1201</v>
      </c>
      <c r="Q12" s="22">
        <v>0.18141</v>
      </c>
      <c r="R12" s="22">
        <v>-0.012</v>
      </c>
      <c r="S12" s="22">
        <v>-0.2215</v>
      </c>
      <c r="T12" s="22">
        <v>-0.0239</v>
      </c>
      <c r="V12" s="45" t="s">
        <v>139</v>
      </c>
      <c r="W12" s="45">
        <v>0.034808601342666945</v>
      </c>
      <c r="X12" s="45">
        <v>0.04581078005474737</v>
      </c>
      <c r="Y12" s="45">
        <v>0.0886597671473559</v>
      </c>
      <c r="Z12" s="45">
        <v>0.09221616754710071</v>
      </c>
      <c r="AA12" s="45">
        <v>0.07685485166146466</v>
      </c>
      <c r="AB12" s="45">
        <v>0.049650933291653265</v>
      </c>
      <c r="AC12" s="45">
        <v>0.08774786790087785</v>
      </c>
      <c r="AD12" s="45">
        <v>0.07245485104202598</v>
      </c>
      <c r="AE12" s="45">
        <v>0.0102646242188289</v>
      </c>
      <c r="AF12" s="45">
        <v>0.05302099076260558</v>
      </c>
      <c r="AG12" s="45"/>
      <c r="AH12" s="45" t="s">
        <v>139</v>
      </c>
      <c r="AI12" s="45">
        <f t="shared" ref="AI12:AR12" si="12">W12*K12</f>
        <v>0.004233422095</v>
      </c>
      <c r="AJ12" s="45">
        <f t="shared" si="12"/>
        <v>-0.005666793493</v>
      </c>
      <c r="AK12" s="45">
        <f t="shared" si="12"/>
        <v>0.01859372637</v>
      </c>
      <c r="AL12" s="45">
        <f t="shared" si="12"/>
        <v>-0.0009129400587</v>
      </c>
      <c r="AM12" s="45">
        <f t="shared" si="12"/>
        <v>-0.0001229677627</v>
      </c>
      <c r="AN12" s="45">
        <f t="shared" si="12"/>
        <v>-0.005963077088</v>
      </c>
      <c r="AO12" s="45">
        <f t="shared" si="12"/>
        <v>0.01591834072</v>
      </c>
      <c r="AP12" s="45">
        <f t="shared" si="12"/>
        <v>-0.0008694582125</v>
      </c>
      <c r="AQ12" s="45">
        <f t="shared" si="12"/>
        <v>-0.002273614264</v>
      </c>
      <c r="AR12" s="45">
        <f t="shared" si="12"/>
        <v>-0.001267201679</v>
      </c>
    </row>
    <row r="13">
      <c r="A13" s="128" t="s">
        <v>141</v>
      </c>
      <c r="B13" s="124">
        <f t="shared" si="2"/>
        <v>0.04759171898</v>
      </c>
      <c r="C13" s="124"/>
      <c r="D13" s="136"/>
      <c r="E13" s="124"/>
      <c r="F13" s="124"/>
      <c r="G13" s="124">
        <f t="array" ref="G13">SQRT(MMULT(MMULT(K13:T13,OFFSET('Covariance Matrix '!$B$1:$K$10,11*I13,0)),TRANSPOSE(K13:T13)))*SQRT(4)</f>
        <v>0.02984871138</v>
      </c>
      <c r="I13" s="127">
        <v>11.0</v>
      </c>
      <c r="J13" s="92" t="s">
        <v>141</v>
      </c>
      <c r="K13" s="22">
        <v>0.17555</v>
      </c>
      <c r="L13" s="22">
        <v>-0.0043</v>
      </c>
      <c r="M13" s="22">
        <v>-5.0E-4</v>
      </c>
      <c r="N13" s="22">
        <v>0.00192</v>
      </c>
      <c r="O13" s="22">
        <v>-0.12</v>
      </c>
      <c r="P13" s="22">
        <v>-0.043</v>
      </c>
      <c r="Q13" s="22">
        <v>-9.0E-5</v>
      </c>
      <c r="R13" s="22">
        <v>0.01081</v>
      </c>
      <c r="S13" s="22">
        <v>-0.3945</v>
      </c>
      <c r="T13" s="22">
        <v>0.37421</v>
      </c>
      <c r="V13" s="45" t="s">
        <v>141</v>
      </c>
      <c r="W13" s="45">
        <v>0.06676468964916493</v>
      </c>
      <c r="X13" s="45">
        <v>0.010115672464231285</v>
      </c>
      <c r="Y13" s="45">
        <v>0.14073582609210922</v>
      </c>
      <c r="Z13" s="45">
        <v>0.03570123223116539</v>
      </c>
      <c r="AA13" s="45">
        <v>0.046227624154149716</v>
      </c>
      <c r="AB13" s="45">
        <v>-0.052891631693962604</v>
      </c>
      <c r="AC13" s="45">
        <v>-0.0011608039022159566</v>
      </c>
      <c r="AD13" s="45">
        <v>-0.05338578101140301</v>
      </c>
      <c r="AE13" s="45">
        <v>-0.10261800475844662</v>
      </c>
      <c r="AF13" s="45">
        <v>-0.0019142611746874039</v>
      </c>
      <c r="AG13" s="45"/>
      <c r="AH13" s="45" t="s">
        <v>141</v>
      </c>
      <c r="AI13" s="45">
        <f t="shared" ref="AI13:AR13" si="13">W13*K13</f>
        <v>0.01172054127</v>
      </c>
      <c r="AJ13" s="45">
        <f t="shared" si="13"/>
        <v>-0.0000434973916</v>
      </c>
      <c r="AK13" s="45">
        <f t="shared" si="13"/>
        <v>-0.00007036791305</v>
      </c>
      <c r="AL13" s="45">
        <f t="shared" si="13"/>
        <v>0.00006854636588</v>
      </c>
      <c r="AM13" s="45">
        <f t="shared" si="13"/>
        <v>-0.005547314898</v>
      </c>
      <c r="AN13" s="45">
        <f t="shared" si="13"/>
        <v>0.002274340163</v>
      </c>
      <c r="AO13" s="45">
        <f t="shared" si="13"/>
        <v>0.0000001044723512</v>
      </c>
      <c r="AP13" s="45">
        <f t="shared" si="13"/>
        <v>-0.0005771002927</v>
      </c>
      <c r="AQ13" s="45">
        <f t="shared" si="13"/>
        <v>0.04048280288</v>
      </c>
      <c r="AR13" s="45">
        <f t="shared" si="13"/>
        <v>-0.0007163356742</v>
      </c>
    </row>
    <row r="14">
      <c r="A14" s="128" t="s">
        <v>143</v>
      </c>
      <c r="B14" s="124">
        <f t="shared" si="2"/>
        <v>0.001973650664</v>
      </c>
      <c r="C14" s="124"/>
      <c r="D14" s="136"/>
      <c r="E14" s="124"/>
      <c r="F14" s="124"/>
      <c r="G14" s="124">
        <f t="array" ref="G14">SQRT(MMULT(MMULT(K14:T14,OFFSET('Covariance Matrix '!$B$1:$K$10,11*I14,0)),TRANSPOSE(K14:T14)))*SQRT(4)</f>
        <v>0.02998122284</v>
      </c>
      <c r="I14" s="127">
        <v>12.0</v>
      </c>
      <c r="J14" s="92" t="s">
        <v>143</v>
      </c>
      <c r="K14" s="22">
        <v>0.0147</v>
      </c>
      <c r="L14" s="22">
        <v>0.12834</v>
      </c>
      <c r="M14" s="22">
        <v>0.10938</v>
      </c>
      <c r="N14" s="22">
        <v>5.8E-4</v>
      </c>
      <c r="O14" s="22">
        <v>-0.0017</v>
      </c>
      <c r="P14" s="22">
        <v>-0.1173</v>
      </c>
      <c r="Q14" s="22">
        <v>0.08037</v>
      </c>
      <c r="R14" s="22">
        <v>-0.0049</v>
      </c>
      <c r="S14" s="22">
        <v>-0.1863</v>
      </c>
      <c r="T14" s="22">
        <v>-0.0232</v>
      </c>
      <c r="V14" s="45" t="s">
        <v>143</v>
      </c>
      <c r="W14" s="45">
        <v>0.03268591618303884</v>
      </c>
      <c r="X14" s="45">
        <v>0.08908662579908677</v>
      </c>
      <c r="Y14" s="45">
        <v>-0.0012994233946993505</v>
      </c>
      <c r="Z14" s="45">
        <v>0.05348808328250376</v>
      </c>
      <c r="AA14" s="45">
        <v>0.05667184329791164</v>
      </c>
      <c r="AB14" s="45">
        <v>0.08035629963871682</v>
      </c>
      <c r="AC14" s="45">
        <v>0.0680240583517151</v>
      </c>
      <c r="AD14" s="45">
        <v>0.08457972130883173</v>
      </c>
      <c r="AE14" s="45">
        <v>0.024813793829006503</v>
      </c>
      <c r="AF14" s="45">
        <v>0.03175901207558174</v>
      </c>
      <c r="AG14" s="45"/>
      <c r="AH14" s="45" t="s">
        <v>143</v>
      </c>
      <c r="AI14" s="45">
        <f t="shared" ref="AI14:AR14" si="14">W14*K14</f>
        <v>0.0004804829679</v>
      </c>
      <c r="AJ14" s="45">
        <f t="shared" si="14"/>
        <v>0.01143337756</v>
      </c>
      <c r="AK14" s="45">
        <f t="shared" si="14"/>
        <v>-0.0001421309309</v>
      </c>
      <c r="AL14" s="45">
        <f t="shared" si="14"/>
        <v>0.0000310230883</v>
      </c>
      <c r="AM14" s="45">
        <f t="shared" si="14"/>
        <v>-0.00009634213361</v>
      </c>
      <c r="AN14" s="45">
        <f t="shared" si="14"/>
        <v>-0.009425793948</v>
      </c>
      <c r="AO14" s="45">
        <f t="shared" si="14"/>
        <v>0.00546709357</v>
      </c>
      <c r="AP14" s="45">
        <f t="shared" si="14"/>
        <v>-0.0004144406344</v>
      </c>
      <c r="AQ14" s="45">
        <f t="shared" si="14"/>
        <v>-0.00462280979</v>
      </c>
      <c r="AR14" s="45">
        <f t="shared" si="14"/>
        <v>-0.0007368090802</v>
      </c>
    </row>
    <row r="15">
      <c r="A15" s="128" t="s">
        <v>145</v>
      </c>
      <c r="B15" s="124">
        <f t="shared" si="2"/>
        <v>-0.002156595886</v>
      </c>
      <c r="C15" s="124"/>
      <c r="D15" s="136"/>
      <c r="E15" s="124"/>
      <c r="F15" s="124"/>
      <c r="G15" s="124">
        <f t="array" ref="G15">SQRT(MMULT(MMULT(K15:T15,OFFSET('Covariance Matrix '!$B$1:$K$10,11*I15,0)),TRANSPOSE(K15:T15)))*SQRT(4)</f>
        <v>0.02999498014</v>
      </c>
      <c r="I15" s="127">
        <v>13.0</v>
      </c>
      <c r="J15" s="92" t="s">
        <v>145</v>
      </c>
      <c r="K15" s="22">
        <v>0.01215</v>
      </c>
      <c r="L15" s="22">
        <v>-0.117</v>
      </c>
      <c r="M15" s="22">
        <v>0.17145</v>
      </c>
      <c r="N15" s="22">
        <v>6.1E-4</v>
      </c>
      <c r="O15" s="22">
        <v>-0.002</v>
      </c>
      <c r="P15" s="22">
        <v>0.1416</v>
      </c>
      <c r="Q15" s="22">
        <v>-0.0121</v>
      </c>
      <c r="R15" s="22">
        <v>-0.0047</v>
      </c>
      <c r="S15" s="22">
        <v>-0.168</v>
      </c>
      <c r="T15" s="22">
        <v>-0.022</v>
      </c>
      <c r="V15" s="45" t="s">
        <v>145</v>
      </c>
      <c r="W15" s="45">
        <v>0.013445811481414438</v>
      </c>
      <c r="X15" s="45">
        <v>0.046702686428829576</v>
      </c>
      <c r="Y15" s="45">
        <v>0.006700302438240602</v>
      </c>
      <c r="Z15" s="45">
        <v>0.043888023761360584</v>
      </c>
      <c r="AA15" s="45">
        <v>0.04359991395764995</v>
      </c>
      <c r="AB15" s="45">
        <v>0.06977084066937111</v>
      </c>
      <c r="AC15" s="45">
        <v>0.06444540204294391</v>
      </c>
      <c r="AD15" s="45">
        <v>0.08164191244668118</v>
      </c>
      <c r="AE15" s="45">
        <v>0.03547092396227769</v>
      </c>
      <c r="AF15" s="45">
        <v>0.031864380125475655</v>
      </c>
      <c r="AG15" s="45"/>
      <c r="AH15" s="45" t="s">
        <v>145</v>
      </c>
      <c r="AI15" s="45">
        <f t="shared" ref="AI15:AR15" si="15">W15*K15</f>
        <v>0.0001633666095</v>
      </c>
      <c r="AJ15" s="45">
        <f t="shared" si="15"/>
        <v>-0.005464214312</v>
      </c>
      <c r="AK15" s="45">
        <f t="shared" si="15"/>
        <v>0.001148766853</v>
      </c>
      <c r="AL15" s="45">
        <f t="shared" si="15"/>
        <v>0.00002677169449</v>
      </c>
      <c r="AM15" s="45">
        <f t="shared" si="15"/>
        <v>-0.00008719982792</v>
      </c>
      <c r="AN15" s="45">
        <f t="shared" si="15"/>
        <v>0.009879551039</v>
      </c>
      <c r="AO15" s="45">
        <f t="shared" si="15"/>
        <v>-0.0007797893647</v>
      </c>
      <c r="AP15" s="45">
        <f t="shared" si="15"/>
        <v>-0.0003837169885</v>
      </c>
      <c r="AQ15" s="45">
        <f t="shared" si="15"/>
        <v>-0.005959115226</v>
      </c>
      <c r="AR15" s="45">
        <f t="shared" si="15"/>
        <v>-0.0007010163628</v>
      </c>
    </row>
    <row r="16">
      <c r="A16" s="128" t="s">
        <v>147</v>
      </c>
      <c r="B16" s="124">
        <f t="shared" si="2"/>
        <v>0.003545996674</v>
      </c>
      <c r="C16" s="124"/>
      <c r="D16" s="136"/>
      <c r="E16" s="124"/>
      <c r="F16" s="124"/>
      <c r="G16" s="124">
        <f t="array" ref="G16">SQRT(MMULT(MMULT(K16:T16,OFFSET('Covariance Matrix '!$B$1:$K$10,11*I16,0)),TRANSPOSE(K16:T16)))*SQRT(4)</f>
        <v>0.03005007009</v>
      </c>
      <c r="I16" s="127">
        <v>14.0</v>
      </c>
      <c r="J16" s="92" t="s">
        <v>147</v>
      </c>
      <c r="K16" s="22">
        <v>0.01204</v>
      </c>
      <c r="L16" s="22">
        <v>-0.1228</v>
      </c>
      <c r="M16" s="22">
        <v>0.17139</v>
      </c>
      <c r="N16" s="22">
        <v>6.2E-4</v>
      </c>
      <c r="O16" s="22">
        <v>-0.002</v>
      </c>
      <c r="P16" s="22">
        <v>0.14597</v>
      </c>
      <c r="Q16" s="22">
        <v>-0.0082</v>
      </c>
      <c r="R16" s="22">
        <v>-0.0047</v>
      </c>
      <c r="S16" s="22">
        <v>-0.1876</v>
      </c>
      <c r="T16" s="22">
        <v>-0.0047</v>
      </c>
      <c r="V16" s="45" t="s">
        <v>147</v>
      </c>
      <c r="W16" s="45">
        <v>0.0311490264979144</v>
      </c>
      <c r="X16" s="45">
        <v>0.05899001279033933</v>
      </c>
      <c r="Y16" s="45">
        <v>0.051093608061974605</v>
      </c>
      <c r="Z16" s="45">
        <v>0.0621832416275514</v>
      </c>
      <c r="AA16" s="45">
        <v>0.061419849167973606</v>
      </c>
      <c r="AB16" s="45">
        <v>0.05100671725802575</v>
      </c>
      <c r="AC16" s="45">
        <v>0.06965965020792875</v>
      </c>
      <c r="AD16" s="45">
        <v>0.0754229579218677</v>
      </c>
      <c r="AE16" s="45">
        <v>0.02475519917008384</v>
      </c>
      <c r="AF16" s="45">
        <v>0.028380755690609716</v>
      </c>
      <c r="AG16" s="45"/>
      <c r="AH16" s="45" t="s">
        <v>147</v>
      </c>
      <c r="AI16" s="45">
        <f t="shared" ref="AI16:AR16" si="16">W16*K16</f>
        <v>0.000375034279</v>
      </c>
      <c r="AJ16" s="45">
        <f t="shared" si="16"/>
        <v>-0.007243973571</v>
      </c>
      <c r="AK16" s="45">
        <f t="shared" si="16"/>
        <v>0.008756933486</v>
      </c>
      <c r="AL16" s="45">
        <f t="shared" si="16"/>
        <v>0.00003855360981</v>
      </c>
      <c r="AM16" s="45">
        <f t="shared" si="16"/>
        <v>-0.0001228396983</v>
      </c>
      <c r="AN16" s="45">
        <f t="shared" si="16"/>
        <v>0.007445450518</v>
      </c>
      <c r="AO16" s="45">
        <f t="shared" si="16"/>
        <v>-0.0005712091317</v>
      </c>
      <c r="AP16" s="45">
        <f t="shared" si="16"/>
        <v>-0.0003544879022</v>
      </c>
      <c r="AQ16" s="45">
        <f t="shared" si="16"/>
        <v>-0.004644075364</v>
      </c>
      <c r="AR16" s="45">
        <f t="shared" si="16"/>
        <v>-0.0001333895517</v>
      </c>
    </row>
    <row r="17">
      <c r="A17" s="128" t="s">
        <v>149</v>
      </c>
      <c r="B17" s="124">
        <f t="shared" si="2"/>
        <v>0.004128101895</v>
      </c>
      <c r="C17" s="124"/>
      <c r="D17" s="136"/>
      <c r="E17" s="124"/>
      <c r="F17" s="124"/>
      <c r="G17" s="124">
        <f t="array" ref="G17">SQRT(MMULT(MMULT(K17:T17,OFFSET('Covariance Matrix '!$B$1:$K$10,11*I17,0)),TRANSPOSE(K17:T17)))*SQRT(4)</f>
        <v>0.0300319288</v>
      </c>
      <c r="I17" s="127">
        <v>15.0</v>
      </c>
      <c r="J17" s="92" t="s">
        <v>149</v>
      </c>
      <c r="K17" s="22">
        <v>0.01249</v>
      </c>
      <c r="L17" s="22">
        <v>-0.0688</v>
      </c>
      <c r="M17" s="22">
        <v>0.08336</v>
      </c>
      <c r="N17" s="22">
        <v>6.2E-4</v>
      </c>
      <c r="O17" s="22">
        <v>-0.002</v>
      </c>
      <c r="P17" s="22">
        <v>0.23606</v>
      </c>
      <c r="Q17" s="22">
        <v>-0.008</v>
      </c>
      <c r="R17" s="22">
        <v>-0.0046</v>
      </c>
      <c r="S17" s="22">
        <v>-0.2443</v>
      </c>
      <c r="T17" s="22">
        <v>-0.0047</v>
      </c>
      <c r="V17" s="45" t="s">
        <v>149</v>
      </c>
      <c r="W17" s="45">
        <v>0.0532580227171342</v>
      </c>
      <c r="X17" s="45">
        <v>0.07863654456952185</v>
      </c>
      <c r="Y17" s="45">
        <v>0.0204562704069422</v>
      </c>
      <c r="Z17" s="45">
        <v>0.04585135245437222</v>
      </c>
      <c r="AA17" s="45">
        <v>0.034141746941038775</v>
      </c>
      <c r="AB17" s="45">
        <v>0.050579467464712424</v>
      </c>
      <c r="AC17" s="45">
        <v>0.05198293938547449</v>
      </c>
      <c r="AD17" s="45">
        <v>0.06430707249444478</v>
      </c>
      <c r="AE17" s="45">
        <v>0.01629010864190472</v>
      </c>
      <c r="AF17" s="45">
        <v>0.008662784588640227</v>
      </c>
      <c r="AG17" s="45"/>
      <c r="AH17" s="45" t="s">
        <v>149</v>
      </c>
      <c r="AI17" s="45">
        <f t="shared" ref="AI17:AR17" si="17">W17*K17</f>
        <v>0.0006651927037</v>
      </c>
      <c r="AJ17" s="45">
        <f t="shared" si="17"/>
        <v>-0.005410194266</v>
      </c>
      <c r="AK17" s="45">
        <f t="shared" si="17"/>
        <v>0.001705234701</v>
      </c>
      <c r="AL17" s="45">
        <f t="shared" si="17"/>
        <v>0.00002842783852</v>
      </c>
      <c r="AM17" s="45">
        <f t="shared" si="17"/>
        <v>-0.00006828349388</v>
      </c>
      <c r="AN17" s="45">
        <f t="shared" si="17"/>
        <v>0.01193978909</v>
      </c>
      <c r="AO17" s="45">
        <f t="shared" si="17"/>
        <v>-0.0004158635151</v>
      </c>
      <c r="AP17" s="45">
        <f t="shared" si="17"/>
        <v>-0.0002958125335</v>
      </c>
      <c r="AQ17" s="45">
        <f t="shared" si="17"/>
        <v>-0.003979673541</v>
      </c>
      <c r="AR17" s="45">
        <f t="shared" si="17"/>
        <v>-0.00004071508757</v>
      </c>
    </row>
    <row r="18">
      <c r="A18" s="128" t="s">
        <v>151</v>
      </c>
      <c r="B18" s="124">
        <f t="shared" si="2"/>
        <v>-0.01636068338</v>
      </c>
      <c r="C18" s="124"/>
      <c r="D18" s="136"/>
      <c r="E18" s="124"/>
      <c r="F18" s="124"/>
      <c r="G18" s="124">
        <f t="array" ref="G18">SQRT(MMULT(MMULT(K18:T18,OFFSET('Covariance Matrix '!$B$1:$K$10,11*I18,0)),TRANSPOSE(K18:T18)))*SQRT(4)</f>
        <v>0.03002791647</v>
      </c>
      <c r="I18" s="127">
        <v>16.0</v>
      </c>
      <c r="J18" s="92" t="s">
        <v>151</v>
      </c>
      <c r="K18" s="22">
        <v>0.01207</v>
      </c>
      <c r="L18" s="22">
        <v>-0.0728</v>
      </c>
      <c r="M18" s="22">
        <v>0.05368</v>
      </c>
      <c r="N18" s="22">
        <v>6.2E-4</v>
      </c>
      <c r="O18" s="22">
        <v>-0.002</v>
      </c>
      <c r="P18" s="22">
        <v>0.28321</v>
      </c>
      <c r="Q18" s="22">
        <v>-0.0081</v>
      </c>
      <c r="R18" s="22">
        <v>-0.0046</v>
      </c>
      <c r="S18" s="22">
        <v>-0.2572</v>
      </c>
      <c r="T18" s="22">
        <v>-0.0048</v>
      </c>
      <c r="V18" s="45" t="s">
        <v>151</v>
      </c>
      <c r="W18" s="45">
        <v>-0.028334235874366454</v>
      </c>
      <c r="X18" s="45">
        <v>0.014152758524665465</v>
      </c>
      <c r="Y18" s="45">
        <v>-0.02639925267622234</v>
      </c>
      <c r="Z18" s="45">
        <v>0.02299331200922805</v>
      </c>
      <c r="AA18" s="45">
        <v>-0.02522886298129212</v>
      </c>
      <c r="AB18" s="45">
        <v>-0.015594822551740939</v>
      </c>
      <c r="AC18" s="45">
        <v>-0.017710828653009436</v>
      </c>
      <c r="AD18" s="45">
        <v>0.007692042145539535</v>
      </c>
      <c r="AE18" s="45">
        <v>0.036332413913378936</v>
      </c>
      <c r="AF18" s="45">
        <v>-0.003596292584146288</v>
      </c>
      <c r="AG18" s="45"/>
      <c r="AH18" s="45" t="s">
        <v>151</v>
      </c>
      <c r="AI18" s="45">
        <f t="shared" ref="AI18:AR18" si="18">W18*K18</f>
        <v>-0.000341994227</v>
      </c>
      <c r="AJ18" s="45">
        <f t="shared" si="18"/>
        <v>-0.001030320821</v>
      </c>
      <c r="AK18" s="45">
        <f t="shared" si="18"/>
        <v>-0.001417111884</v>
      </c>
      <c r="AL18" s="45">
        <f t="shared" si="18"/>
        <v>0.00001425585345</v>
      </c>
      <c r="AM18" s="45">
        <f t="shared" si="18"/>
        <v>0.00005045772596</v>
      </c>
      <c r="AN18" s="45">
        <f t="shared" si="18"/>
        <v>-0.004416609695</v>
      </c>
      <c r="AO18" s="45">
        <f t="shared" si="18"/>
        <v>0.0001434577121</v>
      </c>
      <c r="AP18" s="45">
        <f t="shared" si="18"/>
        <v>-0.00003538339387</v>
      </c>
      <c r="AQ18" s="45">
        <f t="shared" si="18"/>
        <v>-0.009344696859</v>
      </c>
      <c r="AR18" s="45">
        <f t="shared" si="18"/>
        <v>0.0000172622044</v>
      </c>
    </row>
    <row r="19">
      <c r="A19" s="128" t="s">
        <v>153</v>
      </c>
      <c r="B19" s="124">
        <f t="shared" si="2"/>
        <v>0.01710125714</v>
      </c>
      <c r="C19" s="124"/>
      <c r="D19" s="136"/>
      <c r="E19" s="124"/>
      <c r="F19" s="124"/>
      <c r="G19" s="124">
        <f t="array" ref="G19">SQRT(MMULT(MMULT(K19:T19,OFFSET('Covariance Matrix '!$B$1:$K$10,11*I19,0)),TRANSPOSE(K19:T19)))*SQRT(4)</f>
        <v>0.02997231863</v>
      </c>
      <c r="I19" s="127">
        <v>17.0</v>
      </c>
      <c r="J19" s="92" t="s">
        <v>153</v>
      </c>
      <c r="K19" s="22">
        <v>0.01794</v>
      </c>
      <c r="L19" s="22">
        <v>0.07193</v>
      </c>
      <c r="M19" s="22">
        <v>-0.011</v>
      </c>
      <c r="N19" s="22">
        <v>6.8E-4</v>
      </c>
      <c r="O19" s="22">
        <v>-0.0012</v>
      </c>
      <c r="P19" s="22">
        <v>0.19251</v>
      </c>
      <c r="Q19" s="22">
        <v>-0.0012</v>
      </c>
      <c r="R19" s="22">
        <v>-0.0045</v>
      </c>
      <c r="S19" s="22">
        <v>-0.2622</v>
      </c>
      <c r="T19" s="22">
        <v>-0.003</v>
      </c>
      <c r="V19" s="45" t="s">
        <v>153</v>
      </c>
      <c r="W19" s="45">
        <v>0.011756533679462056</v>
      </c>
      <c r="X19" s="45">
        <v>0.05756365338191838</v>
      </c>
      <c r="Y19" s="45">
        <v>0.08303669632702304</v>
      </c>
      <c r="Z19" s="45">
        <v>0.07232609293792724</v>
      </c>
      <c r="AA19" s="45">
        <v>-0.020549526887291836</v>
      </c>
      <c r="AB19" s="45">
        <v>0.005157356399255519</v>
      </c>
      <c r="AC19" s="45">
        <v>-0.02177508211573409</v>
      </c>
      <c r="AD19" s="45">
        <v>0.0027024028910838105</v>
      </c>
      <c r="AE19" s="45">
        <v>-0.04773963717575802</v>
      </c>
      <c r="AF19" s="45">
        <v>-0.021736330897542455</v>
      </c>
      <c r="AG19" s="45"/>
      <c r="AH19" s="45" t="s">
        <v>153</v>
      </c>
      <c r="AI19" s="45">
        <f t="shared" ref="AI19:AR19" si="19">W19*K19</f>
        <v>0.0002109122142</v>
      </c>
      <c r="AJ19" s="45">
        <f t="shared" si="19"/>
        <v>0.004140553588</v>
      </c>
      <c r="AK19" s="45">
        <f t="shared" si="19"/>
        <v>-0.0009134036596</v>
      </c>
      <c r="AL19" s="45">
        <f t="shared" si="19"/>
        <v>0.0000491817432</v>
      </c>
      <c r="AM19" s="45">
        <f t="shared" si="19"/>
        <v>0.00002465943226</v>
      </c>
      <c r="AN19" s="45">
        <f t="shared" si="19"/>
        <v>0.0009928426804</v>
      </c>
      <c r="AO19" s="45">
        <f t="shared" si="19"/>
        <v>0.00002613009854</v>
      </c>
      <c r="AP19" s="45">
        <f t="shared" si="19"/>
        <v>-0.00001216081301</v>
      </c>
      <c r="AQ19" s="45">
        <f t="shared" si="19"/>
        <v>0.01251733287</v>
      </c>
      <c r="AR19" s="45">
        <f t="shared" si="19"/>
        <v>0.00006520899269</v>
      </c>
    </row>
    <row r="20">
      <c r="A20" s="128" t="s">
        <v>155</v>
      </c>
      <c r="B20" s="124">
        <f t="shared" si="2"/>
        <v>0.0140123481</v>
      </c>
      <c r="C20" s="124"/>
      <c r="D20" s="136"/>
      <c r="E20" s="124"/>
      <c r="F20" s="124"/>
      <c r="G20" s="124">
        <f t="array" ref="G20">SQRT(MMULT(MMULT(K20:T20,OFFSET('Covariance Matrix '!$B$1:$K$10,11*I20,0)),TRANSPOSE(K20:T20)))*SQRT(4)</f>
        <v>0.03002429442</v>
      </c>
      <c r="I20" s="127">
        <v>18.0</v>
      </c>
      <c r="J20" s="92" t="s">
        <v>155</v>
      </c>
      <c r="K20" s="22">
        <v>0.01848</v>
      </c>
      <c r="L20" s="22">
        <v>0.04229</v>
      </c>
      <c r="M20" s="22">
        <v>-0.0112</v>
      </c>
      <c r="N20" s="22">
        <v>6.8E-4</v>
      </c>
      <c r="O20" s="22">
        <v>-0.0012</v>
      </c>
      <c r="P20" s="22">
        <v>0.26671</v>
      </c>
      <c r="Q20" s="22">
        <v>-0.0012</v>
      </c>
      <c r="R20" s="22">
        <v>-0.0045</v>
      </c>
      <c r="S20" s="22">
        <v>-0.307</v>
      </c>
      <c r="T20" s="22">
        <v>-0.003</v>
      </c>
      <c r="V20" s="45" t="s">
        <v>155</v>
      </c>
      <c r="W20" s="45">
        <v>0.05703686921537088</v>
      </c>
      <c r="X20" s="45">
        <v>0.09170559069847606</v>
      </c>
      <c r="Y20" s="45">
        <v>0.016045716359538664</v>
      </c>
      <c r="Z20" s="45">
        <v>0.05523241004987889</v>
      </c>
      <c r="AA20" s="45">
        <v>0.011497158083951353</v>
      </c>
      <c r="AB20" s="45">
        <v>0.014588936303336242</v>
      </c>
      <c r="AC20" s="45">
        <v>-0.0029525017407724397</v>
      </c>
      <c r="AD20" s="45">
        <v>-0.013842219156115498</v>
      </c>
      <c r="AE20" s="45">
        <v>-0.01738972091055846</v>
      </c>
      <c r="AF20" s="45">
        <v>0.01982153749894411</v>
      </c>
      <c r="AG20" s="45"/>
      <c r="AH20" s="45" t="s">
        <v>155</v>
      </c>
      <c r="AI20" s="45">
        <f t="shared" ref="AI20:AR20" si="20">W20*K20</f>
        <v>0.001054041343</v>
      </c>
      <c r="AJ20" s="45">
        <f t="shared" si="20"/>
        <v>0.003878229431</v>
      </c>
      <c r="AK20" s="45">
        <f t="shared" si="20"/>
        <v>-0.0001797120232</v>
      </c>
      <c r="AL20" s="45">
        <f t="shared" si="20"/>
        <v>0.00003755803883</v>
      </c>
      <c r="AM20" s="45">
        <f t="shared" si="20"/>
        <v>-0.0000137965897</v>
      </c>
      <c r="AN20" s="45">
        <f t="shared" si="20"/>
        <v>0.003891015201</v>
      </c>
      <c r="AO20" s="45">
        <f t="shared" si="20"/>
        <v>0.000003543002089</v>
      </c>
      <c r="AP20" s="45">
        <f t="shared" si="20"/>
        <v>0.0000622899862</v>
      </c>
      <c r="AQ20" s="45">
        <f t="shared" si="20"/>
        <v>0.00533864432</v>
      </c>
      <c r="AR20" s="45">
        <f t="shared" si="20"/>
        <v>-0.0000594646125</v>
      </c>
    </row>
    <row r="21" ht="15.75" customHeight="1">
      <c r="A21" s="128" t="s">
        <v>157</v>
      </c>
      <c r="B21" s="124">
        <f t="shared" si="2"/>
        <v>-0.03387474976</v>
      </c>
      <c r="C21" s="124"/>
      <c r="D21" s="136"/>
      <c r="E21" s="124"/>
      <c r="F21" s="124"/>
      <c r="G21" s="124">
        <f t="array" ref="G21">SQRT(MMULT(MMULT(K21:T21,OFFSET('Covariance Matrix '!$B$1:$K$10,11*I21,0)),TRANSPOSE(K21:T21)))*SQRT(4)</f>
        <v>0.03000507916</v>
      </c>
      <c r="I21" s="127">
        <v>19.0</v>
      </c>
      <c r="J21" s="92" t="s">
        <v>157</v>
      </c>
      <c r="K21" s="22">
        <v>-0.0431</v>
      </c>
      <c r="L21" s="22">
        <v>0.06459</v>
      </c>
      <c r="M21" s="22">
        <v>-0.0119</v>
      </c>
      <c r="N21" s="22">
        <v>7.1E-4</v>
      </c>
      <c r="O21" s="22">
        <v>-0.0015</v>
      </c>
      <c r="P21" s="22">
        <v>0.21616</v>
      </c>
      <c r="Q21" s="22">
        <v>-0.0011</v>
      </c>
      <c r="R21" s="22">
        <v>5.9E-4</v>
      </c>
      <c r="S21" s="22">
        <v>-0.2196</v>
      </c>
      <c r="T21" s="22">
        <v>-0.0048</v>
      </c>
      <c r="V21" s="45" t="s">
        <v>157</v>
      </c>
      <c r="W21" s="45">
        <v>-0.11724325247247303</v>
      </c>
      <c r="X21" s="45">
        <v>-0.15887553743877736</v>
      </c>
      <c r="Y21" s="45">
        <v>-0.18668210598346224</v>
      </c>
      <c r="Z21" s="45">
        <v>-0.21653200886437607</v>
      </c>
      <c r="AA21" s="45">
        <v>-0.12045628540931108</v>
      </c>
      <c r="AB21" s="45">
        <v>-0.13480646507387317</v>
      </c>
      <c r="AC21" s="45">
        <v>-0.14802308297110833</v>
      </c>
      <c r="AD21" s="45">
        <v>-0.1748773426510748</v>
      </c>
      <c r="AE21" s="45">
        <v>0.009116007814873983</v>
      </c>
      <c r="AF21" s="45">
        <v>-0.03486798045323136</v>
      </c>
      <c r="AG21" s="45"/>
      <c r="AH21" s="45" t="s">
        <v>157</v>
      </c>
      <c r="AI21" s="45">
        <f t="shared" ref="AI21:AR21" si="21">W21*K21</f>
        <v>0.005053184182</v>
      </c>
      <c r="AJ21" s="45">
        <f t="shared" si="21"/>
        <v>-0.01026177096</v>
      </c>
      <c r="AK21" s="45">
        <f t="shared" si="21"/>
        <v>0.002221517061</v>
      </c>
      <c r="AL21" s="45">
        <f t="shared" si="21"/>
        <v>-0.0001537377263</v>
      </c>
      <c r="AM21" s="45">
        <f t="shared" si="21"/>
        <v>0.0001806844281</v>
      </c>
      <c r="AN21" s="45">
        <f t="shared" si="21"/>
        <v>-0.02913976549</v>
      </c>
      <c r="AO21" s="45">
        <f t="shared" si="21"/>
        <v>0.0001628253913</v>
      </c>
      <c r="AP21" s="45">
        <f t="shared" si="21"/>
        <v>-0.0001031776322</v>
      </c>
      <c r="AQ21" s="45">
        <f t="shared" si="21"/>
        <v>-0.002001875316</v>
      </c>
      <c r="AR21" s="45">
        <f t="shared" si="21"/>
        <v>0.0001673663062</v>
      </c>
    </row>
    <row r="22" ht="15.75" customHeight="1">
      <c r="A22" s="124"/>
      <c r="B22" s="124"/>
      <c r="C22" s="124"/>
      <c r="D22" s="124"/>
      <c r="E22" s="124"/>
      <c r="F22" s="124"/>
      <c r="G22" s="124">
        <f>AVERAGE(G2:G21)</f>
        <v>0.02990856871</v>
      </c>
    </row>
    <row r="23" ht="15.75" customHeight="1">
      <c r="A23" s="124"/>
      <c r="B23" s="124"/>
      <c r="C23" s="124"/>
      <c r="D23" s="124"/>
      <c r="E23" s="124"/>
      <c r="F23" s="124"/>
      <c r="G23" s="124"/>
      <c r="J23" s="51"/>
      <c r="K23" s="68"/>
      <c r="L23" s="68"/>
      <c r="M23" s="68"/>
      <c r="N23" s="68"/>
      <c r="O23" s="68"/>
      <c r="P23" s="68"/>
      <c r="Q23" s="68"/>
      <c r="R23" s="68"/>
      <c r="S23" s="68"/>
      <c r="T23" s="68"/>
    </row>
    <row r="24" ht="15.75" customHeight="1">
      <c r="A24" s="124"/>
      <c r="B24" s="124"/>
      <c r="C24" s="124"/>
      <c r="D24" s="124"/>
      <c r="E24" s="124"/>
      <c r="F24" s="124"/>
      <c r="G24" s="124"/>
      <c r="H24" s="138"/>
      <c r="J24" s="139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ht="15.75" customHeight="1">
      <c r="A25" s="124"/>
      <c r="B25" s="124"/>
      <c r="C25" s="124"/>
      <c r="D25" s="124"/>
      <c r="E25" s="124"/>
      <c r="F25" s="124"/>
      <c r="G25" s="124"/>
      <c r="H25" s="138"/>
      <c r="J25" s="140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ht="15.75" customHeight="1">
      <c r="A26" s="124"/>
      <c r="B26" s="124"/>
      <c r="C26" s="124"/>
      <c r="D26" s="124"/>
      <c r="E26" s="124"/>
      <c r="F26" s="124"/>
      <c r="G26" s="124"/>
      <c r="H26" s="138"/>
      <c r="J26" s="140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ht="15.75" customHeight="1">
      <c r="A27" s="124"/>
      <c r="B27" s="124"/>
      <c r="C27" s="124"/>
      <c r="D27" s="124"/>
      <c r="E27" s="124"/>
      <c r="F27" s="124"/>
      <c r="G27" s="124"/>
      <c r="H27" s="138"/>
      <c r="J27" s="140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ht="15.75" customHeight="1">
      <c r="A28" s="124"/>
      <c r="B28" s="124"/>
      <c r="C28" s="124"/>
      <c r="D28" s="124"/>
      <c r="E28" s="124"/>
      <c r="F28" s="124"/>
      <c r="G28" s="124"/>
      <c r="H28" s="138"/>
      <c r="J28" s="140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ht="15.75" customHeight="1">
      <c r="A29" s="124"/>
      <c r="B29" s="124"/>
      <c r="C29" s="124"/>
      <c r="D29" s="124"/>
      <c r="E29" s="124"/>
      <c r="F29" s="124"/>
      <c r="G29" s="124"/>
      <c r="H29" s="138"/>
      <c r="J29" s="140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ht="15.75" customHeight="1">
      <c r="A30" s="124"/>
      <c r="B30" s="124"/>
      <c r="C30" s="124"/>
      <c r="D30" s="124"/>
      <c r="E30" s="124"/>
      <c r="F30" s="124"/>
      <c r="G30" s="124"/>
      <c r="H30" s="138"/>
      <c r="J30" s="140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ht="15.75" customHeight="1">
      <c r="A31" s="124"/>
      <c r="B31" s="124"/>
      <c r="C31" s="124"/>
      <c r="D31" s="124"/>
      <c r="E31" s="124"/>
      <c r="F31" s="124"/>
      <c r="G31" s="124"/>
      <c r="H31" s="138"/>
      <c r="J31" s="140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ht="15.75" customHeight="1">
      <c r="A32" s="124"/>
      <c r="B32" s="124"/>
      <c r="C32" s="124"/>
      <c r="D32" s="124"/>
      <c r="E32" s="124"/>
      <c r="F32" s="124"/>
      <c r="G32" s="124"/>
      <c r="H32" s="138"/>
      <c r="J32" s="140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ht="15.75" customHeight="1">
      <c r="A33" s="124"/>
      <c r="B33" s="124"/>
      <c r="C33" s="124"/>
      <c r="D33" s="124"/>
      <c r="E33" s="124"/>
      <c r="F33" s="124"/>
      <c r="G33" s="124"/>
      <c r="H33" s="138"/>
      <c r="J33" s="140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ht="15.75" customHeight="1">
      <c r="A34" s="124"/>
      <c r="B34" s="124"/>
      <c r="C34" s="124"/>
      <c r="D34" s="124"/>
      <c r="E34" s="124"/>
      <c r="F34" s="124"/>
      <c r="G34" s="124"/>
      <c r="H34" s="138"/>
      <c r="J34" s="140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ht="15.75" customHeight="1">
      <c r="A35" s="124"/>
      <c r="B35" s="124"/>
      <c r="C35" s="124"/>
      <c r="D35" s="124"/>
      <c r="E35" s="124"/>
      <c r="F35" s="124"/>
      <c r="G35" s="124"/>
      <c r="H35" s="138"/>
      <c r="J35" s="140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ht="15.75" customHeight="1">
      <c r="A36" s="124"/>
      <c r="B36" s="124"/>
      <c r="C36" s="124"/>
      <c r="D36" s="124"/>
      <c r="E36" s="124"/>
      <c r="F36" s="124"/>
      <c r="G36" s="124"/>
      <c r="H36" s="138"/>
      <c r="J36" s="140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ht="15.75" customHeight="1">
      <c r="A37" s="124"/>
      <c r="B37" s="124"/>
      <c r="C37" s="124"/>
      <c r="D37" s="124"/>
      <c r="E37" s="124"/>
      <c r="F37" s="124"/>
      <c r="G37" s="124"/>
      <c r="H37" s="138"/>
      <c r="J37" s="140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ht="15.75" customHeight="1">
      <c r="A38" s="124"/>
      <c r="B38" s="124"/>
      <c r="C38" s="124"/>
      <c r="D38" s="124"/>
      <c r="E38" s="124"/>
      <c r="F38" s="124"/>
      <c r="G38" s="124"/>
      <c r="H38" s="138"/>
      <c r="J38" s="140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ht="15.75" customHeight="1">
      <c r="A39" s="124"/>
      <c r="B39" s="124"/>
      <c r="C39" s="124"/>
      <c r="D39" s="124"/>
      <c r="E39" s="124"/>
      <c r="F39" s="124"/>
      <c r="G39" s="124"/>
      <c r="H39" s="138"/>
      <c r="J39" s="140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ht="15.75" customHeight="1">
      <c r="A40" s="124"/>
      <c r="B40" s="124"/>
      <c r="C40" s="124"/>
      <c r="D40" s="124"/>
      <c r="E40" s="124"/>
      <c r="F40" s="124"/>
      <c r="G40" s="124"/>
      <c r="H40" s="138"/>
      <c r="J40" s="140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ht="15.75" customHeight="1">
      <c r="A41" s="124"/>
      <c r="B41" s="124"/>
      <c r="C41" s="124"/>
      <c r="D41" s="124"/>
      <c r="E41" s="124"/>
      <c r="F41" s="124"/>
      <c r="G41" s="124"/>
      <c r="H41" s="138"/>
      <c r="J41" s="140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ht="15.75" customHeight="1">
      <c r="A42" s="124"/>
      <c r="B42" s="124"/>
      <c r="C42" s="124"/>
      <c r="D42" s="124"/>
      <c r="E42" s="124"/>
      <c r="F42" s="124"/>
      <c r="G42" s="124"/>
      <c r="H42" s="138"/>
      <c r="J42" s="140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ht="15.75" customHeight="1">
      <c r="A43" s="124"/>
      <c r="B43" s="124"/>
      <c r="C43" s="124"/>
      <c r="D43" s="124"/>
      <c r="E43" s="124"/>
      <c r="F43" s="124"/>
      <c r="G43" s="124"/>
      <c r="H43" s="138"/>
      <c r="J43" s="140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ht="15.75" customHeight="1">
      <c r="A44" s="124"/>
      <c r="B44" s="124"/>
      <c r="C44" s="124"/>
      <c r="D44" s="124"/>
      <c r="E44" s="124"/>
      <c r="F44" s="124"/>
      <c r="G44" s="124"/>
    </row>
    <row r="45" ht="15.75" customHeight="1">
      <c r="A45" s="124"/>
      <c r="B45" s="124"/>
      <c r="C45" s="124"/>
      <c r="D45" s="124"/>
      <c r="E45" s="124"/>
      <c r="F45" s="124"/>
      <c r="G45" s="124"/>
    </row>
    <row r="46" ht="15.75" customHeight="1">
      <c r="A46" s="124"/>
      <c r="B46" s="124"/>
      <c r="C46" s="124"/>
      <c r="D46" s="124"/>
      <c r="E46" s="124"/>
      <c r="F46" s="124"/>
      <c r="G46" s="124"/>
    </row>
    <row r="47" ht="15.75" customHeight="1">
      <c r="A47" s="124"/>
      <c r="B47" s="124"/>
      <c r="C47" s="124"/>
      <c r="D47" s="124"/>
      <c r="E47" s="124"/>
      <c r="F47" s="124"/>
      <c r="G47" s="124"/>
    </row>
    <row r="48" ht="15.75" customHeight="1">
      <c r="A48" s="124"/>
      <c r="B48" s="124"/>
      <c r="C48" s="124"/>
      <c r="D48" s="124"/>
      <c r="E48" s="124"/>
      <c r="F48" s="124"/>
      <c r="G48" s="124"/>
    </row>
    <row r="49" ht="15.75" customHeight="1">
      <c r="A49" s="124"/>
      <c r="B49" s="124"/>
      <c r="C49" s="124"/>
      <c r="D49" s="124"/>
      <c r="E49" s="124"/>
      <c r="F49" s="124"/>
      <c r="G49" s="124"/>
    </row>
    <row r="50" ht="15.75" customHeight="1">
      <c r="A50" s="124"/>
      <c r="B50" s="124"/>
      <c r="C50" s="124"/>
      <c r="D50" s="124"/>
      <c r="E50" s="124"/>
      <c r="F50" s="124"/>
      <c r="G50" s="124"/>
    </row>
    <row r="51" ht="15.75" customHeight="1">
      <c r="A51" s="124"/>
      <c r="B51" s="124"/>
      <c r="C51" s="124"/>
      <c r="D51" s="124"/>
      <c r="E51" s="124"/>
      <c r="F51" s="124"/>
      <c r="G51" s="124"/>
    </row>
    <row r="52" ht="15.75" customHeight="1">
      <c r="A52" s="124"/>
      <c r="B52" s="124"/>
      <c r="C52" s="124"/>
      <c r="D52" s="124"/>
      <c r="E52" s="124"/>
      <c r="F52" s="124"/>
      <c r="G52" s="124"/>
    </row>
    <row r="53" ht="15.75" customHeight="1">
      <c r="A53" s="124"/>
      <c r="B53" s="124"/>
      <c r="C53" s="124"/>
      <c r="D53" s="124"/>
      <c r="E53" s="124"/>
      <c r="F53" s="124"/>
      <c r="G53" s="124"/>
    </row>
    <row r="54" ht="15.75" customHeight="1">
      <c r="A54" s="124"/>
      <c r="B54" s="124"/>
      <c r="C54" s="124"/>
      <c r="D54" s="124"/>
      <c r="E54" s="124"/>
      <c r="F54" s="124"/>
      <c r="G54" s="124"/>
    </row>
    <row r="55" ht="15.75" customHeight="1">
      <c r="A55" s="124"/>
      <c r="B55" s="124"/>
      <c r="C55" s="124"/>
      <c r="D55" s="124"/>
      <c r="E55" s="124"/>
      <c r="F55" s="124"/>
      <c r="G55" s="124"/>
    </row>
    <row r="56" ht="15.75" customHeight="1">
      <c r="A56" s="124"/>
      <c r="B56" s="124"/>
      <c r="C56" s="124"/>
      <c r="D56" s="124"/>
      <c r="E56" s="124"/>
      <c r="F56" s="124"/>
      <c r="G56" s="124"/>
    </row>
    <row r="57" ht="15.75" customHeight="1">
      <c r="A57" s="124"/>
      <c r="B57" s="124"/>
      <c r="C57" s="124"/>
      <c r="D57" s="124"/>
      <c r="E57" s="124"/>
      <c r="F57" s="124"/>
      <c r="G57" s="124"/>
    </row>
    <row r="58" ht="15.75" customHeight="1">
      <c r="A58" s="124"/>
      <c r="B58" s="124"/>
      <c r="C58" s="124"/>
      <c r="D58" s="124"/>
      <c r="E58" s="124"/>
      <c r="F58" s="124"/>
      <c r="G58" s="124"/>
    </row>
    <row r="59" ht="15.75" customHeight="1">
      <c r="A59" s="124"/>
      <c r="B59" s="124"/>
      <c r="C59" s="124"/>
      <c r="D59" s="124"/>
      <c r="E59" s="124"/>
      <c r="F59" s="124"/>
      <c r="G59" s="124"/>
    </row>
    <row r="60" ht="15.75" customHeight="1">
      <c r="A60" s="124"/>
      <c r="B60" s="124"/>
      <c r="C60" s="124"/>
      <c r="D60" s="124"/>
      <c r="E60" s="124"/>
      <c r="F60" s="124"/>
      <c r="G60" s="124"/>
    </row>
    <row r="61" ht="15.75" customHeight="1">
      <c r="A61" s="124"/>
      <c r="B61" s="124"/>
      <c r="C61" s="124"/>
      <c r="D61" s="124"/>
      <c r="E61" s="124"/>
      <c r="F61" s="124"/>
      <c r="G61" s="124"/>
    </row>
    <row r="62" ht="15.75" customHeight="1">
      <c r="A62" s="124"/>
      <c r="B62" s="124"/>
      <c r="C62" s="124"/>
      <c r="D62" s="124"/>
      <c r="E62" s="124"/>
      <c r="F62" s="124"/>
      <c r="G62" s="124"/>
    </row>
    <row r="63" ht="15.75" customHeight="1">
      <c r="A63" s="124"/>
      <c r="B63" s="124"/>
      <c r="C63" s="124"/>
      <c r="D63" s="124"/>
      <c r="E63" s="124"/>
      <c r="F63" s="124"/>
      <c r="G63" s="124"/>
    </row>
    <row r="64" ht="15.75" customHeight="1">
      <c r="A64" s="124"/>
      <c r="B64" s="124"/>
      <c r="C64" s="124"/>
      <c r="D64" s="124"/>
      <c r="E64" s="124"/>
      <c r="F64" s="124"/>
      <c r="G64" s="124"/>
    </row>
    <row r="65" ht="15.75" customHeight="1">
      <c r="A65" s="124"/>
      <c r="B65" s="124"/>
      <c r="C65" s="124"/>
      <c r="D65" s="124"/>
      <c r="E65" s="124"/>
      <c r="F65" s="124"/>
      <c r="G65" s="124"/>
    </row>
    <row r="66" ht="15.75" customHeight="1">
      <c r="A66" s="124"/>
      <c r="B66" s="124"/>
      <c r="C66" s="124"/>
      <c r="D66" s="124"/>
      <c r="E66" s="124"/>
      <c r="F66" s="124"/>
      <c r="G66" s="124"/>
    </row>
    <row r="67" ht="15.75" customHeight="1">
      <c r="A67" s="124"/>
      <c r="B67" s="124"/>
      <c r="C67" s="124"/>
      <c r="D67" s="124"/>
      <c r="E67" s="124"/>
      <c r="F67" s="124"/>
      <c r="G67" s="124"/>
    </row>
    <row r="68" ht="15.75" customHeight="1">
      <c r="A68" s="124"/>
      <c r="B68" s="124"/>
      <c r="C68" s="124"/>
      <c r="D68" s="124"/>
      <c r="E68" s="124"/>
      <c r="F68" s="124"/>
      <c r="G68" s="124"/>
    </row>
    <row r="69" ht="15.75" customHeight="1">
      <c r="A69" s="124"/>
      <c r="B69" s="124"/>
      <c r="C69" s="124"/>
      <c r="D69" s="124"/>
      <c r="E69" s="124"/>
      <c r="F69" s="124"/>
      <c r="G69" s="124"/>
    </row>
    <row r="70" ht="15.75" customHeight="1">
      <c r="A70" s="124"/>
      <c r="B70" s="124"/>
      <c r="C70" s="124"/>
      <c r="D70" s="124"/>
      <c r="E70" s="124"/>
      <c r="F70" s="124"/>
      <c r="G70" s="124"/>
    </row>
    <row r="71" ht="15.75" customHeight="1">
      <c r="A71" s="124"/>
      <c r="B71" s="124"/>
      <c r="C71" s="124"/>
      <c r="D71" s="124"/>
      <c r="E71" s="124"/>
      <c r="F71" s="124"/>
      <c r="G71" s="124"/>
    </row>
    <row r="72" ht="15.75" customHeight="1">
      <c r="A72" s="124"/>
      <c r="B72" s="124"/>
      <c r="C72" s="124"/>
      <c r="D72" s="124"/>
      <c r="E72" s="124"/>
      <c r="F72" s="124"/>
      <c r="G72" s="124"/>
    </row>
    <row r="73" ht="15.75" customHeight="1">
      <c r="A73" s="124"/>
      <c r="B73" s="124"/>
      <c r="C73" s="124"/>
      <c r="D73" s="124"/>
      <c r="E73" s="124"/>
      <c r="F73" s="124"/>
      <c r="G73" s="124"/>
    </row>
    <row r="74" ht="15.75" customHeight="1">
      <c r="A74" s="124"/>
      <c r="B74" s="124"/>
      <c r="C74" s="124"/>
      <c r="D74" s="124"/>
      <c r="E74" s="124"/>
      <c r="F74" s="124"/>
      <c r="G74" s="124"/>
    </row>
    <row r="75" ht="15.75" customHeight="1">
      <c r="A75" s="124"/>
      <c r="B75" s="124"/>
      <c r="C75" s="124"/>
      <c r="D75" s="124"/>
      <c r="E75" s="124"/>
      <c r="F75" s="124"/>
      <c r="G75" s="124"/>
    </row>
    <row r="76" ht="15.75" customHeight="1">
      <c r="A76" s="124"/>
      <c r="B76" s="124"/>
      <c r="C76" s="124"/>
      <c r="D76" s="124"/>
      <c r="E76" s="124"/>
      <c r="F76" s="124"/>
      <c r="G76" s="124"/>
    </row>
    <row r="77" ht="15.75" customHeight="1">
      <c r="A77" s="124"/>
      <c r="B77" s="124"/>
      <c r="C77" s="124"/>
      <c r="D77" s="124"/>
      <c r="E77" s="124"/>
      <c r="F77" s="124"/>
      <c r="G77" s="124"/>
    </row>
    <row r="78" ht="15.75" customHeight="1">
      <c r="A78" s="124"/>
      <c r="B78" s="124"/>
      <c r="C78" s="124"/>
      <c r="D78" s="124"/>
      <c r="E78" s="124"/>
      <c r="F78" s="124"/>
      <c r="G78" s="124"/>
    </row>
    <row r="79" ht="15.75" customHeight="1">
      <c r="A79" s="124"/>
      <c r="B79" s="124"/>
      <c r="C79" s="124"/>
      <c r="D79" s="124"/>
      <c r="E79" s="124"/>
      <c r="F79" s="124"/>
      <c r="G79" s="124"/>
    </row>
    <row r="80" ht="15.75" customHeight="1">
      <c r="A80" s="124"/>
      <c r="B80" s="124"/>
      <c r="C80" s="124"/>
      <c r="D80" s="124"/>
      <c r="E80" s="124"/>
      <c r="F80" s="124"/>
      <c r="G80" s="124"/>
    </row>
    <row r="81" ht="15.75" customHeight="1">
      <c r="A81" s="124"/>
      <c r="B81" s="124"/>
      <c r="C81" s="124"/>
      <c r="D81" s="124"/>
      <c r="E81" s="124"/>
      <c r="F81" s="124"/>
      <c r="G81" s="124"/>
    </row>
    <row r="82" ht="15.75" customHeight="1">
      <c r="A82" s="124"/>
      <c r="B82" s="124"/>
      <c r="C82" s="124"/>
      <c r="D82" s="124"/>
      <c r="E82" s="124"/>
      <c r="F82" s="124"/>
      <c r="G82" s="124"/>
    </row>
    <row r="83" ht="15.75" customHeight="1">
      <c r="A83" s="124"/>
      <c r="B83" s="124"/>
      <c r="C83" s="124"/>
      <c r="D83" s="124"/>
      <c r="E83" s="124"/>
      <c r="F83" s="124"/>
      <c r="G83" s="124"/>
    </row>
    <row r="84" ht="15.75" customHeight="1">
      <c r="A84" s="124"/>
      <c r="B84" s="124"/>
      <c r="C84" s="124"/>
      <c r="D84" s="124"/>
      <c r="E84" s="124"/>
      <c r="F84" s="124"/>
      <c r="G84" s="124"/>
    </row>
    <row r="85" ht="15.75" customHeight="1">
      <c r="A85" s="124"/>
      <c r="B85" s="124"/>
      <c r="C85" s="124"/>
      <c r="D85" s="124"/>
      <c r="E85" s="124"/>
      <c r="F85" s="124"/>
      <c r="G85" s="124"/>
    </row>
    <row r="86" ht="15.75" customHeight="1">
      <c r="A86" s="124"/>
      <c r="B86" s="124"/>
      <c r="C86" s="124"/>
      <c r="D86" s="124"/>
      <c r="E86" s="124"/>
      <c r="F86" s="124"/>
      <c r="G86" s="124"/>
    </row>
    <row r="87" ht="15.75" customHeight="1">
      <c r="A87" s="124"/>
      <c r="B87" s="124"/>
      <c r="C87" s="124"/>
      <c r="D87" s="124"/>
      <c r="E87" s="124"/>
      <c r="F87" s="124"/>
      <c r="G87" s="124"/>
    </row>
    <row r="88" ht="15.75" customHeight="1">
      <c r="A88" s="124"/>
      <c r="B88" s="124"/>
      <c r="C88" s="124"/>
      <c r="D88" s="124"/>
      <c r="E88" s="124"/>
      <c r="F88" s="124"/>
      <c r="G88" s="124"/>
    </row>
    <row r="89" ht="15.75" customHeight="1">
      <c r="A89" s="124"/>
      <c r="B89" s="124"/>
      <c r="C89" s="124"/>
      <c r="D89" s="124"/>
      <c r="E89" s="124"/>
      <c r="F89" s="124"/>
      <c r="G89" s="124"/>
    </row>
    <row r="90" ht="15.75" customHeight="1">
      <c r="A90" s="124"/>
      <c r="B90" s="124"/>
      <c r="C90" s="124"/>
      <c r="D90" s="124"/>
      <c r="E90" s="124"/>
      <c r="F90" s="124"/>
      <c r="G90" s="124"/>
    </row>
    <row r="91" ht="15.75" customHeight="1">
      <c r="A91" s="124"/>
      <c r="B91" s="124"/>
      <c r="C91" s="124"/>
      <c r="D91" s="124"/>
      <c r="E91" s="124"/>
      <c r="F91" s="124"/>
      <c r="G91" s="124"/>
    </row>
    <row r="92" ht="15.75" customHeight="1">
      <c r="A92" s="124"/>
      <c r="B92" s="124"/>
      <c r="C92" s="124"/>
      <c r="D92" s="124"/>
      <c r="E92" s="124"/>
      <c r="F92" s="124"/>
      <c r="G92" s="124"/>
    </row>
    <row r="93" ht="15.75" customHeight="1">
      <c r="A93" s="124"/>
      <c r="B93" s="124"/>
      <c r="C93" s="124"/>
      <c r="D93" s="124"/>
      <c r="E93" s="124"/>
      <c r="F93" s="124"/>
      <c r="G93" s="124"/>
    </row>
    <row r="94" ht="15.75" customHeight="1">
      <c r="A94" s="124"/>
      <c r="B94" s="124"/>
      <c r="C94" s="124"/>
      <c r="D94" s="124"/>
      <c r="E94" s="124"/>
      <c r="F94" s="124"/>
      <c r="G94" s="124"/>
    </row>
    <row r="95" ht="15.75" customHeight="1">
      <c r="A95" s="124"/>
      <c r="B95" s="124"/>
      <c r="C95" s="124"/>
      <c r="D95" s="124"/>
      <c r="E95" s="124"/>
      <c r="F95" s="124"/>
      <c r="G95" s="124"/>
    </row>
    <row r="96" ht="15.75" customHeight="1">
      <c r="A96" s="124"/>
      <c r="B96" s="124"/>
      <c r="C96" s="124"/>
      <c r="D96" s="124"/>
      <c r="E96" s="124"/>
      <c r="F96" s="124"/>
      <c r="G96" s="124"/>
    </row>
    <row r="97" ht="15.75" customHeight="1">
      <c r="A97" s="124"/>
      <c r="B97" s="124"/>
      <c r="C97" s="124"/>
      <c r="D97" s="124"/>
      <c r="E97" s="124"/>
      <c r="F97" s="124"/>
      <c r="G97" s="124"/>
    </row>
    <row r="98" ht="15.75" customHeight="1">
      <c r="A98" s="124"/>
      <c r="B98" s="124"/>
      <c r="C98" s="124"/>
      <c r="D98" s="124"/>
      <c r="E98" s="124"/>
      <c r="F98" s="124"/>
      <c r="G98" s="124"/>
    </row>
    <row r="99" ht="15.75" customHeight="1">
      <c r="A99" s="124"/>
      <c r="B99" s="124"/>
      <c r="C99" s="124"/>
      <c r="D99" s="124"/>
      <c r="E99" s="124"/>
      <c r="F99" s="124"/>
      <c r="G99" s="124"/>
    </row>
    <row r="100" ht="15.75" customHeight="1">
      <c r="A100" s="124"/>
      <c r="B100" s="124"/>
      <c r="C100" s="124"/>
      <c r="D100" s="124"/>
      <c r="E100" s="124"/>
      <c r="F100" s="124"/>
      <c r="G100" s="124"/>
    </row>
    <row r="101" ht="15.75" customHeight="1">
      <c r="A101" s="124"/>
      <c r="B101" s="124"/>
      <c r="C101" s="124"/>
      <c r="D101" s="124"/>
      <c r="E101" s="124"/>
      <c r="F101" s="124"/>
      <c r="G101" s="124"/>
    </row>
    <row r="102" ht="15.75" customHeight="1">
      <c r="A102" s="124"/>
      <c r="B102" s="124"/>
      <c r="C102" s="124"/>
      <c r="D102" s="124"/>
      <c r="E102" s="124"/>
      <c r="F102" s="124"/>
      <c r="G102" s="124"/>
    </row>
    <row r="103" ht="15.75" customHeight="1">
      <c r="A103" s="124"/>
      <c r="B103" s="124"/>
      <c r="C103" s="124"/>
      <c r="D103" s="124"/>
      <c r="E103" s="124"/>
      <c r="F103" s="124"/>
      <c r="G103" s="124"/>
    </row>
    <row r="104" ht="15.75" customHeight="1">
      <c r="A104" s="124"/>
      <c r="B104" s="124"/>
      <c r="C104" s="124"/>
      <c r="D104" s="124"/>
      <c r="E104" s="124"/>
      <c r="F104" s="124"/>
      <c r="G104" s="124"/>
    </row>
    <row r="105" ht="15.75" customHeight="1">
      <c r="A105" s="124"/>
      <c r="B105" s="124"/>
      <c r="C105" s="124"/>
      <c r="D105" s="124"/>
      <c r="E105" s="124"/>
      <c r="F105" s="124"/>
      <c r="G105" s="124"/>
    </row>
    <row r="106" ht="15.75" customHeight="1">
      <c r="A106" s="124"/>
      <c r="B106" s="124"/>
      <c r="C106" s="124"/>
      <c r="D106" s="124"/>
      <c r="E106" s="124"/>
      <c r="F106" s="124"/>
      <c r="G106" s="124"/>
    </row>
    <row r="107" ht="15.75" customHeight="1">
      <c r="A107" s="124"/>
      <c r="B107" s="124"/>
      <c r="C107" s="124"/>
      <c r="D107" s="124"/>
      <c r="E107" s="124"/>
      <c r="F107" s="124"/>
      <c r="G107" s="124"/>
    </row>
    <row r="108" ht="15.75" customHeight="1">
      <c r="A108" s="124"/>
      <c r="B108" s="124"/>
      <c r="C108" s="124"/>
      <c r="D108" s="124"/>
      <c r="E108" s="124"/>
      <c r="F108" s="124"/>
      <c r="G108" s="124"/>
    </row>
    <row r="109" ht="15.75" customHeight="1">
      <c r="A109" s="124"/>
      <c r="B109" s="124"/>
      <c r="C109" s="124"/>
      <c r="D109" s="124"/>
      <c r="E109" s="124"/>
      <c r="F109" s="124"/>
      <c r="G109" s="124"/>
    </row>
    <row r="110" ht="15.75" customHeight="1">
      <c r="A110" s="124"/>
      <c r="B110" s="124"/>
      <c r="C110" s="124"/>
      <c r="D110" s="124"/>
      <c r="E110" s="124"/>
      <c r="F110" s="124"/>
      <c r="G110" s="124"/>
    </row>
    <row r="111" ht="15.75" customHeight="1">
      <c r="A111" s="124"/>
      <c r="B111" s="124"/>
      <c r="C111" s="124"/>
      <c r="D111" s="124"/>
      <c r="E111" s="124"/>
      <c r="F111" s="124"/>
      <c r="G111" s="124"/>
    </row>
    <row r="112" ht="15.75" customHeight="1">
      <c r="A112" s="124"/>
      <c r="B112" s="124"/>
      <c r="C112" s="124"/>
      <c r="D112" s="124"/>
      <c r="E112" s="124"/>
      <c r="F112" s="124"/>
      <c r="G112" s="124"/>
    </row>
    <row r="113" ht="15.75" customHeight="1">
      <c r="A113" s="124"/>
      <c r="B113" s="124"/>
      <c r="C113" s="124"/>
      <c r="D113" s="124"/>
      <c r="E113" s="124"/>
      <c r="F113" s="124"/>
      <c r="G113" s="124"/>
    </row>
    <row r="114" ht="15.75" customHeight="1">
      <c r="A114" s="124"/>
      <c r="B114" s="124"/>
      <c r="C114" s="124"/>
      <c r="D114" s="124"/>
      <c r="E114" s="124"/>
      <c r="F114" s="124"/>
      <c r="G114" s="124"/>
    </row>
    <row r="115" ht="15.75" customHeight="1">
      <c r="A115" s="124"/>
      <c r="B115" s="124"/>
      <c r="C115" s="124"/>
      <c r="D115" s="124"/>
      <c r="E115" s="124"/>
      <c r="F115" s="124"/>
      <c r="G115" s="124"/>
    </row>
    <row r="116" ht="15.75" customHeight="1">
      <c r="A116" s="124"/>
      <c r="B116" s="124"/>
      <c r="C116" s="124"/>
      <c r="D116" s="124"/>
      <c r="E116" s="124"/>
      <c r="F116" s="124"/>
      <c r="G116" s="124"/>
    </row>
    <row r="117" ht="15.75" customHeight="1">
      <c r="A117" s="124"/>
      <c r="B117" s="124"/>
      <c r="C117" s="124"/>
      <c r="D117" s="124"/>
      <c r="E117" s="124"/>
      <c r="F117" s="124"/>
      <c r="G117" s="124"/>
    </row>
    <row r="118" ht="15.75" customHeight="1">
      <c r="A118" s="124"/>
      <c r="B118" s="124"/>
      <c r="C118" s="124"/>
      <c r="D118" s="124"/>
      <c r="E118" s="124"/>
      <c r="F118" s="124"/>
      <c r="G118" s="124"/>
    </row>
    <row r="119" ht="15.75" customHeight="1">
      <c r="A119" s="124"/>
      <c r="B119" s="124"/>
      <c r="C119" s="124"/>
      <c r="D119" s="124"/>
      <c r="E119" s="124"/>
      <c r="F119" s="124"/>
      <c r="G119" s="124"/>
    </row>
    <row r="120" ht="15.75" customHeight="1">
      <c r="A120" s="124"/>
      <c r="B120" s="124"/>
      <c r="C120" s="124"/>
      <c r="D120" s="124"/>
      <c r="E120" s="124"/>
      <c r="F120" s="124"/>
      <c r="G120" s="124"/>
    </row>
    <row r="121" ht="15.75" customHeight="1">
      <c r="A121" s="124"/>
      <c r="B121" s="124"/>
      <c r="C121" s="124"/>
      <c r="D121" s="124"/>
      <c r="E121" s="124"/>
      <c r="F121" s="124"/>
      <c r="G121" s="124"/>
    </row>
    <row r="122" ht="15.75" customHeight="1">
      <c r="A122" s="124"/>
      <c r="B122" s="124"/>
      <c r="C122" s="124"/>
      <c r="D122" s="124"/>
      <c r="E122" s="124"/>
      <c r="F122" s="124"/>
      <c r="G122" s="124"/>
    </row>
    <row r="123" ht="15.75" customHeight="1">
      <c r="A123" s="124"/>
      <c r="B123" s="124"/>
      <c r="C123" s="124"/>
      <c r="D123" s="124"/>
      <c r="E123" s="124"/>
      <c r="F123" s="124"/>
      <c r="G123" s="124"/>
    </row>
    <row r="124" ht="15.75" customHeight="1">
      <c r="A124" s="124"/>
      <c r="B124" s="124"/>
      <c r="C124" s="124"/>
      <c r="D124" s="124"/>
      <c r="E124" s="124"/>
      <c r="F124" s="124"/>
      <c r="G124" s="124"/>
    </row>
    <row r="125" ht="15.75" customHeight="1">
      <c r="A125" s="124"/>
      <c r="B125" s="124"/>
      <c r="C125" s="124"/>
      <c r="D125" s="124"/>
      <c r="E125" s="124"/>
      <c r="F125" s="124"/>
      <c r="G125" s="124"/>
    </row>
    <row r="126" ht="15.75" customHeight="1">
      <c r="A126" s="124"/>
      <c r="B126" s="124"/>
      <c r="C126" s="124"/>
      <c r="D126" s="124"/>
      <c r="E126" s="124"/>
      <c r="F126" s="124"/>
      <c r="G126" s="124"/>
    </row>
    <row r="127" ht="15.75" customHeight="1">
      <c r="A127" s="124"/>
      <c r="B127" s="124"/>
      <c r="C127" s="124"/>
      <c r="D127" s="124"/>
      <c r="E127" s="124"/>
      <c r="F127" s="124"/>
      <c r="G127" s="124"/>
    </row>
    <row r="128" ht="15.75" customHeight="1">
      <c r="A128" s="124"/>
      <c r="B128" s="124"/>
      <c r="C128" s="124"/>
      <c r="D128" s="124"/>
      <c r="E128" s="124"/>
      <c r="F128" s="124"/>
      <c r="G128" s="124"/>
    </row>
    <row r="129" ht="15.75" customHeight="1">
      <c r="A129" s="124"/>
      <c r="B129" s="124"/>
      <c r="C129" s="124"/>
      <c r="D129" s="124"/>
      <c r="E129" s="124"/>
      <c r="F129" s="124"/>
      <c r="G129" s="124"/>
    </row>
    <row r="130" ht="15.75" customHeight="1">
      <c r="A130" s="124"/>
      <c r="B130" s="124"/>
      <c r="C130" s="124"/>
      <c r="D130" s="124"/>
      <c r="E130" s="124"/>
      <c r="F130" s="124"/>
      <c r="G130" s="124"/>
    </row>
    <row r="131" ht="15.75" customHeight="1">
      <c r="A131" s="124"/>
      <c r="B131" s="124"/>
      <c r="C131" s="124"/>
      <c r="D131" s="124"/>
      <c r="E131" s="124"/>
      <c r="F131" s="124"/>
      <c r="G131" s="124"/>
    </row>
    <row r="132" ht="15.75" customHeight="1">
      <c r="A132" s="124"/>
      <c r="B132" s="124"/>
      <c r="C132" s="124"/>
      <c r="D132" s="124"/>
      <c r="E132" s="124"/>
      <c r="F132" s="124"/>
      <c r="G132" s="124"/>
    </row>
    <row r="133" ht="15.75" customHeight="1">
      <c r="A133" s="124"/>
      <c r="B133" s="124"/>
      <c r="C133" s="124"/>
      <c r="D133" s="124"/>
      <c r="E133" s="124"/>
      <c r="F133" s="124"/>
      <c r="G133" s="124"/>
    </row>
    <row r="134" ht="15.75" customHeight="1">
      <c r="A134" s="124"/>
      <c r="B134" s="124"/>
      <c r="C134" s="124"/>
      <c r="D134" s="124"/>
      <c r="E134" s="124"/>
      <c r="F134" s="124"/>
      <c r="G134" s="124"/>
    </row>
    <row r="135" ht="15.75" customHeight="1">
      <c r="A135" s="124"/>
      <c r="B135" s="124"/>
      <c r="C135" s="124"/>
      <c r="D135" s="124"/>
      <c r="E135" s="124"/>
      <c r="F135" s="124"/>
      <c r="G135" s="124"/>
    </row>
    <row r="136" ht="15.75" customHeight="1">
      <c r="A136" s="124"/>
      <c r="B136" s="124"/>
      <c r="C136" s="124"/>
      <c r="D136" s="124"/>
      <c r="E136" s="124"/>
      <c r="F136" s="124"/>
      <c r="G136" s="124"/>
    </row>
    <row r="137" ht="15.75" customHeight="1">
      <c r="A137" s="124"/>
      <c r="B137" s="124"/>
      <c r="C137" s="124"/>
      <c r="D137" s="124"/>
      <c r="E137" s="124"/>
      <c r="F137" s="124"/>
      <c r="G137" s="124"/>
    </row>
    <row r="138" ht="15.75" customHeight="1">
      <c r="A138" s="124"/>
      <c r="B138" s="124"/>
      <c r="C138" s="124"/>
      <c r="D138" s="124"/>
      <c r="E138" s="124"/>
      <c r="F138" s="124"/>
      <c r="G138" s="124"/>
    </row>
    <row r="139" ht="15.75" customHeight="1">
      <c r="A139" s="124"/>
      <c r="B139" s="124"/>
      <c r="C139" s="124"/>
      <c r="D139" s="124"/>
      <c r="E139" s="124"/>
      <c r="F139" s="124"/>
      <c r="G139" s="124"/>
    </row>
    <row r="140" ht="15.75" customHeight="1">
      <c r="A140" s="124"/>
      <c r="B140" s="124"/>
      <c r="C140" s="124"/>
      <c r="D140" s="124"/>
      <c r="E140" s="124"/>
      <c r="F140" s="124"/>
      <c r="G140" s="124"/>
    </row>
    <row r="141" ht="15.75" customHeight="1">
      <c r="A141" s="124"/>
      <c r="B141" s="124"/>
      <c r="C141" s="124"/>
      <c r="D141" s="124"/>
      <c r="E141" s="124"/>
      <c r="F141" s="124"/>
      <c r="G141" s="124"/>
    </row>
    <row r="142" ht="15.75" customHeight="1">
      <c r="A142" s="124"/>
      <c r="B142" s="124"/>
      <c r="C142" s="124"/>
      <c r="D142" s="124"/>
      <c r="E142" s="124"/>
      <c r="F142" s="124"/>
      <c r="G142" s="124"/>
    </row>
    <row r="143" ht="15.75" customHeight="1">
      <c r="A143" s="124"/>
      <c r="B143" s="124"/>
      <c r="C143" s="124"/>
      <c r="D143" s="124"/>
      <c r="E143" s="124"/>
      <c r="F143" s="124"/>
      <c r="G143" s="124"/>
    </row>
    <row r="144" ht="15.75" customHeight="1">
      <c r="A144" s="124"/>
      <c r="B144" s="124"/>
      <c r="C144" s="124"/>
      <c r="D144" s="124"/>
      <c r="E144" s="124"/>
      <c r="F144" s="124"/>
      <c r="G144" s="124"/>
    </row>
    <row r="145" ht="15.75" customHeight="1">
      <c r="A145" s="124"/>
      <c r="B145" s="124"/>
      <c r="C145" s="124"/>
      <c r="D145" s="124"/>
      <c r="E145" s="124"/>
      <c r="F145" s="124"/>
      <c r="G145" s="124"/>
    </row>
    <row r="146" ht="15.75" customHeight="1">
      <c r="A146" s="124"/>
      <c r="B146" s="124"/>
      <c r="C146" s="124"/>
      <c r="D146" s="124"/>
      <c r="E146" s="124"/>
      <c r="F146" s="124"/>
      <c r="G146" s="124"/>
    </row>
    <row r="147" ht="15.75" customHeight="1">
      <c r="A147" s="124"/>
      <c r="B147" s="124"/>
      <c r="C147" s="124"/>
      <c r="D147" s="124"/>
      <c r="E147" s="124"/>
      <c r="F147" s="124"/>
      <c r="G147" s="124"/>
    </row>
    <row r="148" ht="15.75" customHeight="1">
      <c r="A148" s="124"/>
      <c r="B148" s="124"/>
      <c r="C148" s="124"/>
      <c r="D148" s="124"/>
      <c r="E148" s="124"/>
      <c r="F148" s="124"/>
      <c r="G148" s="124"/>
    </row>
    <row r="149" ht="15.75" customHeight="1">
      <c r="A149" s="124"/>
      <c r="B149" s="124"/>
      <c r="C149" s="124"/>
      <c r="D149" s="124"/>
      <c r="E149" s="124"/>
      <c r="F149" s="124"/>
      <c r="G149" s="124"/>
    </row>
    <row r="150" ht="15.75" customHeight="1">
      <c r="A150" s="124"/>
      <c r="B150" s="124"/>
      <c r="C150" s="124"/>
      <c r="D150" s="124"/>
      <c r="E150" s="124"/>
      <c r="F150" s="124"/>
      <c r="G150" s="124"/>
    </row>
    <row r="151" ht="15.75" customHeight="1">
      <c r="A151" s="124"/>
      <c r="B151" s="124"/>
      <c r="C151" s="124"/>
      <c r="D151" s="124"/>
      <c r="E151" s="124"/>
      <c r="F151" s="124"/>
      <c r="G151" s="124"/>
    </row>
    <row r="152" ht="15.75" customHeight="1">
      <c r="A152" s="124"/>
      <c r="B152" s="124"/>
      <c r="C152" s="124"/>
      <c r="D152" s="124"/>
      <c r="E152" s="124"/>
      <c r="F152" s="124"/>
      <c r="G152" s="124"/>
    </row>
    <row r="153" ht="15.75" customHeight="1">
      <c r="A153" s="124"/>
      <c r="B153" s="124"/>
      <c r="C153" s="124"/>
      <c r="D153" s="124"/>
      <c r="E153" s="124"/>
      <c r="F153" s="124"/>
      <c r="G153" s="124"/>
    </row>
    <row r="154" ht="15.75" customHeight="1">
      <c r="A154" s="124"/>
      <c r="B154" s="124"/>
      <c r="C154" s="124"/>
      <c r="D154" s="124"/>
      <c r="E154" s="124"/>
      <c r="F154" s="124"/>
      <c r="G154" s="124"/>
    </row>
    <row r="155" ht="15.75" customHeight="1">
      <c r="A155" s="124"/>
      <c r="B155" s="124"/>
      <c r="C155" s="124"/>
      <c r="D155" s="124"/>
      <c r="E155" s="124"/>
      <c r="F155" s="124"/>
      <c r="G155" s="124"/>
    </row>
    <row r="156" ht="15.75" customHeight="1">
      <c r="A156" s="124"/>
      <c r="B156" s="124"/>
      <c r="C156" s="124"/>
      <c r="D156" s="124"/>
      <c r="E156" s="124"/>
      <c r="F156" s="124"/>
      <c r="G156" s="124"/>
    </row>
    <row r="157" ht="15.75" customHeight="1">
      <c r="A157" s="124"/>
      <c r="B157" s="124"/>
      <c r="C157" s="124"/>
      <c r="D157" s="124"/>
      <c r="E157" s="124"/>
      <c r="F157" s="124"/>
      <c r="G157" s="124"/>
    </row>
    <row r="158" ht="15.75" customHeight="1">
      <c r="A158" s="124"/>
      <c r="B158" s="124"/>
      <c r="C158" s="124"/>
      <c r="D158" s="124"/>
      <c r="E158" s="124"/>
      <c r="F158" s="124"/>
      <c r="G158" s="124"/>
    </row>
    <row r="159" ht="15.75" customHeight="1">
      <c r="A159" s="124"/>
      <c r="B159" s="124"/>
      <c r="C159" s="124"/>
      <c r="D159" s="124"/>
      <c r="E159" s="124"/>
      <c r="F159" s="124"/>
      <c r="G159" s="124"/>
    </row>
    <row r="160" ht="15.75" customHeight="1">
      <c r="A160" s="124"/>
      <c r="B160" s="124"/>
      <c r="C160" s="124"/>
      <c r="D160" s="124"/>
      <c r="E160" s="124"/>
      <c r="F160" s="124"/>
      <c r="G160" s="124"/>
    </row>
    <row r="161" ht="15.75" customHeight="1">
      <c r="A161" s="124"/>
      <c r="B161" s="124"/>
      <c r="C161" s="124"/>
      <c r="D161" s="124"/>
      <c r="E161" s="124"/>
      <c r="F161" s="124"/>
      <c r="G161" s="124"/>
    </row>
    <row r="162" ht="15.75" customHeight="1">
      <c r="A162" s="124"/>
      <c r="B162" s="124"/>
      <c r="C162" s="124"/>
      <c r="D162" s="124"/>
      <c r="E162" s="124"/>
      <c r="F162" s="124"/>
      <c r="G162" s="124"/>
    </row>
    <row r="163" ht="15.75" customHeight="1">
      <c r="A163" s="124"/>
      <c r="B163" s="124"/>
      <c r="C163" s="124"/>
      <c r="D163" s="124"/>
      <c r="E163" s="124"/>
      <c r="F163" s="124"/>
      <c r="G163" s="124"/>
    </row>
    <row r="164" ht="15.75" customHeight="1">
      <c r="A164" s="124"/>
      <c r="B164" s="124"/>
      <c r="C164" s="124"/>
      <c r="D164" s="124"/>
      <c r="E164" s="124"/>
      <c r="F164" s="124"/>
      <c r="G164" s="124"/>
    </row>
    <row r="165" ht="15.75" customHeight="1">
      <c r="A165" s="124"/>
      <c r="B165" s="124"/>
      <c r="C165" s="124"/>
      <c r="D165" s="124"/>
      <c r="E165" s="124"/>
      <c r="F165" s="124"/>
      <c r="G165" s="124"/>
    </row>
    <row r="166" ht="15.75" customHeight="1">
      <c r="A166" s="124"/>
      <c r="B166" s="124"/>
      <c r="C166" s="124"/>
      <c r="D166" s="124"/>
      <c r="E166" s="124"/>
      <c r="F166" s="124"/>
      <c r="G166" s="124"/>
    </row>
    <row r="167" ht="15.75" customHeight="1">
      <c r="A167" s="124"/>
      <c r="B167" s="124"/>
      <c r="C167" s="124"/>
      <c r="D167" s="124"/>
      <c r="E167" s="124"/>
      <c r="F167" s="124"/>
      <c r="G167" s="124"/>
    </row>
    <row r="168" ht="15.75" customHeight="1">
      <c r="A168" s="124"/>
      <c r="B168" s="124"/>
      <c r="C168" s="124"/>
      <c r="D168" s="124"/>
      <c r="E168" s="124"/>
      <c r="F168" s="124"/>
      <c r="G168" s="124"/>
    </row>
    <row r="169" ht="15.75" customHeight="1">
      <c r="A169" s="124"/>
      <c r="B169" s="124"/>
      <c r="C169" s="124"/>
      <c r="D169" s="124"/>
      <c r="E169" s="124"/>
      <c r="F169" s="124"/>
      <c r="G169" s="124"/>
    </row>
    <row r="170" ht="15.75" customHeight="1">
      <c r="A170" s="124"/>
      <c r="B170" s="124"/>
      <c r="C170" s="124"/>
      <c r="D170" s="124"/>
      <c r="E170" s="124"/>
      <c r="F170" s="124"/>
      <c r="G170" s="124"/>
    </row>
    <row r="171" ht="15.75" customHeight="1">
      <c r="A171" s="124"/>
      <c r="B171" s="124"/>
      <c r="C171" s="124"/>
      <c r="D171" s="124"/>
      <c r="E171" s="124"/>
      <c r="F171" s="124"/>
      <c r="G171" s="124"/>
    </row>
    <row r="172" ht="15.75" customHeight="1">
      <c r="A172" s="124"/>
      <c r="B172" s="124"/>
      <c r="C172" s="124"/>
      <c r="D172" s="124"/>
      <c r="E172" s="124"/>
      <c r="F172" s="124"/>
      <c r="G172" s="124"/>
    </row>
    <row r="173" ht="15.75" customHeight="1">
      <c r="A173" s="124"/>
      <c r="B173" s="124"/>
      <c r="C173" s="124"/>
      <c r="D173" s="124"/>
      <c r="E173" s="124"/>
      <c r="F173" s="124"/>
      <c r="G173" s="124"/>
    </row>
    <row r="174" ht="15.75" customHeight="1">
      <c r="A174" s="124"/>
      <c r="B174" s="124"/>
      <c r="C174" s="124"/>
      <c r="D174" s="124"/>
      <c r="E174" s="124"/>
      <c r="F174" s="124"/>
      <c r="G174" s="124"/>
    </row>
    <row r="175" ht="15.75" customHeight="1">
      <c r="A175" s="124"/>
      <c r="B175" s="124"/>
      <c r="C175" s="124"/>
      <c r="D175" s="124"/>
      <c r="E175" s="124"/>
      <c r="F175" s="124"/>
      <c r="G175" s="124"/>
    </row>
    <row r="176" ht="15.75" customHeight="1">
      <c r="A176" s="124"/>
      <c r="B176" s="124"/>
      <c r="C176" s="124"/>
      <c r="D176" s="124"/>
      <c r="E176" s="124"/>
      <c r="F176" s="124"/>
      <c r="G176" s="124"/>
    </row>
    <row r="177" ht="15.75" customHeight="1">
      <c r="A177" s="124"/>
      <c r="B177" s="124"/>
      <c r="C177" s="124"/>
      <c r="D177" s="124"/>
      <c r="E177" s="124"/>
      <c r="F177" s="124"/>
      <c r="G177" s="124"/>
    </row>
    <row r="178" ht="15.75" customHeight="1">
      <c r="A178" s="124"/>
      <c r="B178" s="124"/>
      <c r="C178" s="124"/>
      <c r="D178" s="124"/>
      <c r="E178" s="124"/>
      <c r="F178" s="124"/>
      <c r="G178" s="124"/>
    </row>
    <row r="179" ht="15.75" customHeight="1">
      <c r="A179" s="124"/>
      <c r="B179" s="124"/>
      <c r="C179" s="124"/>
      <c r="D179" s="124"/>
      <c r="E179" s="124"/>
      <c r="F179" s="124"/>
      <c r="G179" s="124"/>
    </row>
    <row r="180" ht="15.75" customHeight="1">
      <c r="A180" s="124"/>
      <c r="B180" s="124"/>
      <c r="C180" s="124"/>
      <c r="D180" s="124"/>
      <c r="E180" s="124"/>
      <c r="F180" s="124"/>
      <c r="G180" s="124"/>
    </row>
    <row r="181" ht="15.75" customHeight="1">
      <c r="A181" s="124"/>
      <c r="B181" s="124"/>
      <c r="C181" s="124"/>
      <c r="D181" s="124"/>
      <c r="E181" s="124"/>
      <c r="F181" s="124"/>
      <c r="G181" s="124"/>
    </row>
    <row r="182" ht="15.75" customHeight="1">
      <c r="A182" s="124"/>
      <c r="B182" s="124"/>
      <c r="C182" s="124"/>
      <c r="D182" s="124"/>
      <c r="E182" s="124"/>
      <c r="F182" s="124"/>
      <c r="G182" s="124"/>
    </row>
    <row r="183" ht="15.75" customHeight="1">
      <c r="A183" s="124"/>
      <c r="B183" s="124"/>
      <c r="C183" s="124"/>
      <c r="D183" s="124"/>
      <c r="E183" s="124"/>
      <c r="F183" s="124"/>
      <c r="G183" s="124"/>
    </row>
    <row r="184" ht="15.75" customHeight="1">
      <c r="A184" s="124"/>
      <c r="B184" s="124"/>
      <c r="C184" s="124"/>
      <c r="D184" s="124"/>
      <c r="E184" s="124"/>
      <c r="F184" s="124"/>
      <c r="G184" s="124"/>
    </row>
    <row r="185" ht="15.75" customHeight="1">
      <c r="A185" s="124"/>
      <c r="B185" s="124"/>
      <c r="C185" s="124"/>
      <c r="D185" s="124"/>
      <c r="E185" s="124"/>
      <c r="F185" s="124"/>
      <c r="G185" s="124"/>
    </row>
    <row r="186" ht="15.75" customHeight="1">
      <c r="A186" s="124"/>
      <c r="B186" s="124"/>
      <c r="C186" s="124"/>
      <c r="D186" s="124"/>
      <c r="E186" s="124"/>
      <c r="F186" s="124"/>
      <c r="G186" s="124"/>
    </row>
    <row r="187" ht="15.75" customHeight="1">
      <c r="A187" s="124"/>
      <c r="B187" s="124"/>
      <c r="C187" s="124"/>
      <c r="D187" s="124"/>
      <c r="E187" s="124"/>
      <c r="F187" s="124"/>
      <c r="G187" s="124"/>
    </row>
    <row r="188" ht="15.75" customHeight="1">
      <c r="A188" s="124"/>
      <c r="B188" s="124"/>
      <c r="C188" s="124"/>
      <c r="D188" s="124"/>
      <c r="E188" s="124"/>
      <c r="F188" s="124"/>
      <c r="G188" s="124"/>
    </row>
    <row r="189" ht="15.75" customHeight="1">
      <c r="A189" s="124"/>
      <c r="B189" s="124"/>
      <c r="C189" s="124"/>
      <c r="D189" s="124"/>
      <c r="E189" s="124"/>
      <c r="F189" s="124"/>
      <c r="G189" s="124"/>
    </row>
    <row r="190" ht="15.75" customHeight="1">
      <c r="A190" s="124"/>
      <c r="B190" s="124"/>
      <c r="C190" s="124"/>
      <c r="D190" s="124"/>
      <c r="E190" s="124"/>
      <c r="F190" s="124"/>
      <c r="G190" s="124"/>
    </row>
    <row r="191" ht="15.75" customHeight="1">
      <c r="A191" s="124"/>
      <c r="B191" s="124"/>
      <c r="C191" s="124"/>
      <c r="D191" s="124"/>
      <c r="E191" s="124"/>
      <c r="F191" s="124"/>
      <c r="G191" s="124"/>
    </row>
    <row r="192" ht="15.75" customHeight="1">
      <c r="A192" s="124"/>
      <c r="B192" s="124"/>
      <c r="C192" s="124"/>
      <c r="D192" s="124"/>
      <c r="E192" s="124"/>
      <c r="F192" s="124"/>
      <c r="G192" s="124"/>
    </row>
    <row r="193" ht="15.75" customHeight="1">
      <c r="A193" s="124"/>
      <c r="B193" s="124"/>
      <c r="C193" s="124"/>
      <c r="D193" s="124"/>
      <c r="E193" s="124"/>
      <c r="F193" s="124"/>
      <c r="G193" s="124"/>
    </row>
    <row r="194" ht="15.75" customHeight="1">
      <c r="A194" s="124"/>
      <c r="B194" s="124"/>
      <c r="C194" s="124"/>
      <c r="D194" s="124"/>
      <c r="E194" s="124"/>
      <c r="F194" s="124"/>
      <c r="G194" s="124"/>
    </row>
    <row r="195" ht="15.75" customHeight="1">
      <c r="A195" s="124"/>
      <c r="B195" s="124"/>
      <c r="C195" s="124"/>
      <c r="D195" s="124"/>
      <c r="E195" s="124"/>
      <c r="F195" s="124"/>
      <c r="G195" s="124"/>
    </row>
    <row r="196" ht="15.75" customHeight="1">
      <c r="A196" s="124"/>
      <c r="B196" s="124"/>
      <c r="C196" s="124"/>
      <c r="D196" s="124"/>
      <c r="E196" s="124"/>
      <c r="F196" s="124"/>
      <c r="G196" s="124"/>
    </row>
    <row r="197" ht="15.75" customHeight="1">
      <c r="A197" s="124"/>
      <c r="B197" s="124"/>
      <c r="C197" s="124"/>
      <c r="D197" s="124"/>
      <c r="E197" s="124"/>
      <c r="F197" s="124"/>
      <c r="G197" s="124"/>
    </row>
    <row r="198" ht="15.75" customHeight="1">
      <c r="A198" s="124"/>
      <c r="B198" s="124"/>
      <c r="C198" s="124"/>
      <c r="D198" s="124"/>
      <c r="E198" s="124"/>
      <c r="F198" s="124"/>
      <c r="G198" s="124"/>
    </row>
    <row r="199" ht="15.75" customHeight="1">
      <c r="A199" s="124"/>
      <c r="B199" s="124"/>
      <c r="C199" s="124"/>
      <c r="D199" s="124"/>
      <c r="E199" s="124"/>
      <c r="F199" s="124"/>
      <c r="G199" s="124"/>
    </row>
    <row r="200" ht="15.75" customHeight="1">
      <c r="A200" s="124"/>
      <c r="B200" s="124"/>
      <c r="C200" s="124"/>
      <c r="D200" s="124"/>
      <c r="E200" s="124"/>
      <c r="F200" s="124"/>
      <c r="G200" s="124"/>
    </row>
    <row r="201" ht="15.75" customHeight="1">
      <c r="A201" s="124"/>
      <c r="B201" s="124"/>
      <c r="C201" s="124"/>
      <c r="D201" s="124"/>
      <c r="E201" s="124"/>
      <c r="F201" s="124"/>
      <c r="G201" s="124"/>
    </row>
    <row r="202" ht="15.75" customHeight="1">
      <c r="A202" s="124"/>
      <c r="B202" s="124"/>
      <c r="C202" s="124"/>
      <c r="D202" s="124"/>
      <c r="E202" s="124"/>
      <c r="F202" s="124"/>
      <c r="G202" s="124"/>
    </row>
    <row r="203" ht="15.75" customHeight="1">
      <c r="A203" s="124"/>
      <c r="B203" s="124"/>
      <c r="C203" s="124"/>
      <c r="D203" s="124"/>
      <c r="E203" s="124"/>
      <c r="F203" s="124"/>
      <c r="G203" s="124"/>
    </row>
    <row r="204" ht="15.75" customHeight="1">
      <c r="A204" s="124"/>
      <c r="B204" s="124"/>
      <c r="C204" s="124"/>
      <c r="D204" s="124"/>
      <c r="E204" s="124"/>
      <c r="F204" s="124"/>
      <c r="G204" s="124"/>
    </row>
    <row r="205" ht="15.75" customHeight="1">
      <c r="A205" s="124"/>
      <c r="B205" s="124"/>
      <c r="C205" s="124"/>
      <c r="D205" s="124"/>
      <c r="E205" s="124"/>
      <c r="F205" s="124"/>
      <c r="G205" s="124"/>
    </row>
    <row r="206" ht="15.75" customHeight="1">
      <c r="A206" s="124"/>
      <c r="B206" s="124"/>
      <c r="C206" s="124"/>
      <c r="D206" s="124"/>
      <c r="E206" s="124"/>
      <c r="F206" s="124"/>
      <c r="G206" s="124"/>
    </row>
    <row r="207" ht="15.75" customHeight="1">
      <c r="A207" s="124"/>
      <c r="B207" s="124"/>
      <c r="C207" s="124"/>
      <c r="D207" s="124"/>
      <c r="E207" s="124"/>
      <c r="F207" s="124"/>
      <c r="G207" s="124"/>
    </row>
    <row r="208" ht="15.75" customHeight="1">
      <c r="A208" s="124"/>
      <c r="B208" s="124"/>
      <c r="C208" s="124"/>
      <c r="D208" s="124"/>
      <c r="E208" s="124"/>
      <c r="F208" s="124"/>
      <c r="G208" s="124"/>
    </row>
    <row r="209" ht="15.75" customHeight="1">
      <c r="A209" s="124"/>
      <c r="B209" s="124"/>
      <c r="C209" s="124"/>
      <c r="D209" s="124"/>
      <c r="E209" s="124"/>
      <c r="F209" s="124"/>
      <c r="G209" s="124"/>
    </row>
    <row r="210" ht="15.75" customHeight="1">
      <c r="A210" s="124"/>
      <c r="B210" s="124"/>
      <c r="C210" s="124"/>
      <c r="D210" s="124"/>
      <c r="E210" s="124"/>
      <c r="F210" s="124"/>
      <c r="G210" s="124"/>
    </row>
    <row r="211" ht="15.75" customHeight="1">
      <c r="A211" s="124"/>
      <c r="B211" s="124"/>
      <c r="C211" s="124"/>
      <c r="D211" s="124"/>
      <c r="E211" s="124"/>
      <c r="F211" s="124"/>
      <c r="G211" s="124"/>
    </row>
    <row r="212" ht="15.75" customHeight="1">
      <c r="A212" s="124"/>
      <c r="B212" s="124"/>
      <c r="C212" s="124"/>
      <c r="D212" s="124"/>
      <c r="E212" s="124"/>
      <c r="F212" s="124"/>
      <c r="G212" s="124"/>
    </row>
    <row r="213" ht="15.75" customHeight="1">
      <c r="A213" s="124"/>
      <c r="B213" s="124"/>
      <c r="C213" s="124"/>
      <c r="D213" s="124"/>
      <c r="E213" s="124"/>
      <c r="F213" s="124"/>
      <c r="G213" s="124"/>
    </row>
    <row r="214" ht="15.75" customHeight="1">
      <c r="A214" s="124"/>
      <c r="B214" s="124"/>
      <c r="C214" s="124"/>
      <c r="D214" s="124"/>
      <c r="E214" s="124"/>
      <c r="F214" s="124"/>
      <c r="G214" s="124"/>
    </row>
    <row r="215" ht="15.75" customHeight="1">
      <c r="A215" s="124"/>
      <c r="B215" s="124"/>
      <c r="C215" s="124"/>
      <c r="D215" s="124"/>
      <c r="E215" s="124"/>
      <c r="F215" s="124"/>
      <c r="G215" s="124"/>
    </row>
    <row r="216" ht="15.75" customHeight="1">
      <c r="A216" s="124"/>
      <c r="B216" s="124"/>
      <c r="C216" s="124"/>
      <c r="D216" s="124"/>
      <c r="E216" s="124"/>
      <c r="F216" s="124"/>
      <c r="G216" s="124"/>
    </row>
    <row r="217" ht="15.75" customHeight="1">
      <c r="A217" s="124"/>
      <c r="B217" s="124"/>
      <c r="C217" s="124"/>
      <c r="D217" s="124"/>
      <c r="E217" s="124"/>
      <c r="F217" s="124"/>
      <c r="G217" s="124"/>
    </row>
    <row r="218" ht="15.75" customHeight="1">
      <c r="A218" s="124"/>
      <c r="B218" s="124"/>
      <c r="C218" s="124"/>
      <c r="D218" s="124"/>
      <c r="E218" s="124"/>
      <c r="F218" s="124"/>
      <c r="G218" s="124"/>
    </row>
    <row r="219" ht="15.75" customHeight="1">
      <c r="A219" s="124"/>
      <c r="B219" s="124"/>
      <c r="C219" s="124"/>
      <c r="D219" s="124"/>
      <c r="E219" s="124"/>
      <c r="F219" s="124"/>
      <c r="G219" s="124"/>
    </row>
    <row r="220" ht="15.75" customHeight="1">
      <c r="A220" s="124"/>
      <c r="B220" s="124"/>
      <c r="C220" s="124"/>
      <c r="D220" s="124"/>
      <c r="E220" s="124"/>
      <c r="F220" s="124"/>
      <c r="G220" s="124"/>
    </row>
    <row r="221" ht="15.75" customHeight="1">
      <c r="A221" s="124"/>
      <c r="B221" s="124"/>
      <c r="C221" s="124"/>
      <c r="D221" s="124"/>
      <c r="E221" s="124"/>
      <c r="F221" s="124"/>
      <c r="G221" s="124"/>
    </row>
    <row r="222" ht="15.75" customHeight="1">
      <c r="A222" s="124"/>
      <c r="B222" s="124"/>
      <c r="C222" s="124"/>
      <c r="D222" s="124"/>
      <c r="E222" s="124"/>
      <c r="F222" s="124"/>
      <c r="G222" s="12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21.5"/>
    <col customWidth="1" min="4" max="4" width="23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Indicators'!$J$49)^2+('Regime Indicators'!K2-'Regime Indicators'!$K$49)^2+('Regime Indicators'!L2-'Regime Indicators'!$L$49)^2+('Regime Indicators'!M2-'Regime Indicators'!$M$49)^2+('Regime Indicators'!N2-'Regime Indicators'!$N$49)^2+('Regime Indicators'!O2-'Regime Indicators'!$O$49)^2)</f>
        <v>20.67500236</v>
      </c>
      <c r="C3" s="6">
        <f t="shared" ref="C3:C49" si="1">B3/MAX($B$3:$B$49)</f>
        <v>1</v>
      </c>
      <c r="D3" s="6">
        <f t="shared" ref="D3:D49" si="2">(1-C3^3)^3</f>
        <v>0</v>
      </c>
      <c r="F3" s="135">
        <v>0.08002022215014493</v>
      </c>
      <c r="G3" s="6">
        <f t="shared" ref="G3:G49" si="3">F3*$D3</f>
        <v>0</v>
      </c>
      <c r="H3" s="21">
        <f t="shared" ref="H3:H49" si="4">$D3</f>
        <v>0</v>
      </c>
      <c r="I3" s="135">
        <v>0.05927035378206491</v>
      </c>
      <c r="J3" s="6">
        <f t="shared" ref="J3:J49" si="5">I3*$D3</f>
        <v>0</v>
      </c>
      <c r="K3" s="21">
        <f t="shared" ref="K3:K49" si="6">$D3</f>
        <v>0</v>
      </c>
      <c r="L3" s="135">
        <v>0.09027923563222706</v>
      </c>
      <c r="M3" s="6">
        <f t="shared" ref="M3:M49" si="7">L3*$D3</f>
        <v>0</v>
      </c>
      <c r="N3" s="21">
        <f t="shared" ref="N3:N49" si="8">$D3</f>
        <v>0</v>
      </c>
      <c r="O3" s="22">
        <v>0.08769557455906196</v>
      </c>
      <c r="P3" s="6">
        <f t="shared" ref="P3:P49" si="9">O3*$D3</f>
        <v>0</v>
      </c>
      <c r="Q3" s="21">
        <f t="shared" ref="Q3:Q49" si="10">$D3</f>
        <v>0</v>
      </c>
      <c r="R3" s="135">
        <v>0.10845177406117879</v>
      </c>
      <c r="S3" s="6">
        <f t="shared" ref="S3:S49" si="11">R3*$D3</f>
        <v>0</v>
      </c>
      <c r="T3" s="21">
        <f t="shared" ref="T3:T49" si="12">$D3</f>
        <v>0</v>
      </c>
      <c r="U3" s="135">
        <v>0.09379122638738613</v>
      </c>
      <c r="V3" s="6">
        <f t="shared" ref="V3:V49" si="13">U3*$D3</f>
        <v>0</v>
      </c>
      <c r="W3" s="21">
        <f t="shared" ref="W3:W49" si="14">$D3</f>
        <v>0</v>
      </c>
      <c r="X3" s="135">
        <v>0.122437114401857</v>
      </c>
      <c r="Y3" s="6">
        <f t="shared" ref="Y3:Y49" si="15">X3*$D3</f>
        <v>0</v>
      </c>
      <c r="Z3" s="21">
        <f t="shared" ref="Z3:Z49" si="16">$D3</f>
        <v>0</v>
      </c>
      <c r="AA3" s="135">
        <v>0.128439994113547</v>
      </c>
      <c r="AB3" s="6">
        <f t="shared" ref="AB3:AB49" si="17">AA3*$D3</f>
        <v>0</v>
      </c>
      <c r="AC3" s="21">
        <f t="shared" ref="AC3:AC49" si="18">$D3</f>
        <v>0</v>
      </c>
      <c r="AD3" s="135">
        <v>0.02572521521226423</v>
      </c>
      <c r="AE3" s="6">
        <f t="shared" ref="AE3:AE49" si="19">AD3*$D3</f>
        <v>0</v>
      </c>
      <c r="AF3" s="21">
        <f t="shared" ref="AF3:AF49" si="20">$D3</f>
        <v>0</v>
      </c>
      <c r="AG3" s="135">
        <v>0.04818173655123448</v>
      </c>
      <c r="AH3" s="6">
        <f t="shared" ref="AH3:AH49" si="21">AG3*$D3</f>
        <v>0</v>
      </c>
      <c r="AI3" s="21">
        <f t="shared" ref="AI3:AI49" si="22">$D3</f>
        <v>0</v>
      </c>
    </row>
    <row r="4" ht="13.5" customHeight="1">
      <c r="A4" s="15" t="s">
        <v>31</v>
      </c>
      <c r="B4" s="6">
        <f>SQRT(('Regime Indicators'!J3-'Regime Indicators'!$J$49)^2+('Regime Indicators'!K3-'Regime Indicators'!$K$49)^2+('Regime Indicators'!L3-'Regime Indicators'!$L$49)^2+('Regime Indicators'!M3-'Regime Indicators'!$M$49)^2+('Regime Indicators'!N3-'Regime Indicators'!$N$49)^2+('Regime Indicators'!O3-'Regime Indicators'!$O$49)^2)</f>
        <v>19.77076584</v>
      </c>
      <c r="C4" s="6">
        <f t="shared" si="1"/>
        <v>0.9562642604</v>
      </c>
      <c r="D4" s="6">
        <f t="shared" si="2"/>
        <v>0.001979134883</v>
      </c>
      <c r="F4" s="135">
        <v>0.01241346270998478</v>
      </c>
      <c r="G4" s="6">
        <f t="shared" si="3"/>
        <v>0.00002456791707</v>
      </c>
      <c r="H4" s="21">
        <f t="shared" si="4"/>
        <v>0.001979134883</v>
      </c>
      <c r="I4" s="135">
        <v>0.011884710625086337</v>
      </c>
      <c r="J4" s="6">
        <f t="shared" si="5"/>
        <v>0.00002352144537</v>
      </c>
      <c r="K4" s="21">
        <f t="shared" si="6"/>
        <v>0.001979134883</v>
      </c>
      <c r="L4" s="135">
        <v>0.014613208825635438</v>
      </c>
      <c r="M4" s="6">
        <f t="shared" si="7"/>
        <v>0.00002892151134</v>
      </c>
      <c r="N4" s="21">
        <f t="shared" si="8"/>
        <v>0.001979134883</v>
      </c>
      <c r="O4" s="22">
        <v>0.024761117291381085</v>
      </c>
      <c r="P4" s="6">
        <f t="shared" si="9"/>
        <v>0.00004900559098</v>
      </c>
      <c r="Q4" s="21">
        <f t="shared" si="10"/>
        <v>0.001979134883</v>
      </c>
      <c r="R4" s="135">
        <v>0.0320104288920775</v>
      </c>
      <c r="S4" s="6">
        <f t="shared" si="11"/>
        <v>0.00006335295645</v>
      </c>
      <c r="T4" s="21">
        <f t="shared" si="12"/>
        <v>0.001979134883</v>
      </c>
      <c r="U4" s="135">
        <v>0.04831366244088464</v>
      </c>
      <c r="V4" s="6">
        <f t="shared" si="13"/>
        <v>0.00009561925467</v>
      </c>
      <c r="W4" s="21">
        <f t="shared" si="14"/>
        <v>0.001979134883</v>
      </c>
      <c r="X4" s="135">
        <v>0.07268401040415595</v>
      </c>
      <c r="Y4" s="6">
        <f t="shared" si="15"/>
        <v>0.0001438514604</v>
      </c>
      <c r="Z4" s="21">
        <f t="shared" si="16"/>
        <v>0.001979134883</v>
      </c>
      <c r="AA4" s="135">
        <v>0.06995801200596197</v>
      </c>
      <c r="AB4" s="6">
        <f t="shared" si="17"/>
        <v>0.0001384563419</v>
      </c>
      <c r="AC4" s="21">
        <f t="shared" si="18"/>
        <v>0.001979134883</v>
      </c>
      <c r="AD4" s="135">
        <v>0.011605795214162162</v>
      </c>
      <c r="AE4" s="6">
        <f t="shared" si="19"/>
        <v>0.00002296943416</v>
      </c>
      <c r="AF4" s="21">
        <f t="shared" si="20"/>
        <v>0.001979134883</v>
      </c>
      <c r="AG4" s="135">
        <v>0.025472703447271927</v>
      </c>
      <c r="AH4" s="6">
        <f t="shared" si="21"/>
        <v>0.00005041391596</v>
      </c>
      <c r="AI4" s="21">
        <f t="shared" si="22"/>
        <v>0.001979134883</v>
      </c>
    </row>
    <row r="5" ht="13.5" customHeight="1">
      <c r="A5" s="15" t="s">
        <v>55</v>
      </c>
      <c r="B5" s="6">
        <f>SQRT(('Regime Indicators'!J4-'Regime Indicators'!$J$49)^2+('Regime Indicators'!K4-'Regime Indicators'!$K$49)^2+('Regime Indicators'!L4-'Regime Indicators'!$L$49)^2+('Regime Indicators'!M4-'Regime Indicators'!$M$49)^2+('Regime Indicators'!N4-'Regime Indicators'!$N$49)^2+('Regime Indicators'!O4-'Regime Indicators'!$O$49)^2)</f>
        <v>19.21320133</v>
      </c>
      <c r="C5" s="6">
        <f t="shared" si="1"/>
        <v>0.9292962101</v>
      </c>
      <c r="D5" s="6">
        <f t="shared" si="2"/>
        <v>0.00769996022</v>
      </c>
      <c r="F5" s="135">
        <v>0.04925153891895251</v>
      </c>
      <c r="G5" s="6">
        <f t="shared" si="3"/>
        <v>0.0003792348904</v>
      </c>
      <c r="H5" s="21">
        <f t="shared" si="4"/>
        <v>0.00769996022</v>
      </c>
      <c r="I5" s="135">
        <v>0.06855645625949958</v>
      </c>
      <c r="J5" s="6">
        <f t="shared" si="5"/>
        <v>0.000527881986</v>
      </c>
      <c r="K5" s="21">
        <f t="shared" si="6"/>
        <v>0.00769996022</v>
      </c>
      <c r="L5" s="135">
        <v>0.023009322975089397</v>
      </c>
      <c r="M5" s="6">
        <f t="shared" si="7"/>
        <v>0.0001771708716</v>
      </c>
      <c r="N5" s="21">
        <f t="shared" si="8"/>
        <v>0.00769996022</v>
      </c>
      <c r="O5" s="22">
        <v>0.06687712968515203</v>
      </c>
      <c r="P5" s="6">
        <f t="shared" si="9"/>
        <v>0.0005149512382</v>
      </c>
      <c r="Q5" s="21">
        <f t="shared" si="10"/>
        <v>0.00769996022</v>
      </c>
      <c r="R5" s="135">
        <v>0.06694646170415974</v>
      </c>
      <c r="S5" s="6">
        <f t="shared" si="11"/>
        <v>0.000515485092</v>
      </c>
      <c r="T5" s="21">
        <f t="shared" si="12"/>
        <v>0.00769996022</v>
      </c>
      <c r="U5" s="135">
        <v>0.07262039596740211</v>
      </c>
      <c r="V5" s="6">
        <f t="shared" si="13"/>
        <v>0.0005591741601</v>
      </c>
      <c r="W5" s="21">
        <f t="shared" si="14"/>
        <v>0.00769996022</v>
      </c>
      <c r="X5" s="135">
        <v>0.041689047053434125</v>
      </c>
      <c r="Y5" s="6">
        <f t="shared" si="15"/>
        <v>0.0003210040039</v>
      </c>
      <c r="Z5" s="21">
        <f t="shared" si="16"/>
        <v>0.00769996022</v>
      </c>
      <c r="AA5" s="135">
        <v>0.05575059516325842</v>
      </c>
      <c r="AB5" s="6">
        <f t="shared" si="17"/>
        <v>0.000429277365</v>
      </c>
      <c r="AC5" s="21">
        <f t="shared" si="18"/>
        <v>0.00769996022</v>
      </c>
      <c r="AD5" s="135">
        <v>-0.01099525232072629</v>
      </c>
      <c r="AE5" s="6">
        <f t="shared" si="19"/>
        <v>-0.00008466300548</v>
      </c>
      <c r="AF5" s="21">
        <f t="shared" si="20"/>
        <v>0.00769996022</v>
      </c>
      <c r="AG5" s="135">
        <v>4.246628429507293E-4</v>
      </c>
      <c r="AH5" s="6">
        <f t="shared" si="21"/>
        <v>0.000003269886998</v>
      </c>
      <c r="AI5" s="21">
        <f t="shared" si="22"/>
        <v>0.00769996022</v>
      </c>
    </row>
    <row r="6" ht="13.5" customHeight="1">
      <c r="A6" s="15" t="s">
        <v>59</v>
      </c>
      <c r="B6" s="6">
        <f>SQRT(('Regime Indicators'!J5-'Regime Indicators'!$J$49)^2+('Regime Indicators'!K5-'Regime Indicators'!$K$49)^2+('Regime Indicators'!L5-'Regime Indicators'!$L$49)^2+('Regime Indicators'!M5-'Regime Indicators'!$M$49)^2+('Regime Indicators'!N5-'Regime Indicators'!$N$49)^2+('Regime Indicators'!O5-'Regime Indicators'!$O$49)^2)</f>
        <v>18.07636913</v>
      </c>
      <c r="C6" s="6">
        <f t="shared" si="1"/>
        <v>0.8743103783</v>
      </c>
      <c r="D6" s="6">
        <f t="shared" si="2"/>
        <v>0.0364823357</v>
      </c>
      <c r="F6" s="135">
        <v>-0.002430018543937873</v>
      </c>
      <c r="G6" s="6">
        <f t="shared" si="3"/>
        <v>-0.00008865275228</v>
      </c>
      <c r="H6" s="21">
        <f t="shared" si="4"/>
        <v>0.0364823357</v>
      </c>
      <c r="I6" s="135">
        <v>0.04208238323936153</v>
      </c>
      <c r="J6" s="6">
        <f t="shared" si="5"/>
        <v>0.001535263632</v>
      </c>
      <c r="K6" s="21">
        <f t="shared" si="6"/>
        <v>0.0364823357</v>
      </c>
      <c r="L6" s="135">
        <v>-0.06256878422352907</v>
      </c>
      <c r="M6" s="6">
        <f t="shared" si="7"/>
        <v>-0.00228265539</v>
      </c>
      <c r="N6" s="21">
        <f t="shared" si="8"/>
        <v>0.0364823357</v>
      </c>
      <c r="O6" s="22">
        <v>1.594875589121525E-4</v>
      </c>
      <c r="P6" s="6">
        <f t="shared" si="9"/>
        <v>0.000005818478664</v>
      </c>
      <c r="Q6" s="21">
        <f t="shared" si="10"/>
        <v>0.0364823357</v>
      </c>
      <c r="R6" s="135">
        <v>0.005225827378864345</v>
      </c>
      <c r="S6" s="6">
        <f t="shared" si="11"/>
        <v>0.0001906503888</v>
      </c>
      <c r="T6" s="21">
        <f t="shared" si="12"/>
        <v>0.0364823357</v>
      </c>
      <c r="U6" s="135">
        <v>0.04897168001593255</v>
      </c>
      <c r="V6" s="6">
        <f t="shared" si="13"/>
        <v>0.00178660127</v>
      </c>
      <c r="W6" s="21">
        <f t="shared" si="14"/>
        <v>0.0364823357</v>
      </c>
      <c r="X6" s="135">
        <v>-0.028372464318063062</v>
      </c>
      <c r="Y6" s="6">
        <f t="shared" si="15"/>
        <v>-0.001035093768</v>
      </c>
      <c r="Z6" s="21">
        <f t="shared" si="16"/>
        <v>0.0364823357</v>
      </c>
      <c r="AA6" s="135">
        <v>-0.01465868783247759</v>
      </c>
      <c r="AB6" s="6">
        <f t="shared" si="17"/>
        <v>-0.0005347831704</v>
      </c>
      <c r="AC6" s="21">
        <f t="shared" si="18"/>
        <v>0.0364823357</v>
      </c>
      <c r="AD6" s="135">
        <v>0.07345144035693751</v>
      </c>
      <c r="AE6" s="6">
        <f t="shared" si="19"/>
        <v>0.002679680105</v>
      </c>
      <c r="AF6" s="21">
        <f t="shared" si="20"/>
        <v>0.0364823357</v>
      </c>
      <c r="AG6" s="135">
        <v>0.009373971220094646</v>
      </c>
      <c r="AH6" s="6">
        <f t="shared" si="21"/>
        <v>0.0003419843649</v>
      </c>
      <c r="AI6" s="21">
        <f t="shared" si="22"/>
        <v>0.0364823357</v>
      </c>
    </row>
    <row r="7" ht="13.5" customHeight="1">
      <c r="A7" s="15" t="s">
        <v>61</v>
      </c>
      <c r="B7" s="6">
        <f>SQRT(('Regime Indicators'!J6-'Regime Indicators'!$J$49)^2+('Regime Indicators'!K6-'Regime Indicators'!$K$49)^2+('Regime Indicators'!L6-'Regime Indicators'!$L$49)^2+('Regime Indicators'!M6-'Regime Indicators'!$M$49)^2+('Regime Indicators'!N6-'Regime Indicators'!$N$49)^2+('Regime Indicators'!O6-'Regime Indicators'!$O$49)^2)</f>
        <v>17.04927382</v>
      </c>
      <c r="C7" s="6">
        <f t="shared" si="1"/>
        <v>0.8246322553</v>
      </c>
      <c r="D7" s="6">
        <f t="shared" si="2"/>
        <v>0.08474041897</v>
      </c>
      <c r="F7" s="135">
        <v>-0.05796753433549395</v>
      </c>
      <c r="G7" s="6">
        <f t="shared" si="3"/>
        <v>-0.004912193146</v>
      </c>
      <c r="H7" s="21">
        <f t="shared" si="4"/>
        <v>0.08474041897</v>
      </c>
      <c r="I7" s="135">
        <v>-0.007657923639615372</v>
      </c>
      <c r="J7" s="6">
        <f t="shared" si="5"/>
        <v>-0.0006489356577</v>
      </c>
      <c r="K7" s="21">
        <f t="shared" si="6"/>
        <v>0.08474041897</v>
      </c>
      <c r="L7" s="135">
        <v>-0.0727507260282858</v>
      </c>
      <c r="M7" s="6">
        <f t="shared" si="7"/>
        <v>-0.006164927004</v>
      </c>
      <c r="N7" s="21">
        <f t="shared" si="8"/>
        <v>0.08474041897</v>
      </c>
      <c r="O7" s="22">
        <v>-0.021038970256296308</v>
      </c>
      <c r="P7" s="6">
        <f t="shared" si="9"/>
        <v>-0.001782851154</v>
      </c>
      <c r="Q7" s="21">
        <f t="shared" si="10"/>
        <v>0.08474041897</v>
      </c>
      <c r="R7" s="135">
        <v>-0.03375881088889332</v>
      </c>
      <c r="S7" s="6">
        <f t="shared" si="11"/>
        <v>-0.002860735779</v>
      </c>
      <c r="T7" s="21">
        <f t="shared" si="12"/>
        <v>0.08474041897</v>
      </c>
      <c r="U7" s="135">
        <v>6.377278934066588E-4</v>
      </c>
      <c r="V7" s="6">
        <f t="shared" si="13"/>
        <v>0.00005404132888</v>
      </c>
      <c r="W7" s="21">
        <f t="shared" si="14"/>
        <v>0.08474041897</v>
      </c>
      <c r="X7" s="135">
        <v>-0.06051301901523953</v>
      </c>
      <c r="Y7" s="6">
        <f t="shared" si="15"/>
        <v>-0.005127898585</v>
      </c>
      <c r="Z7" s="21">
        <f t="shared" si="16"/>
        <v>0.08474041897</v>
      </c>
      <c r="AA7" s="135">
        <v>-0.038422046372680874</v>
      </c>
      <c r="AB7" s="6">
        <f t="shared" si="17"/>
        <v>-0.003255900307</v>
      </c>
      <c r="AC7" s="21">
        <f t="shared" si="18"/>
        <v>0.08474041897</v>
      </c>
      <c r="AD7" s="135">
        <v>0.033848760639049624</v>
      </c>
      <c r="AE7" s="6">
        <f t="shared" si="19"/>
        <v>0.002868358158</v>
      </c>
      <c r="AF7" s="21">
        <f t="shared" si="20"/>
        <v>0.08474041897</v>
      </c>
      <c r="AG7" s="135">
        <v>-0.0037485287604897</v>
      </c>
      <c r="AH7" s="6">
        <f t="shared" si="21"/>
        <v>-0.0003176518977</v>
      </c>
      <c r="AI7" s="21">
        <f t="shared" si="22"/>
        <v>0.08474041897</v>
      </c>
    </row>
    <row r="8" ht="13.5" customHeight="1">
      <c r="A8" s="15" t="s">
        <v>63</v>
      </c>
      <c r="B8" s="6">
        <f>SQRT(('Regime Indicators'!J7-'Regime Indicators'!$J$49)^2+('Regime Indicators'!K7-'Regime Indicators'!$K$49)^2+('Regime Indicators'!L7-'Regime Indicators'!$L$49)^2+('Regime Indicators'!M7-'Regime Indicators'!$M$49)^2+('Regime Indicators'!N7-'Regime Indicators'!$N$49)^2+('Regime Indicators'!O7-'Regime Indicators'!$O$49)^2)</f>
        <v>16.12425187</v>
      </c>
      <c r="C8" s="6">
        <f t="shared" si="1"/>
        <v>0.7798911746</v>
      </c>
      <c r="D8" s="6">
        <f t="shared" si="2"/>
        <v>0.1452384415</v>
      </c>
      <c r="F8" s="135">
        <v>-0.08718803376235329</v>
      </c>
      <c r="G8" s="6">
        <f t="shared" si="3"/>
        <v>-0.01266305414</v>
      </c>
      <c r="H8" s="21">
        <f t="shared" si="4"/>
        <v>0.1452384415</v>
      </c>
      <c r="I8" s="135">
        <v>-0.10179134102816823</v>
      </c>
      <c r="J8" s="6">
        <f t="shared" si="5"/>
        <v>-0.01478401573</v>
      </c>
      <c r="K8" s="21">
        <f t="shared" si="6"/>
        <v>0.1452384415</v>
      </c>
      <c r="L8" s="135">
        <v>-0.06526749088310968</v>
      </c>
      <c r="M8" s="6">
        <f t="shared" si="7"/>
        <v>-0.009479348656</v>
      </c>
      <c r="N8" s="21">
        <f t="shared" si="8"/>
        <v>0.1452384415</v>
      </c>
      <c r="O8" s="22">
        <v>-0.12827610113163534</v>
      </c>
      <c r="P8" s="6">
        <f t="shared" si="9"/>
        <v>-0.01863062101</v>
      </c>
      <c r="Q8" s="21">
        <f t="shared" si="10"/>
        <v>0.1452384415</v>
      </c>
      <c r="R8" s="135">
        <v>-0.09554071985513612</v>
      </c>
      <c r="S8" s="6">
        <f t="shared" si="11"/>
        <v>-0.01387618525</v>
      </c>
      <c r="T8" s="21">
        <f t="shared" si="12"/>
        <v>0.1452384415</v>
      </c>
      <c r="U8" s="135">
        <v>-0.07835070826027313</v>
      </c>
      <c r="V8" s="6">
        <f t="shared" si="13"/>
        <v>-0.01137953476</v>
      </c>
      <c r="W8" s="21">
        <f t="shared" si="14"/>
        <v>0.1452384415</v>
      </c>
      <c r="X8" s="135">
        <v>-0.05304393612444236</v>
      </c>
      <c r="Y8" s="6">
        <f t="shared" si="15"/>
        <v>-0.007704018613</v>
      </c>
      <c r="Z8" s="21">
        <f t="shared" si="16"/>
        <v>0.1452384415</v>
      </c>
      <c r="AA8" s="135">
        <v>-0.07185493166128165</v>
      </c>
      <c r="AB8" s="6">
        <f t="shared" si="17"/>
        <v>-0.01043609829</v>
      </c>
      <c r="AC8" s="21">
        <f t="shared" si="18"/>
        <v>0.1452384415</v>
      </c>
      <c r="AD8" s="135">
        <v>0.09323889157593612</v>
      </c>
      <c r="AE8" s="6">
        <f t="shared" si="19"/>
        <v>0.0135418713</v>
      </c>
      <c r="AF8" s="21">
        <f t="shared" si="20"/>
        <v>0.1452384415</v>
      </c>
      <c r="AG8" s="135">
        <v>-0.021237920720382775</v>
      </c>
      <c r="AH8" s="6">
        <f t="shared" si="21"/>
        <v>-0.003084562506</v>
      </c>
      <c r="AI8" s="21">
        <f t="shared" si="22"/>
        <v>0.1452384415</v>
      </c>
    </row>
    <row r="9" ht="13.5" customHeight="1">
      <c r="A9" s="15" t="s">
        <v>65</v>
      </c>
      <c r="B9" s="6">
        <f>SQRT(('Regime Indicators'!J8-'Regime Indicators'!$J$49)^2+('Regime Indicators'!K8-'Regime Indicators'!$K$49)^2+('Regime Indicators'!L8-'Regime Indicators'!$L$49)^2+('Regime Indicators'!M8-'Regime Indicators'!$M$49)^2+('Regime Indicators'!N8-'Regime Indicators'!$N$49)^2+('Regime Indicators'!O8-'Regime Indicators'!$O$49)^2)</f>
        <v>14.64033962</v>
      </c>
      <c r="C9" s="6">
        <f t="shared" si="1"/>
        <v>0.7081179179</v>
      </c>
      <c r="D9" s="6">
        <f t="shared" si="2"/>
        <v>0.2682459423</v>
      </c>
      <c r="F9" s="135">
        <v>-0.05314691207219113</v>
      </c>
      <c r="G9" s="6">
        <f t="shared" si="3"/>
        <v>-0.01425644351</v>
      </c>
      <c r="H9" s="21">
        <f t="shared" si="4"/>
        <v>0.2682459423</v>
      </c>
      <c r="I9" s="135">
        <v>0.012496285427315179</v>
      </c>
      <c r="J9" s="6">
        <f t="shared" si="5"/>
        <v>0.00335207786</v>
      </c>
      <c r="K9" s="21">
        <f t="shared" si="6"/>
        <v>0.2682459423</v>
      </c>
      <c r="L9" s="135">
        <v>-0.03545860437002735</v>
      </c>
      <c r="M9" s="6">
        <f t="shared" si="7"/>
        <v>-0.009511626742</v>
      </c>
      <c r="N9" s="21">
        <f t="shared" si="8"/>
        <v>0.2682459423</v>
      </c>
      <c r="O9" s="22">
        <v>0.04471185064685956</v>
      </c>
      <c r="P9" s="6">
        <f t="shared" si="9"/>
        <v>0.01199377251</v>
      </c>
      <c r="Q9" s="21">
        <f t="shared" si="10"/>
        <v>0.2682459423</v>
      </c>
      <c r="R9" s="135">
        <v>-0.04001382879945892</v>
      </c>
      <c r="S9" s="6">
        <f t="shared" si="11"/>
        <v>-0.01073354721</v>
      </c>
      <c r="T9" s="21">
        <f t="shared" si="12"/>
        <v>0.2682459423</v>
      </c>
      <c r="U9" s="135">
        <v>0.01617985871840122</v>
      </c>
      <c r="V9" s="6">
        <f t="shared" si="13"/>
        <v>0.004340181448</v>
      </c>
      <c r="W9" s="21">
        <f t="shared" si="14"/>
        <v>0.2682459423</v>
      </c>
      <c r="X9" s="135">
        <v>-0.0679743027555113</v>
      </c>
      <c r="Y9" s="6">
        <f t="shared" si="15"/>
        <v>-0.0182338309</v>
      </c>
      <c r="Z9" s="21">
        <f t="shared" si="16"/>
        <v>0.2682459423</v>
      </c>
      <c r="AA9" s="135">
        <v>-0.007397255447254447</v>
      </c>
      <c r="AB9" s="6">
        <f t="shared" si="17"/>
        <v>-0.001984283758</v>
      </c>
      <c r="AC9" s="21">
        <f t="shared" si="18"/>
        <v>0.2682459423</v>
      </c>
      <c r="AD9" s="135">
        <v>-0.03955042248703</v>
      </c>
      <c r="AE9" s="6">
        <f t="shared" si="19"/>
        <v>-0.01060924035</v>
      </c>
      <c r="AF9" s="21">
        <f t="shared" si="20"/>
        <v>0.2682459423</v>
      </c>
      <c r="AG9" s="135">
        <v>0.012322473989109461</v>
      </c>
      <c r="AH9" s="6">
        <f t="shared" si="21"/>
        <v>0.003305453647</v>
      </c>
      <c r="AI9" s="21">
        <f t="shared" si="22"/>
        <v>0.2682459423</v>
      </c>
    </row>
    <row r="10" ht="13.5" customHeight="1">
      <c r="A10" s="15" t="s">
        <v>67</v>
      </c>
      <c r="B10" s="6">
        <f>SQRT(('Regime Indicators'!J9-'Regime Indicators'!$J$49)^2+('Regime Indicators'!K9-'Regime Indicators'!$K$49)^2+('Regime Indicators'!L9-'Regime Indicators'!$L$49)^2+('Regime Indicators'!M9-'Regime Indicators'!$M$49)^2+('Regime Indicators'!N9-'Regime Indicators'!$N$49)^2+('Regime Indicators'!O9-'Regime Indicators'!$O$49)^2)</f>
        <v>17.02916858</v>
      </c>
      <c r="C10" s="6">
        <f t="shared" si="1"/>
        <v>0.8236598132</v>
      </c>
      <c r="D10" s="6">
        <f t="shared" si="2"/>
        <v>0.08589245526</v>
      </c>
      <c r="F10" s="135">
        <v>-0.061133195190131606</v>
      </c>
      <c r="G10" s="6">
        <f t="shared" si="3"/>
        <v>-0.005250880233</v>
      </c>
      <c r="H10" s="21">
        <f t="shared" si="4"/>
        <v>0.08589245526</v>
      </c>
      <c r="I10" s="135">
        <v>-0.12327584210725129</v>
      </c>
      <c r="J10" s="6">
        <f t="shared" si="5"/>
        <v>-0.01058846475</v>
      </c>
      <c r="K10" s="21">
        <f t="shared" si="6"/>
        <v>0.08589245526</v>
      </c>
      <c r="L10" s="135">
        <v>0.049610980138979466</v>
      </c>
      <c r="M10" s="6">
        <f t="shared" si="7"/>
        <v>0.004261208892</v>
      </c>
      <c r="N10" s="21">
        <f t="shared" si="8"/>
        <v>0.08589245526</v>
      </c>
      <c r="O10" s="22">
        <v>-0.06985229865475395</v>
      </c>
      <c r="P10" s="6">
        <f t="shared" si="9"/>
        <v>-0.005999785437</v>
      </c>
      <c r="Q10" s="21">
        <f t="shared" si="10"/>
        <v>0.08589245526</v>
      </c>
      <c r="R10" s="135">
        <v>-0.18408872554880074</v>
      </c>
      <c r="S10" s="6">
        <f t="shared" si="11"/>
        <v>-0.01581183262</v>
      </c>
      <c r="T10" s="21">
        <f t="shared" si="12"/>
        <v>0.08589245526</v>
      </c>
      <c r="U10" s="135">
        <v>-0.2283475324843044</v>
      </c>
      <c r="V10" s="6">
        <f t="shared" si="13"/>
        <v>-0.01961333022</v>
      </c>
      <c r="W10" s="21">
        <f t="shared" si="14"/>
        <v>0.08589245526</v>
      </c>
      <c r="X10" s="135">
        <v>-0.21499424094197972</v>
      </c>
      <c r="Y10" s="6">
        <f t="shared" si="15"/>
        <v>-0.01846638322</v>
      </c>
      <c r="Z10" s="21">
        <f t="shared" si="16"/>
        <v>0.08589245526</v>
      </c>
      <c r="AA10" s="135">
        <v>-0.27622719898833936</v>
      </c>
      <c r="AB10" s="6">
        <f t="shared" si="17"/>
        <v>-0.02372583233</v>
      </c>
      <c r="AC10" s="21">
        <f t="shared" si="18"/>
        <v>0.08589245526</v>
      </c>
      <c r="AD10" s="135">
        <v>-0.0589973006371286</v>
      </c>
      <c r="AE10" s="6">
        <f t="shared" si="19"/>
        <v>-0.005067423006</v>
      </c>
      <c r="AF10" s="21">
        <f t="shared" si="20"/>
        <v>0.08589245526</v>
      </c>
      <c r="AG10" s="135">
        <v>-0.09679095752549638</v>
      </c>
      <c r="AH10" s="6">
        <f t="shared" si="21"/>
        <v>-0.008313612989</v>
      </c>
      <c r="AI10" s="21">
        <f t="shared" si="22"/>
        <v>0.08589245526</v>
      </c>
    </row>
    <row r="11" ht="13.5" customHeight="1">
      <c r="A11" s="15" t="s">
        <v>78</v>
      </c>
      <c r="B11" s="6">
        <f>SQRT(('Regime Indicators'!J10-'Regime Indicators'!$J$49)^2+('Regime Indicators'!K10-'Regime Indicators'!$K$49)^2+('Regime Indicators'!L10-'Regime Indicators'!$L$49)^2+('Regime Indicators'!M10-'Regime Indicators'!$M$49)^2+('Regime Indicators'!N10-'Regime Indicators'!$N$49)^2+('Regime Indicators'!O10-'Regime Indicators'!$O$49)^2)</f>
        <v>18.55347015</v>
      </c>
      <c r="C11" s="6">
        <f t="shared" si="1"/>
        <v>0.8973866038</v>
      </c>
      <c r="D11" s="6">
        <f t="shared" si="2"/>
        <v>0.02133047674</v>
      </c>
      <c r="F11" s="135">
        <v>-0.22175332891863309</v>
      </c>
      <c r="G11" s="6">
        <f t="shared" si="3"/>
        <v>-0.004730104225</v>
      </c>
      <c r="H11" s="21">
        <f t="shared" si="4"/>
        <v>0.02133047674</v>
      </c>
      <c r="I11" s="135">
        <v>-0.22787960788608141</v>
      </c>
      <c r="J11" s="6">
        <f t="shared" si="5"/>
        <v>-0.004860780676</v>
      </c>
      <c r="K11" s="21">
        <f t="shared" si="6"/>
        <v>0.02133047674</v>
      </c>
      <c r="L11" s="135">
        <v>-0.2489240638448853</v>
      </c>
      <c r="M11" s="6">
        <f t="shared" si="7"/>
        <v>-0.005309668954</v>
      </c>
      <c r="N11" s="21">
        <f t="shared" si="8"/>
        <v>0.02133047674</v>
      </c>
      <c r="O11" s="22">
        <v>-0.274452382936332</v>
      </c>
      <c r="P11" s="6">
        <f t="shared" si="9"/>
        <v>-0.00585420017</v>
      </c>
      <c r="Q11" s="21">
        <f t="shared" si="10"/>
        <v>0.02133047674</v>
      </c>
      <c r="R11" s="135">
        <v>-0.21355118264403572</v>
      </c>
      <c r="S11" s="6">
        <f t="shared" si="11"/>
        <v>-0.004555148534</v>
      </c>
      <c r="T11" s="21">
        <f t="shared" si="12"/>
        <v>0.02133047674</v>
      </c>
      <c r="U11" s="135">
        <v>-0.20963342704929955</v>
      </c>
      <c r="V11" s="6">
        <f t="shared" si="13"/>
        <v>-0.00447158094</v>
      </c>
      <c r="W11" s="21">
        <f t="shared" si="14"/>
        <v>0.02133047674</v>
      </c>
      <c r="X11" s="135">
        <v>-0.21971962707248271</v>
      </c>
      <c r="Y11" s="6">
        <f t="shared" si="15"/>
        <v>-0.004686724395</v>
      </c>
      <c r="Z11" s="21">
        <f t="shared" si="16"/>
        <v>0.02133047674</v>
      </c>
      <c r="AA11" s="135">
        <v>-0.25134571778361503</v>
      </c>
      <c r="AB11" s="6">
        <f t="shared" si="17"/>
        <v>-0.005361323987</v>
      </c>
      <c r="AC11" s="21">
        <f t="shared" si="18"/>
        <v>0.02133047674</v>
      </c>
      <c r="AD11" s="135">
        <v>0.056568329617524116</v>
      </c>
      <c r="AE11" s="6">
        <f t="shared" si="19"/>
        <v>0.001206629439</v>
      </c>
      <c r="AF11" s="21">
        <f t="shared" si="20"/>
        <v>0.02133047674</v>
      </c>
      <c r="AG11" s="135">
        <v>-0.18290427340539595</v>
      </c>
      <c r="AH11" s="6">
        <f t="shared" si="21"/>
        <v>-0.00390143535</v>
      </c>
      <c r="AI11" s="21">
        <f t="shared" si="22"/>
        <v>0.02133047674</v>
      </c>
    </row>
    <row r="12" ht="13.5" customHeight="1">
      <c r="A12" s="15" t="s">
        <v>81</v>
      </c>
      <c r="B12" s="6">
        <f>SQRT(('Regime Indicators'!J11-'Regime Indicators'!$J$49)^2+('Regime Indicators'!K11-'Regime Indicators'!$K$49)^2+('Regime Indicators'!L11-'Regime Indicators'!$L$49)^2+('Regime Indicators'!M11-'Regime Indicators'!$M$49)^2+('Regime Indicators'!N11-'Regime Indicators'!$N$49)^2+('Regime Indicators'!O11-'Regime Indicators'!$O$49)^2)</f>
        <v>18.29373756</v>
      </c>
      <c r="C12" s="6">
        <f t="shared" si="1"/>
        <v>0.8848239649</v>
      </c>
      <c r="D12" s="6">
        <f t="shared" si="2"/>
        <v>0.02900785468</v>
      </c>
      <c r="F12" s="135">
        <v>-0.16767538805335613</v>
      </c>
      <c r="G12" s="6">
        <f t="shared" si="3"/>
        <v>-0.00486390329</v>
      </c>
      <c r="H12" s="21">
        <f t="shared" si="4"/>
        <v>0.02900785468</v>
      </c>
      <c r="I12" s="135">
        <v>-0.04119668597185666</v>
      </c>
      <c r="J12" s="6">
        <f t="shared" si="5"/>
        <v>-0.00119502748</v>
      </c>
      <c r="K12" s="21">
        <f t="shared" si="6"/>
        <v>0.02900785468</v>
      </c>
      <c r="L12" s="135">
        <v>-0.1963758370369565</v>
      </c>
      <c r="M12" s="6">
        <f t="shared" si="7"/>
        <v>-0.005696441743</v>
      </c>
      <c r="N12" s="21">
        <f t="shared" si="8"/>
        <v>0.02900785468</v>
      </c>
      <c r="O12" s="22">
        <v>-0.0974047265962309</v>
      </c>
      <c r="P12" s="6">
        <f t="shared" si="9"/>
        <v>-0.002825502154</v>
      </c>
      <c r="Q12" s="21">
        <f t="shared" si="10"/>
        <v>0.02900785468</v>
      </c>
      <c r="R12" s="135">
        <v>-0.14659845383763825</v>
      </c>
      <c r="S12" s="6">
        <f t="shared" si="11"/>
        <v>-0.004252506645</v>
      </c>
      <c r="T12" s="21">
        <f t="shared" si="12"/>
        <v>0.02900785468</v>
      </c>
      <c r="U12" s="135">
        <v>-0.11706584182640645</v>
      </c>
      <c r="V12" s="6">
        <f t="shared" si="13"/>
        <v>-0.003395828928</v>
      </c>
      <c r="W12" s="21">
        <f t="shared" si="14"/>
        <v>0.02900785468</v>
      </c>
      <c r="X12" s="135">
        <v>-0.10132381240681176</v>
      </c>
      <c r="Y12" s="6">
        <f t="shared" si="15"/>
        <v>-0.002939186426</v>
      </c>
      <c r="Z12" s="21">
        <f t="shared" si="16"/>
        <v>0.02900785468</v>
      </c>
      <c r="AA12" s="135">
        <v>-0.07740572708885007</v>
      </c>
      <c r="AB12" s="6">
        <f t="shared" si="17"/>
        <v>-0.002245374083</v>
      </c>
      <c r="AC12" s="21">
        <f t="shared" si="18"/>
        <v>0.02900785468</v>
      </c>
      <c r="AD12" s="135">
        <v>-0.05436113972149703</v>
      </c>
      <c r="AE12" s="6">
        <f t="shared" si="19"/>
        <v>-0.001576900041</v>
      </c>
      <c r="AF12" s="21">
        <f t="shared" si="20"/>
        <v>0.02900785468</v>
      </c>
      <c r="AG12" s="135">
        <v>0.0570475489999438</v>
      </c>
      <c r="AH12" s="6">
        <f t="shared" si="21"/>
        <v>0.001654827011</v>
      </c>
      <c r="AI12" s="21">
        <f t="shared" si="22"/>
        <v>0.02900785468</v>
      </c>
    </row>
    <row r="13" ht="13.5" customHeight="1">
      <c r="A13" s="15" t="s">
        <v>83</v>
      </c>
      <c r="B13" s="6">
        <f>SQRT(('Regime Indicators'!J12-'Regime Indicators'!$J$49)^2+('Regime Indicators'!K12-'Regime Indicators'!$K$49)^2+('Regime Indicators'!L12-'Regime Indicators'!$L$49)^2+('Regime Indicators'!M12-'Regime Indicators'!$M$49)^2+('Regime Indicators'!N12-'Regime Indicators'!$N$49)^2+('Regime Indicators'!O12-'Regime Indicators'!$O$49)^2)</f>
        <v>17.18946646</v>
      </c>
      <c r="C13" s="6">
        <f t="shared" si="1"/>
        <v>0.831413035</v>
      </c>
      <c r="D13" s="6">
        <f t="shared" si="2"/>
        <v>0.07692163126</v>
      </c>
      <c r="F13" s="135">
        <v>0.1669740917904099</v>
      </c>
      <c r="G13" s="6">
        <f t="shared" si="3"/>
        <v>0.01284391952</v>
      </c>
      <c r="H13" s="21">
        <f t="shared" si="4"/>
        <v>0.07692163126</v>
      </c>
      <c r="I13" s="135">
        <v>0.16320626529224058</v>
      </c>
      <c r="J13" s="6">
        <f t="shared" si="5"/>
        <v>0.01255409216</v>
      </c>
      <c r="K13" s="21">
        <f t="shared" si="6"/>
        <v>0.07692163126</v>
      </c>
      <c r="L13" s="135">
        <v>0.17999630395443433</v>
      </c>
      <c r="M13" s="6">
        <f t="shared" si="7"/>
        <v>0.01384560932</v>
      </c>
      <c r="N13" s="21">
        <f t="shared" si="8"/>
        <v>0.07692163126</v>
      </c>
      <c r="O13" s="22">
        <v>0.2337731348966341</v>
      </c>
      <c r="P13" s="6">
        <f t="shared" si="9"/>
        <v>0.01798221088</v>
      </c>
      <c r="Q13" s="21">
        <f t="shared" si="10"/>
        <v>0.07692163126</v>
      </c>
      <c r="R13" s="135">
        <v>0.30219161211983514</v>
      </c>
      <c r="S13" s="6">
        <f t="shared" si="11"/>
        <v>0.02324507176</v>
      </c>
      <c r="T13" s="21">
        <f t="shared" si="12"/>
        <v>0.07692163126</v>
      </c>
      <c r="U13" s="135">
        <v>0.21840652724128984</v>
      </c>
      <c r="V13" s="6">
        <f t="shared" si="13"/>
        <v>0.01680018635</v>
      </c>
      <c r="W13" s="21">
        <f t="shared" si="14"/>
        <v>0.07692163126</v>
      </c>
      <c r="X13" s="135">
        <v>0.37043399373341646</v>
      </c>
      <c r="Y13" s="6">
        <f t="shared" si="15"/>
        <v>0.02849438707</v>
      </c>
      <c r="Z13" s="21">
        <f t="shared" si="16"/>
        <v>0.07692163126</v>
      </c>
      <c r="AA13" s="135">
        <v>0.31206791564306036</v>
      </c>
      <c r="AB13" s="6">
        <f t="shared" si="17"/>
        <v>0.02400477313</v>
      </c>
      <c r="AC13" s="21">
        <f t="shared" si="18"/>
        <v>0.07692163126</v>
      </c>
      <c r="AD13" s="135">
        <v>0.07100981208301782</v>
      </c>
      <c r="AE13" s="6">
        <f t="shared" si="19"/>
        <v>0.005462190581</v>
      </c>
      <c r="AF13" s="21">
        <f t="shared" si="20"/>
        <v>0.07692163126</v>
      </c>
      <c r="AG13" s="135">
        <v>0.23938214791236678</v>
      </c>
      <c r="AH13" s="6">
        <f t="shared" si="21"/>
        <v>0.01841366531</v>
      </c>
      <c r="AI13" s="21">
        <f t="shared" si="22"/>
        <v>0.07692163126</v>
      </c>
    </row>
    <row r="14" ht="13.5" customHeight="1">
      <c r="A14" s="15" t="s">
        <v>85</v>
      </c>
      <c r="B14" s="6">
        <f>SQRT(('Regime Indicators'!J13-'Regime Indicators'!$J$49)^2+('Regime Indicators'!K13-'Regime Indicators'!$K$49)^2+('Regime Indicators'!L13-'Regime Indicators'!$L$49)^2+('Regime Indicators'!M13-'Regime Indicators'!$M$49)^2+('Regime Indicators'!N13-'Regime Indicators'!$N$49)^2+('Regime Indicators'!O13-'Regime Indicators'!$O$49)^2)</f>
        <v>16.34307412</v>
      </c>
      <c r="C14" s="6">
        <f t="shared" si="1"/>
        <v>0.7904750788</v>
      </c>
      <c r="D14" s="6">
        <f t="shared" si="2"/>
        <v>0.1296087401</v>
      </c>
      <c r="F14" s="135">
        <v>0.18242216902914365</v>
      </c>
      <c r="G14" s="6">
        <f t="shared" si="3"/>
        <v>0.02364350749</v>
      </c>
      <c r="H14" s="21">
        <f t="shared" si="4"/>
        <v>0.1296087401</v>
      </c>
      <c r="I14" s="135">
        <v>0.13973989390587072</v>
      </c>
      <c r="J14" s="6">
        <f t="shared" si="5"/>
        <v>0.01811151159</v>
      </c>
      <c r="K14" s="21">
        <f t="shared" si="6"/>
        <v>0.1296087401</v>
      </c>
      <c r="L14" s="135">
        <v>0.2270477714679826</v>
      </c>
      <c r="M14" s="6">
        <f t="shared" si="7"/>
        <v>0.0294273756</v>
      </c>
      <c r="N14" s="21">
        <f t="shared" si="8"/>
        <v>0.1296087401</v>
      </c>
      <c r="O14" s="22">
        <v>0.1595071393578673</v>
      </c>
      <c r="P14" s="6">
        <f t="shared" si="9"/>
        <v>0.02067351937</v>
      </c>
      <c r="Q14" s="21">
        <f t="shared" si="10"/>
        <v>0.1296087401</v>
      </c>
      <c r="R14" s="135">
        <v>0.22241231027141461</v>
      </c>
      <c r="S14" s="6">
        <f t="shared" si="11"/>
        <v>0.02882657931</v>
      </c>
      <c r="T14" s="21">
        <f t="shared" si="12"/>
        <v>0.1296087401</v>
      </c>
      <c r="U14" s="135">
        <v>0.16449990106261314</v>
      </c>
      <c r="V14" s="6">
        <f t="shared" si="13"/>
        <v>0.02132062492</v>
      </c>
      <c r="W14" s="21">
        <f t="shared" si="14"/>
        <v>0.1296087401</v>
      </c>
      <c r="X14" s="135">
        <v>0.259050399475794</v>
      </c>
      <c r="Y14" s="6">
        <f t="shared" si="15"/>
        <v>0.03357519589</v>
      </c>
      <c r="Z14" s="21">
        <f t="shared" si="16"/>
        <v>0.1296087401</v>
      </c>
      <c r="AA14" s="135">
        <v>0.1984292412279327</v>
      </c>
      <c r="AB14" s="6">
        <f t="shared" si="17"/>
        <v>0.02571816395</v>
      </c>
      <c r="AC14" s="21">
        <f t="shared" si="18"/>
        <v>0.1296087401</v>
      </c>
      <c r="AD14" s="135">
        <v>0.07847440915800385</v>
      </c>
      <c r="AE14" s="6">
        <f t="shared" si="19"/>
        <v>0.0101709693</v>
      </c>
      <c r="AF14" s="21">
        <f t="shared" si="20"/>
        <v>0.1296087401</v>
      </c>
      <c r="AG14" s="135">
        <v>0.1573578564538567</v>
      </c>
      <c r="AH14" s="6">
        <f t="shared" si="21"/>
        <v>0.02039495352</v>
      </c>
      <c r="AI14" s="21">
        <f t="shared" si="22"/>
        <v>0.1296087401</v>
      </c>
    </row>
    <row r="15" ht="13.5" customHeight="1">
      <c r="A15" s="15" t="s">
        <v>87</v>
      </c>
      <c r="B15" s="6">
        <f>SQRT(('Regime Indicators'!J14-'Regime Indicators'!$J$49)^2+('Regime Indicators'!K14-'Regime Indicators'!$K$49)^2+('Regime Indicators'!L14-'Regime Indicators'!$L$49)^2+('Regime Indicators'!M14-'Regime Indicators'!$M$49)^2+('Regime Indicators'!N14-'Regime Indicators'!$N$49)^2+('Regime Indicators'!O14-'Regime Indicators'!$O$49)^2)</f>
        <v>16.1465102</v>
      </c>
      <c r="C15" s="6">
        <f t="shared" si="1"/>
        <v>0.7809677563</v>
      </c>
      <c r="D15" s="6">
        <f t="shared" si="2"/>
        <v>0.1436139466</v>
      </c>
      <c r="F15" s="135">
        <v>0.04215545107190333</v>
      </c>
      <c r="G15" s="6">
        <f t="shared" si="3"/>
        <v>0.0060541107</v>
      </c>
      <c r="H15" s="21">
        <f t="shared" si="4"/>
        <v>0.1436139466</v>
      </c>
      <c r="I15" s="135">
        <v>0.07941862162009006</v>
      </c>
      <c r="J15" s="6">
        <f t="shared" si="5"/>
        <v>0.01140562169</v>
      </c>
      <c r="K15" s="21">
        <f t="shared" si="6"/>
        <v>0.1436139466</v>
      </c>
      <c r="L15" s="135">
        <v>0.036263268510077884</v>
      </c>
      <c r="M15" s="6">
        <f t="shared" si="7"/>
        <v>0.005207911109</v>
      </c>
      <c r="N15" s="21">
        <f t="shared" si="8"/>
        <v>0.1436139466</v>
      </c>
      <c r="O15" s="22">
        <v>0.04140412658363002</v>
      </c>
      <c r="P15" s="6">
        <f t="shared" si="9"/>
        <v>0.005946210026</v>
      </c>
      <c r="Q15" s="21">
        <f t="shared" si="10"/>
        <v>0.1436139466</v>
      </c>
      <c r="R15" s="135">
        <v>0.0066397078312827595</v>
      </c>
      <c r="S15" s="6">
        <f t="shared" si="11"/>
        <v>0.0009535546461</v>
      </c>
      <c r="T15" s="21">
        <f t="shared" si="12"/>
        <v>0.1436139466</v>
      </c>
      <c r="U15" s="135">
        <v>0.04297509385522269</v>
      </c>
      <c r="V15" s="6">
        <f t="shared" si="13"/>
        <v>0.006171822835</v>
      </c>
      <c r="W15" s="21">
        <f t="shared" si="14"/>
        <v>0.1436139466</v>
      </c>
      <c r="X15" s="135">
        <v>-0.01619675831013201</v>
      </c>
      <c r="Y15" s="6">
        <f t="shared" si="15"/>
        <v>-0.002326080384</v>
      </c>
      <c r="Z15" s="21">
        <f t="shared" si="16"/>
        <v>0.1436139466</v>
      </c>
      <c r="AA15" s="135">
        <v>0.02729890148213232</v>
      </c>
      <c r="AB15" s="6">
        <f t="shared" si="17"/>
        <v>0.003920502981</v>
      </c>
      <c r="AC15" s="21">
        <f t="shared" si="18"/>
        <v>0.1436139466</v>
      </c>
      <c r="AD15" s="135">
        <v>-0.015500088122081812</v>
      </c>
      <c r="AE15" s="6">
        <f t="shared" si="19"/>
        <v>-0.002226028828</v>
      </c>
      <c r="AF15" s="21">
        <f t="shared" si="20"/>
        <v>0.1436139466</v>
      </c>
      <c r="AG15" s="135">
        <v>0.05126223851578793</v>
      </c>
      <c r="AH15" s="6">
        <f t="shared" si="21"/>
        <v>0.007361972386</v>
      </c>
      <c r="AI15" s="21">
        <f t="shared" si="22"/>
        <v>0.1436139466</v>
      </c>
    </row>
    <row r="16" ht="13.5" customHeight="1">
      <c r="A16" s="15" t="s">
        <v>89</v>
      </c>
      <c r="B16" s="6">
        <f>SQRT(('Regime Indicators'!J15-'Regime Indicators'!$J$49)^2+('Regime Indicators'!K15-'Regime Indicators'!$K$49)^2+('Regime Indicators'!L15-'Regime Indicators'!$L$49)^2+('Regime Indicators'!M15-'Regime Indicators'!$M$49)^2+('Regime Indicators'!N15-'Regime Indicators'!$N$49)^2+('Regime Indicators'!O15-'Regime Indicators'!$O$49)^2)</f>
        <v>16.14150776</v>
      </c>
      <c r="C16" s="6">
        <f t="shared" si="1"/>
        <v>0.7807258004</v>
      </c>
      <c r="D16" s="6">
        <f t="shared" si="2"/>
        <v>0.143978372</v>
      </c>
      <c r="F16" s="135">
        <v>0.06781987070805773</v>
      </c>
      <c r="G16" s="6">
        <f t="shared" si="3"/>
        <v>0.009764594572</v>
      </c>
      <c r="H16" s="21">
        <f t="shared" si="4"/>
        <v>0.143978372</v>
      </c>
      <c r="I16" s="135">
        <v>0.04645012941063875</v>
      </c>
      <c r="J16" s="6">
        <f t="shared" si="5"/>
        <v>0.006687814011</v>
      </c>
      <c r="K16" s="21">
        <f t="shared" si="6"/>
        <v>0.143978372</v>
      </c>
      <c r="L16" s="135">
        <v>0.10018209590084215</v>
      </c>
      <c r="M16" s="6">
        <f t="shared" si="7"/>
        <v>0.01442405507</v>
      </c>
      <c r="N16" s="21">
        <f t="shared" si="8"/>
        <v>0.143978372</v>
      </c>
      <c r="O16" s="22">
        <v>0.07613948962231065</v>
      </c>
      <c r="P16" s="6">
        <f t="shared" si="9"/>
        <v>0.01096243976</v>
      </c>
      <c r="Q16" s="21">
        <f t="shared" si="10"/>
        <v>0.143978372</v>
      </c>
      <c r="R16" s="135">
        <v>0.007712160802149759</v>
      </c>
      <c r="S16" s="6">
        <f t="shared" si="11"/>
        <v>0.001110384357</v>
      </c>
      <c r="T16" s="21">
        <f t="shared" si="12"/>
        <v>0.143978372</v>
      </c>
      <c r="U16" s="135">
        <v>0.019144520541146015</v>
      </c>
      <c r="V16" s="6">
        <f t="shared" si="13"/>
        <v>0.0027563969</v>
      </c>
      <c r="W16" s="21">
        <f t="shared" si="14"/>
        <v>0.143978372</v>
      </c>
      <c r="X16" s="135">
        <v>0.05091733066390769</v>
      </c>
      <c r="Y16" s="6">
        <f t="shared" si="15"/>
        <v>0.007330994374</v>
      </c>
      <c r="Z16" s="21">
        <f t="shared" si="16"/>
        <v>0.143978372</v>
      </c>
      <c r="AA16" s="135">
        <v>0.05725890048239912</v>
      </c>
      <c r="AB16" s="6">
        <f t="shared" si="17"/>
        <v>0.008244043273</v>
      </c>
      <c r="AC16" s="21">
        <f t="shared" si="18"/>
        <v>0.143978372</v>
      </c>
      <c r="AD16" s="135">
        <v>-0.016528555285159507</v>
      </c>
      <c r="AE16" s="6">
        <f t="shared" si="19"/>
        <v>-0.002379754481</v>
      </c>
      <c r="AF16" s="21">
        <f t="shared" si="20"/>
        <v>0.143978372</v>
      </c>
      <c r="AG16" s="135">
        <v>0.04490816225597771</v>
      </c>
      <c r="AH16" s="6">
        <f t="shared" si="21"/>
        <v>0.00646580409</v>
      </c>
      <c r="AI16" s="21">
        <f t="shared" si="22"/>
        <v>0.143978372</v>
      </c>
    </row>
    <row r="17" ht="13.5" customHeight="1">
      <c r="A17" s="15" t="s">
        <v>91</v>
      </c>
      <c r="B17" s="6">
        <f>SQRT(('Regime Indicators'!J16-'Regime Indicators'!$J$49)^2+('Regime Indicators'!K16-'Regime Indicators'!$K$49)^2+('Regime Indicators'!L16-'Regime Indicators'!$L$49)^2+('Regime Indicators'!M16-'Regime Indicators'!$M$49)^2+('Regime Indicators'!N16-'Regime Indicators'!$N$49)^2+('Regime Indicators'!O16-'Regime Indicators'!$O$49)^2)</f>
        <v>15.84364438</v>
      </c>
      <c r="C17" s="6">
        <f t="shared" si="1"/>
        <v>0.7663188672</v>
      </c>
      <c r="D17" s="6">
        <f t="shared" si="2"/>
        <v>0.1663599165</v>
      </c>
      <c r="F17" s="135">
        <v>-0.11145114783203935</v>
      </c>
      <c r="G17" s="6">
        <f t="shared" si="3"/>
        <v>-0.01854100365</v>
      </c>
      <c r="H17" s="21">
        <f t="shared" si="4"/>
        <v>0.1663599165</v>
      </c>
      <c r="I17" s="135">
        <v>-0.11745059863705964</v>
      </c>
      <c r="J17" s="6">
        <f t="shared" si="5"/>
        <v>-0.01953907179</v>
      </c>
      <c r="K17" s="21">
        <f t="shared" si="6"/>
        <v>0.1663599165</v>
      </c>
      <c r="L17" s="135">
        <v>-0.10595196765376014</v>
      </c>
      <c r="M17" s="6">
        <f t="shared" si="7"/>
        <v>-0.0176261605</v>
      </c>
      <c r="N17" s="21">
        <f t="shared" si="8"/>
        <v>0.1663599165</v>
      </c>
      <c r="O17" s="22">
        <v>-0.0922127022766126</v>
      </c>
      <c r="P17" s="6">
        <f t="shared" si="9"/>
        <v>-0.01534049745</v>
      </c>
      <c r="Q17" s="21">
        <f t="shared" si="10"/>
        <v>0.1663599165</v>
      </c>
      <c r="R17" s="135">
        <v>-0.1509237159179121</v>
      </c>
      <c r="S17" s="6">
        <f t="shared" si="11"/>
        <v>-0.02510765678</v>
      </c>
      <c r="T17" s="21">
        <f t="shared" si="12"/>
        <v>0.1663599165</v>
      </c>
      <c r="U17" s="135">
        <v>-0.12179391095110292</v>
      </c>
      <c r="V17" s="6">
        <f t="shared" si="13"/>
        <v>-0.02026162486</v>
      </c>
      <c r="W17" s="21">
        <f t="shared" si="14"/>
        <v>0.1663599165</v>
      </c>
      <c r="X17" s="135">
        <v>-0.11451017056221724</v>
      </c>
      <c r="Y17" s="6">
        <f t="shared" si="15"/>
        <v>-0.01904990242</v>
      </c>
      <c r="Z17" s="21">
        <f t="shared" si="16"/>
        <v>0.1663599165</v>
      </c>
      <c r="AA17" s="135">
        <v>-0.10777481666220945</v>
      </c>
      <c r="AB17" s="6">
        <f t="shared" si="17"/>
        <v>-0.0179294095</v>
      </c>
      <c r="AC17" s="21">
        <f t="shared" si="18"/>
        <v>0.1663599165</v>
      </c>
      <c r="AD17" s="135">
        <v>-0.02426077527296322</v>
      </c>
      <c r="AE17" s="6">
        <f t="shared" si="19"/>
        <v>-0.00403602055</v>
      </c>
      <c r="AF17" s="21">
        <f t="shared" si="20"/>
        <v>0.1663599165</v>
      </c>
      <c r="AG17" s="135">
        <v>-0.01424068410969459</v>
      </c>
      <c r="AH17" s="6">
        <f t="shared" si="21"/>
        <v>-0.00236907902</v>
      </c>
      <c r="AI17" s="21">
        <f t="shared" si="22"/>
        <v>0.1663599165</v>
      </c>
    </row>
    <row r="18" ht="13.5" customHeight="1">
      <c r="A18" s="15" t="s">
        <v>93</v>
      </c>
      <c r="B18" s="6">
        <f>SQRT(('Regime Indicators'!J17-'Regime Indicators'!$J$49)^2+('Regime Indicators'!K17-'Regime Indicators'!$K$49)^2+('Regime Indicators'!L17-'Regime Indicators'!$L$49)^2+('Regime Indicators'!M17-'Regime Indicators'!$M$49)^2+('Regime Indicators'!N17-'Regime Indicators'!$N$49)^2+('Regime Indicators'!O17-'Regime Indicators'!$O$49)^2)</f>
        <v>15.16088837</v>
      </c>
      <c r="C18" s="6">
        <f t="shared" si="1"/>
        <v>0.7332956053</v>
      </c>
      <c r="D18" s="6">
        <f t="shared" si="2"/>
        <v>0.2222042054</v>
      </c>
      <c r="F18" s="135">
        <v>0.10130283647702143</v>
      </c>
      <c r="G18" s="6">
        <f t="shared" si="3"/>
        <v>0.02250991628</v>
      </c>
      <c r="H18" s="21">
        <f t="shared" si="4"/>
        <v>0.2222042054</v>
      </c>
      <c r="I18" s="135">
        <v>0.13003086297198108</v>
      </c>
      <c r="J18" s="6">
        <f t="shared" si="5"/>
        <v>0.02889340458</v>
      </c>
      <c r="K18" s="21">
        <f t="shared" si="6"/>
        <v>0.2222042054</v>
      </c>
      <c r="L18" s="135">
        <v>0.09720416980655222</v>
      </c>
      <c r="M18" s="6">
        <f t="shared" si="7"/>
        <v>0.02159917531</v>
      </c>
      <c r="N18" s="21">
        <f t="shared" si="8"/>
        <v>0.2222042054</v>
      </c>
      <c r="O18" s="22">
        <v>0.128315142246896</v>
      </c>
      <c r="P18" s="6">
        <f t="shared" si="9"/>
        <v>0.02851216422</v>
      </c>
      <c r="Q18" s="21">
        <f t="shared" si="10"/>
        <v>0.2222042054</v>
      </c>
      <c r="R18" s="135">
        <v>0.15834006456183514</v>
      </c>
      <c r="S18" s="6">
        <f t="shared" si="11"/>
        <v>0.03518382823</v>
      </c>
      <c r="T18" s="21">
        <f t="shared" si="12"/>
        <v>0.2222042054</v>
      </c>
      <c r="U18" s="135">
        <v>0.16436087109549669</v>
      </c>
      <c r="V18" s="6">
        <f t="shared" si="13"/>
        <v>0.03652167676</v>
      </c>
      <c r="W18" s="21">
        <f t="shared" si="14"/>
        <v>0.2222042054</v>
      </c>
      <c r="X18" s="135">
        <v>0.16731310338460914</v>
      </c>
      <c r="Y18" s="6">
        <f t="shared" si="15"/>
        <v>0.03717767519</v>
      </c>
      <c r="Z18" s="21">
        <f t="shared" si="16"/>
        <v>0.2222042054</v>
      </c>
      <c r="AA18" s="135">
        <v>0.1878903212794829</v>
      </c>
      <c r="AB18" s="6">
        <f t="shared" si="17"/>
        <v>0.04175001954</v>
      </c>
      <c r="AC18" s="21">
        <f t="shared" si="18"/>
        <v>0.2222042054</v>
      </c>
      <c r="AD18" s="135">
        <v>0.10848146930529357</v>
      </c>
      <c r="AE18" s="6">
        <f t="shared" si="19"/>
        <v>0.02410503869</v>
      </c>
      <c r="AF18" s="21">
        <f t="shared" si="20"/>
        <v>0.2222042054</v>
      </c>
      <c r="AG18" s="135">
        <v>0.09320797603422881</v>
      </c>
      <c r="AH18" s="6">
        <f t="shared" si="21"/>
        <v>0.02071120425</v>
      </c>
      <c r="AI18" s="21">
        <f t="shared" si="22"/>
        <v>0.2222042054</v>
      </c>
    </row>
    <row r="19" ht="13.5" customHeight="1">
      <c r="A19" s="15" t="s">
        <v>95</v>
      </c>
      <c r="B19" s="6">
        <f>SQRT(('Regime Indicators'!J18-'Regime Indicators'!$J$49)^2+('Regime Indicators'!K18-'Regime Indicators'!$K$49)^2+('Regime Indicators'!L18-'Regime Indicators'!$L$49)^2+('Regime Indicators'!M18-'Regime Indicators'!$M$49)^2+('Regime Indicators'!N18-'Regime Indicators'!$N$49)^2+('Regime Indicators'!O18-'Regime Indicators'!$O$49)^2)</f>
        <v>14.15206972</v>
      </c>
      <c r="C19" s="6">
        <f t="shared" si="1"/>
        <v>0.6845014803</v>
      </c>
      <c r="D19" s="6">
        <f t="shared" si="2"/>
        <v>0.3134372051</v>
      </c>
      <c r="F19" s="135">
        <v>0.1053971543438903</v>
      </c>
      <c r="G19" s="6">
        <f t="shared" si="3"/>
        <v>0.03303538949</v>
      </c>
      <c r="H19" s="21">
        <f t="shared" si="4"/>
        <v>0.3134372051</v>
      </c>
      <c r="I19" s="135">
        <v>0.11831026332663885</v>
      </c>
      <c r="J19" s="6">
        <f t="shared" si="5"/>
        <v>0.03708283828</v>
      </c>
      <c r="K19" s="21">
        <f t="shared" si="6"/>
        <v>0.3134372051</v>
      </c>
      <c r="L19" s="135">
        <v>0.15364001682440054</v>
      </c>
      <c r="M19" s="6">
        <f t="shared" si="7"/>
        <v>0.04815649747</v>
      </c>
      <c r="N19" s="21">
        <f t="shared" si="8"/>
        <v>0.3134372051</v>
      </c>
      <c r="O19" s="22">
        <v>0.17112000606965383</v>
      </c>
      <c r="P19" s="6">
        <f t="shared" si="9"/>
        <v>0.05363537645</v>
      </c>
      <c r="Q19" s="21">
        <f t="shared" si="10"/>
        <v>0.3134372051</v>
      </c>
      <c r="R19" s="135">
        <v>0.057591282700449664</v>
      </c>
      <c r="S19" s="6">
        <f t="shared" si="11"/>
        <v>0.01805125069</v>
      </c>
      <c r="T19" s="21">
        <f t="shared" si="12"/>
        <v>0.3134372051</v>
      </c>
      <c r="U19" s="135">
        <v>0.08492684140554152</v>
      </c>
      <c r="V19" s="6">
        <f t="shared" si="13"/>
        <v>0.02661923181</v>
      </c>
      <c r="W19" s="21">
        <f t="shared" si="14"/>
        <v>0.3134372051</v>
      </c>
      <c r="X19" s="135">
        <v>0.11076933120014787</v>
      </c>
      <c r="Y19" s="6">
        <f t="shared" si="15"/>
        <v>0.03471922959</v>
      </c>
      <c r="Z19" s="21">
        <f t="shared" si="16"/>
        <v>0.3134372051</v>
      </c>
      <c r="AA19" s="135">
        <v>0.14644458771145596</v>
      </c>
      <c r="AB19" s="6">
        <f t="shared" si="17"/>
        <v>0.04590118228</v>
      </c>
      <c r="AC19" s="21">
        <f t="shared" si="18"/>
        <v>0.3134372051</v>
      </c>
      <c r="AD19" s="135">
        <v>-0.013407180006298147</v>
      </c>
      <c r="AE19" s="6">
        <f t="shared" si="19"/>
        <v>-0.00420230903</v>
      </c>
      <c r="AF19" s="21">
        <f t="shared" si="20"/>
        <v>0.3134372051</v>
      </c>
      <c r="AG19" s="135">
        <v>0.0197129182650857</v>
      </c>
      <c r="AH19" s="6">
        <f t="shared" si="21"/>
        <v>0.006178762006</v>
      </c>
      <c r="AI19" s="21">
        <f t="shared" si="22"/>
        <v>0.3134372051</v>
      </c>
    </row>
    <row r="20" ht="13.5" customHeight="1">
      <c r="A20" s="15" t="s">
        <v>97</v>
      </c>
      <c r="B20" s="6">
        <f>SQRT(('Regime Indicators'!J19-'Regime Indicators'!$J$49)^2+('Regime Indicators'!K19-'Regime Indicators'!$K$49)^2+('Regime Indicators'!L19-'Regime Indicators'!$L$49)^2+('Regime Indicators'!M19-'Regime Indicators'!$M$49)^2+('Regime Indicators'!N19-'Regime Indicators'!$N$49)^2+('Regime Indicators'!O19-'Regime Indicators'!$O$49)^2)</f>
        <v>13.19084829</v>
      </c>
      <c r="C20" s="6">
        <f t="shared" si="1"/>
        <v>0.638009518</v>
      </c>
      <c r="D20" s="6">
        <f t="shared" si="2"/>
        <v>0.4057076766</v>
      </c>
      <c r="F20" s="135">
        <v>0.06455176825083675</v>
      </c>
      <c r="G20" s="6">
        <f t="shared" si="3"/>
        <v>0.02618914792</v>
      </c>
      <c r="H20" s="21">
        <f t="shared" si="4"/>
        <v>0.4057076766</v>
      </c>
      <c r="I20" s="135">
        <v>0.06030203227736486</v>
      </c>
      <c r="J20" s="6">
        <f t="shared" si="5"/>
        <v>0.02446499741</v>
      </c>
      <c r="K20" s="21">
        <f t="shared" si="6"/>
        <v>0.4057076766</v>
      </c>
      <c r="L20" s="135">
        <v>0.06595951178050186</v>
      </c>
      <c r="M20" s="6">
        <f t="shared" si="7"/>
        <v>0.02676028028</v>
      </c>
      <c r="N20" s="21">
        <f t="shared" si="8"/>
        <v>0.4057076766</v>
      </c>
      <c r="O20" s="22">
        <v>0.09239021980162909</v>
      </c>
      <c r="P20" s="6">
        <f t="shared" si="9"/>
        <v>0.03748342142</v>
      </c>
      <c r="Q20" s="21">
        <f t="shared" si="10"/>
        <v>0.4057076766</v>
      </c>
      <c r="R20" s="135">
        <v>0.05102919103386028</v>
      </c>
      <c r="S20" s="6">
        <f t="shared" si="11"/>
        <v>0.02070293454</v>
      </c>
      <c r="T20" s="21">
        <f t="shared" si="12"/>
        <v>0.4057076766</v>
      </c>
      <c r="U20" s="135">
        <v>0.02586860280709069</v>
      </c>
      <c r="V20" s="6">
        <f t="shared" si="13"/>
        <v>0.01049509074</v>
      </c>
      <c r="W20" s="21">
        <f t="shared" si="14"/>
        <v>0.4057076766</v>
      </c>
      <c r="X20" s="135">
        <v>0.03964860258383829</v>
      </c>
      <c r="Y20" s="6">
        <f t="shared" si="15"/>
        <v>0.01608574244</v>
      </c>
      <c r="Z20" s="21">
        <f t="shared" si="16"/>
        <v>0.4057076766</v>
      </c>
      <c r="AA20" s="135">
        <v>0.026323934567530127</v>
      </c>
      <c r="AB20" s="6">
        <f t="shared" si="17"/>
        <v>0.01067982233</v>
      </c>
      <c r="AC20" s="21">
        <f t="shared" si="18"/>
        <v>0.4057076766</v>
      </c>
      <c r="AD20" s="135">
        <v>0.018036623588495004</v>
      </c>
      <c r="AE20" s="6">
        <f t="shared" si="19"/>
        <v>0.007317596651</v>
      </c>
      <c r="AF20" s="21">
        <f t="shared" si="20"/>
        <v>0.4057076766</v>
      </c>
      <c r="AG20" s="135">
        <v>0.043565868128246255</v>
      </c>
      <c r="AH20" s="6">
        <f t="shared" si="21"/>
        <v>0.01767500714</v>
      </c>
      <c r="AI20" s="21">
        <f t="shared" si="22"/>
        <v>0.4057076766</v>
      </c>
    </row>
    <row r="21" ht="13.5" customHeight="1">
      <c r="A21" s="15" t="s">
        <v>99</v>
      </c>
      <c r="B21" s="6">
        <f>SQRT(('Regime Indicators'!J20-'Regime Indicators'!$J$49)^2+('Regime Indicators'!K20-'Regime Indicators'!$K$49)^2+('Regime Indicators'!L20-'Regime Indicators'!$L$49)^2+('Regime Indicators'!M20-'Regime Indicators'!$M$49)^2+('Regime Indicators'!N20-'Regime Indicators'!$N$49)^2+('Regime Indicators'!O20-'Regime Indicators'!$O$49)^2)</f>
        <v>12.53562682</v>
      </c>
      <c r="C21" s="6">
        <f t="shared" si="1"/>
        <v>0.6063180357</v>
      </c>
      <c r="D21" s="6">
        <f t="shared" si="2"/>
        <v>0.4692865782</v>
      </c>
      <c r="F21" s="135">
        <v>-0.005045701512362943</v>
      </c>
      <c r="G21" s="6">
        <f t="shared" si="3"/>
        <v>-0.002367879997</v>
      </c>
      <c r="H21" s="21">
        <f t="shared" si="4"/>
        <v>0.4692865782</v>
      </c>
      <c r="I21" s="135">
        <v>0.007575934459473466</v>
      </c>
      <c r="J21" s="6">
        <f t="shared" si="5"/>
        <v>0.003555284359</v>
      </c>
      <c r="K21" s="21">
        <f t="shared" si="6"/>
        <v>0.4692865782</v>
      </c>
      <c r="L21" s="135">
        <v>-0.026497487045217705</v>
      </c>
      <c r="M21" s="6">
        <f t="shared" si="7"/>
        <v>-0.01243491503</v>
      </c>
      <c r="N21" s="21">
        <f t="shared" si="8"/>
        <v>0.4692865782</v>
      </c>
      <c r="O21" s="22">
        <v>-0.005896627446811964</v>
      </c>
      <c r="P21" s="6">
        <f t="shared" si="9"/>
        <v>-0.002767208117</v>
      </c>
      <c r="Q21" s="21">
        <f t="shared" si="10"/>
        <v>0.4692865782</v>
      </c>
      <c r="R21" s="135">
        <v>0.004862927291060748</v>
      </c>
      <c r="S21" s="6">
        <f t="shared" si="11"/>
        <v>0.002282106508</v>
      </c>
      <c r="T21" s="21">
        <f t="shared" si="12"/>
        <v>0.4692865782</v>
      </c>
      <c r="U21" s="135">
        <v>0.012229059106791285</v>
      </c>
      <c r="V21" s="6">
        <f t="shared" si="13"/>
        <v>0.005738933303</v>
      </c>
      <c r="W21" s="21">
        <f t="shared" si="14"/>
        <v>0.4692865782</v>
      </c>
      <c r="X21" s="135">
        <v>-0.006504629326452016</v>
      </c>
      <c r="Y21" s="6">
        <f t="shared" si="15"/>
        <v>-0.003052535239</v>
      </c>
      <c r="Z21" s="21">
        <f t="shared" si="16"/>
        <v>0.4692865782</v>
      </c>
      <c r="AA21" s="135">
        <v>0.003354377863040936</v>
      </c>
      <c r="AB21" s="6">
        <f t="shared" si="17"/>
        <v>0.001574164509</v>
      </c>
      <c r="AC21" s="21">
        <f t="shared" si="18"/>
        <v>0.4692865782</v>
      </c>
      <c r="AD21" s="135">
        <v>0.03646547821169288</v>
      </c>
      <c r="AE21" s="6">
        <f t="shared" si="19"/>
        <v>0.01711275949</v>
      </c>
      <c r="AF21" s="21">
        <f t="shared" si="20"/>
        <v>0.4692865782</v>
      </c>
      <c r="AG21" s="135">
        <v>0.016748722314569253</v>
      </c>
      <c r="AH21" s="6">
        <f t="shared" si="21"/>
        <v>0.007859950584</v>
      </c>
      <c r="AI21" s="21">
        <f t="shared" si="22"/>
        <v>0.4692865782</v>
      </c>
    </row>
    <row r="22" ht="13.5" customHeight="1">
      <c r="A22" s="15" t="s">
        <v>101</v>
      </c>
      <c r="B22" s="6">
        <f>SQRT(('Regime Indicators'!J21-'Regime Indicators'!$J$49)^2+('Regime Indicators'!K21-'Regime Indicators'!$K$49)^2+('Regime Indicators'!L21-'Regime Indicators'!$L$49)^2+('Regime Indicators'!M21-'Regime Indicators'!$M$49)^2+('Regime Indicators'!N21-'Regime Indicators'!$N$49)^2+('Regime Indicators'!O21-'Regime Indicators'!$O$49)^2)</f>
        <v>11.9624709</v>
      </c>
      <c r="C22" s="6">
        <f t="shared" si="1"/>
        <v>0.5785958663</v>
      </c>
      <c r="D22" s="6">
        <f t="shared" si="2"/>
        <v>0.5241946733</v>
      </c>
      <c r="F22" s="135">
        <v>-0.16201202890979816</v>
      </c>
      <c r="G22" s="6">
        <f t="shared" si="3"/>
        <v>-0.08492584256</v>
      </c>
      <c r="H22" s="21">
        <f t="shared" si="4"/>
        <v>0.5241946733</v>
      </c>
      <c r="I22" s="135">
        <v>-0.13136512715413462</v>
      </c>
      <c r="J22" s="6">
        <f t="shared" si="5"/>
        <v>-0.06886089991</v>
      </c>
      <c r="K22" s="21">
        <f t="shared" si="6"/>
        <v>0.5241946733</v>
      </c>
      <c r="L22" s="135">
        <v>-0.21474608880961044</v>
      </c>
      <c r="M22" s="6">
        <f t="shared" si="7"/>
        <v>-0.1125687559</v>
      </c>
      <c r="N22" s="21">
        <f t="shared" si="8"/>
        <v>0.5241946733</v>
      </c>
      <c r="O22" s="22">
        <v>-0.22248163410838395</v>
      </c>
      <c r="P22" s="6">
        <f t="shared" si="9"/>
        <v>-0.1166236875</v>
      </c>
      <c r="Q22" s="21">
        <f t="shared" si="10"/>
        <v>0.5241946733</v>
      </c>
      <c r="R22" s="135">
        <v>-0.1884815912456952</v>
      </c>
      <c r="S22" s="6">
        <f t="shared" si="11"/>
        <v>-0.09880104615</v>
      </c>
      <c r="T22" s="21">
        <f t="shared" si="12"/>
        <v>0.5241946733</v>
      </c>
      <c r="U22" s="135">
        <v>-0.19163061031844864</v>
      </c>
      <c r="V22" s="6">
        <f t="shared" si="13"/>
        <v>-0.1004517452</v>
      </c>
      <c r="W22" s="21">
        <f t="shared" si="14"/>
        <v>0.5241946733</v>
      </c>
      <c r="X22" s="135">
        <v>-0.1967863935625288</v>
      </c>
      <c r="Y22" s="6">
        <f t="shared" si="15"/>
        <v>-0.1031543793</v>
      </c>
      <c r="Z22" s="21">
        <f t="shared" si="16"/>
        <v>0.5241946733</v>
      </c>
      <c r="AA22" s="135">
        <v>-0.18156961108513703</v>
      </c>
      <c r="AB22" s="6">
        <f t="shared" si="17"/>
        <v>-0.09517782296</v>
      </c>
      <c r="AC22" s="21">
        <f t="shared" si="18"/>
        <v>0.5241946733</v>
      </c>
      <c r="AD22" s="135">
        <v>-0.007374050049627434</v>
      </c>
      <c r="AE22" s="6">
        <f t="shared" si="19"/>
        <v>-0.003865437757</v>
      </c>
      <c r="AF22" s="21">
        <f t="shared" si="20"/>
        <v>0.5241946733</v>
      </c>
      <c r="AG22" s="135">
        <v>-0.07834685516333528</v>
      </c>
      <c r="AH22" s="6">
        <f t="shared" si="21"/>
        <v>-0.04106900415</v>
      </c>
      <c r="AI22" s="21">
        <f t="shared" si="22"/>
        <v>0.5241946733</v>
      </c>
    </row>
    <row r="23" ht="13.5" customHeight="1">
      <c r="A23" s="15" t="s">
        <v>103</v>
      </c>
      <c r="B23" s="6">
        <f>SQRT(('Regime Indicators'!J22-'Regime Indicators'!$J$49)^2+('Regime Indicators'!K22-'Regime Indicators'!$K$49)^2+('Regime Indicators'!L22-'Regime Indicators'!$L$49)^2+('Regime Indicators'!M22-'Regime Indicators'!$M$49)^2+('Regime Indicators'!N22-'Regime Indicators'!$N$49)^2+('Regime Indicators'!O22-'Regime Indicators'!$O$49)^2)</f>
        <v>11.32056213</v>
      </c>
      <c r="C23" s="6">
        <f t="shared" si="1"/>
        <v>0.5475482871</v>
      </c>
      <c r="D23" s="6">
        <f t="shared" si="2"/>
        <v>0.5839417051</v>
      </c>
      <c r="F23" s="135">
        <v>0.13105804241267993</v>
      </c>
      <c r="G23" s="6">
        <f t="shared" si="3"/>
        <v>0.07653025676</v>
      </c>
      <c r="H23" s="21">
        <f t="shared" si="4"/>
        <v>0.5839417051</v>
      </c>
      <c r="I23" s="135">
        <v>0.10606440019788765</v>
      </c>
      <c r="J23" s="6">
        <f t="shared" si="5"/>
        <v>0.0619354267</v>
      </c>
      <c r="K23" s="21">
        <f t="shared" si="6"/>
        <v>0.5839417051</v>
      </c>
      <c r="L23" s="135">
        <v>0.15968704433564107</v>
      </c>
      <c r="M23" s="6">
        <f t="shared" si="7"/>
        <v>0.09324792495</v>
      </c>
      <c r="N23" s="21">
        <f t="shared" si="8"/>
        <v>0.5839417051</v>
      </c>
      <c r="O23" s="22">
        <v>0.14991164905497278</v>
      </c>
      <c r="P23" s="6">
        <f t="shared" si="9"/>
        <v>0.08753966397</v>
      </c>
      <c r="Q23" s="21">
        <f t="shared" si="10"/>
        <v>0.5839417051</v>
      </c>
      <c r="R23" s="135">
        <v>0.030372890329543267</v>
      </c>
      <c r="S23" s="6">
        <f t="shared" si="11"/>
        <v>0.01773599737</v>
      </c>
      <c r="T23" s="21">
        <f t="shared" si="12"/>
        <v>0.5839417051</v>
      </c>
      <c r="U23" s="135">
        <v>0.039894529314546734</v>
      </c>
      <c r="V23" s="6">
        <f t="shared" si="13"/>
        <v>0.02329607947</v>
      </c>
      <c r="W23" s="21">
        <f t="shared" si="14"/>
        <v>0.5839417051</v>
      </c>
      <c r="X23" s="135">
        <v>0.002789221564482247</v>
      </c>
      <c r="Y23" s="6">
        <f t="shared" si="15"/>
        <v>0.001628742796</v>
      </c>
      <c r="Z23" s="21">
        <f t="shared" si="16"/>
        <v>0.5839417051</v>
      </c>
      <c r="AA23" s="135">
        <v>0.010986238109882196</v>
      </c>
      <c r="AB23" s="6">
        <f t="shared" si="17"/>
        <v>0.006415322615</v>
      </c>
      <c r="AC23" s="21">
        <f t="shared" si="18"/>
        <v>0.5839417051</v>
      </c>
      <c r="AD23" s="135">
        <v>-0.003589164411726742</v>
      </c>
      <c r="AE23" s="6">
        <f t="shared" si="19"/>
        <v>-0.002095862787</v>
      </c>
      <c r="AF23" s="21">
        <f t="shared" si="20"/>
        <v>0.5839417051</v>
      </c>
      <c r="AG23" s="135">
        <v>0.05451392824221446</v>
      </c>
      <c r="AH23" s="6">
        <f t="shared" si="21"/>
        <v>0.03183295621</v>
      </c>
      <c r="AI23" s="21">
        <f t="shared" si="22"/>
        <v>0.5839417051</v>
      </c>
    </row>
    <row r="24" ht="13.5" customHeight="1">
      <c r="A24" s="15" t="s">
        <v>105</v>
      </c>
      <c r="B24" s="6">
        <f>SQRT(('Regime Indicators'!J23-'Regime Indicators'!$J$49)^2+('Regime Indicators'!K23-'Regime Indicators'!$K$49)^2+('Regime Indicators'!L23-'Regime Indicators'!$L$49)^2+('Regime Indicators'!M23-'Regime Indicators'!$M$49)^2+('Regime Indicators'!N23-'Regime Indicators'!$N$49)^2+('Regime Indicators'!O23-'Regime Indicators'!$O$49)^2)</f>
        <v>11.09506014</v>
      </c>
      <c r="C24" s="6">
        <f t="shared" si="1"/>
        <v>0.5366412998</v>
      </c>
      <c r="D24" s="6">
        <f t="shared" si="2"/>
        <v>0.6043283393</v>
      </c>
      <c r="F24" s="135">
        <v>0.11119349094371112</v>
      </c>
      <c r="G24" s="6">
        <f t="shared" si="3"/>
        <v>0.06719737773</v>
      </c>
      <c r="H24" s="21">
        <f t="shared" si="4"/>
        <v>0.6043283393</v>
      </c>
      <c r="I24" s="135">
        <v>0.1468932527915916</v>
      </c>
      <c r="J24" s="6">
        <f t="shared" si="5"/>
        <v>0.08877175552</v>
      </c>
      <c r="K24" s="21">
        <f t="shared" si="6"/>
        <v>0.6043283393</v>
      </c>
      <c r="L24" s="135">
        <v>0.11590530258800635</v>
      </c>
      <c r="M24" s="6">
        <f t="shared" si="7"/>
        <v>0.07004485903</v>
      </c>
      <c r="N24" s="21">
        <f t="shared" si="8"/>
        <v>0.6043283393</v>
      </c>
      <c r="O24" s="22">
        <v>0.1327565507883095</v>
      </c>
      <c r="P24" s="6">
        <f t="shared" si="9"/>
        <v>0.08022854588</v>
      </c>
      <c r="Q24" s="21">
        <f t="shared" si="10"/>
        <v>0.6043283393</v>
      </c>
      <c r="R24" s="135">
        <v>0.09605119161538456</v>
      </c>
      <c r="S24" s="6">
        <f t="shared" si="11"/>
        <v>0.05804645712</v>
      </c>
      <c r="T24" s="21">
        <f t="shared" si="12"/>
        <v>0.6043283393</v>
      </c>
      <c r="U24" s="135">
        <v>0.11132977756051399</v>
      </c>
      <c r="V24" s="6">
        <f t="shared" si="13"/>
        <v>0.06727973959</v>
      </c>
      <c r="W24" s="21">
        <f t="shared" si="14"/>
        <v>0.6043283393</v>
      </c>
      <c r="X24" s="135">
        <v>0.15119338582054298</v>
      </c>
      <c r="Y24" s="6">
        <f t="shared" si="15"/>
        <v>0.09137044777</v>
      </c>
      <c r="Z24" s="21">
        <f t="shared" si="16"/>
        <v>0.6043283393</v>
      </c>
      <c r="AA24" s="135">
        <v>0.12149171665532643</v>
      </c>
      <c r="AB24" s="6">
        <f t="shared" si="17"/>
        <v>0.07342088737</v>
      </c>
      <c r="AC24" s="21">
        <f t="shared" si="18"/>
        <v>0.6043283393</v>
      </c>
      <c r="AD24" s="135">
        <v>0.011608913101571083</v>
      </c>
      <c r="AE24" s="6">
        <f t="shared" si="19"/>
        <v>0.007015595176</v>
      </c>
      <c r="AF24" s="21">
        <f t="shared" si="20"/>
        <v>0.6043283393</v>
      </c>
      <c r="AG24" s="135">
        <v>0.07323551244684645</v>
      </c>
      <c r="AH24" s="6">
        <f t="shared" si="21"/>
        <v>0.04425829562</v>
      </c>
      <c r="AI24" s="21">
        <f t="shared" si="22"/>
        <v>0.6043283393</v>
      </c>
    </row>
    <row r="25" ht="13.5" customHeight="1">
      <c r="A25" s="15" t="s">
        <v>107</v>
      </c>
      <c r="B25" s="6">
        <f>SQRT(('Regime Indicators'!J24-'Regime Indicators'!$J$49)^2+('Regime Indicators'!K24-'Regime Indicators'!$K$49)^2+('Regime Indicators'!L24-'Regime Indicators'!$L$49)^2+('Regime Indicators'!M24-'Regime Indicators'!$M$49)^2+('Regime Indicators'!N24-'Regime Indicators'!$N$49)^2+('Regime Indicators'!O24-'Regime Indicators'!$O$49)^2)</f>
        <v>10.70588227</v>
      </c>
      <c r="C25" s="6">
        <f t="shared" si="1"/>
        <v>0.5178177052</v>
      </c>
      <c r="D25" s="6">
        <f t="shared" si="2"/>
        <v>0.6386218427</v>
      </c>
      <c r="F25" s="135">
        <v>-0.021978880514124</v>
      </c>
      <c r="G25" s="6">
        <f t="shared" si="3"/>
        <v>-0.01403619317</v>
      </c>
      <c r="H25" s="21">
        <f t="shared" si="4"/>
        <v>0.6386218427</v>
      </c>
      <c r="I25" s="135">
        <v>-0.04021990731857705</v>
      </c>
      <c r="J25" s="6">
        <f t="shared" si="5"/>
        <v>-0.02568531132</v>
      </c>
      <c r="K25" s="21">
        <f t="shared" si="6"/>
        <v>0.6386218427</v>
      </c>
      <c r="L25" s="135">
        <v>-0.030080628551733546</v>
      </c>
      <c r="M25" s="6">
        <f t="shared" si="7"/>
        <v>-0.01921014643</v>
      </c>
      <c r="N25" s="21">
        <f t="shared" si="8"/>
        <v>0.6386218427</v>
      </c>
      <c r="O25" s="22">
        <v>-0.039379191415989334</v>
      </c>
      <c r="P25" s="6">
        <f t="shared" si="9"/>
        <v>-0.02514841179</v>
      </c>
      <c r="Q25" s="21">
        <f t="shared" si="10"/>
        <v>0.6386218427</v>
      </c>
      <c r="R25" s="135">
        <v>-0.07179830553958788</v>
      </c>
      <c r="S25" s="6">
        <f t="shared" si="11"/>
        <v>-0.04585196619</v>
      </c>
      <c r="T25" s="21">
        <f t="shared" si="12"/>
        <v>0.6386218427</v>
      </c>
      <c r="U25" s="135">
        <v>-0.07256085975787518</v>
      </c>
      <c r="V25" s="6">
        <f t="shared" si="13"/>
        <v>-0.04633894997</v>
      </c>
      <c r="W25" s="21">
        <f t="shared" si="14"/>
        <v>0.6386218427</v>
      </c>
      <c r="X25" s="135">
        <v>-0.10153866391646515</v>
      </c>
      <c r="Y25" s="6">
        <f t="shared" si="15"/>
        <v>-0.06484480865</v>
      </c>
      <c r="Z25" s="21">
        <f t="shared" si="16"/>
        <v>0.6386218427</v>
      </c>
      <c r="AA25" s="135">
        <v>-0.08201020196255926</v>
      </c>
      <c r="AB25" s="6">
        <f t="shared" si="17"/>
        <v>-0.0523735063</v>
      </c>
      <c r="AC25" s="21">
        <f t="shared" si="18"/>
        <v>0.6386218427</v>
      </c>
      <c r="AD25" s="135">
        <v>-0.0038159914061590694</v>
      </c>
      <c r="AE25" s="6">
        <f t="shared" si="19"/>
        <v>-0.002436975463</v>
      </c>
      <c r="AF25" s="21">
        <f t="shared" si="20"/>
        <v>0.6386218427</v>
      </c>
      <c r="AG25" s="135">
        <v>0.0032705014029987822</v>
      </c>
      <c r="AH25" s="6">
        <f t="shared" si="21"/>
        <v>0.002088613632</v>
      </c>
      <c r="AI25" s="21">
        <f t="shared" si="22"/>
        <v>0.6386218427</v>
      </c>
    </row>
    <row r="26" ht="13.5" customHeight="1">
      <c r="A26" s="15" t="s">
        <v>109</v>
      </c>
      <c r="B26" s="6">
        <f>SQRT(('Regime Indicators'!J25-'Regime Indicators'!$J$49)^2+('Regime Indicators'!K25-'Regime Indicators'!$K$49)^2+('Regime Indicators'!L25-'Regime Indicators'!$L$49)^2+('Regime Indicators'!M25-'Regime Indicators'!$M$49)^2+('Regime Indicators'!N25-'Regime Indicators'!$N$49)^2+('Regime Indicators'!O25-'Regime Indicators'!$O$49)^2)</f>
        <v>10.01978583</v>
      </c>
      <c r="C26" s="6">
        <f t="shared" si="1"/>
        <v>0.484632875</v>
      </c>
      <c r="D26" s="6">
        <f t="shared" si="2"/>
        <v>0.695918071</v>
      </c>
      <c r="F26" s="135">
        <v>0.06505304267188028</v>
      </c>
      <c r="G26" s="6">
        <f t="shared" si="3"/>
        <v>0.04527158797</v>
      </c>
      <c r="H26" s="21">
        <f t="shared" si="4"/>
        <v>0.695918071</v>
      </c>
      <c r="I26" s="135">
        <v>0.061078550996353176</v>
      </c>
      <c r="J26" s="6">
        <f t="shared" si="5"/>
        <v>0.04250566739</v>
      </c>
      <c r="K26" s="21">
        <f t="shared" si="6"/>
        <v>0.695918071</v>
      </c>
      <c r="L26" s="135">
        <v>0.056665079740620294</v>
      </c>
      <c r="M26" s="6">
        <f t="shared" si="7"/>
        <v>0.03943425298</v>
      </c>
      <c r="N26" s="21">
        <f t="shared" si="8"/>
        <v>0.695918071</v>
      </c>
      <c r="O26" s="22">
        <v>0.04836243533504403</v>
      </c>
      <c r="P26" s="6">
        <f t="shared" si="9"/>
        <v>0.03365629271</v>
      </c>
      <c r="Q26" s="21">
        <f t="shared" si="10"/>
        <v>0.695918071</v>
      </c>
      <c r="R26" s="135">
        <v>0.07779767908639057</v>
      </c>
      <c r="S26" s="6">
        <f t="shared" si="11"/>
        <v>0.05414081076</v>
      </c>
      <c r="T26" s="21">
        <f t="shared" si="12"/>
        <v>0.695918071</v>
      </c>
      <c r="U26" s="135">
        <v>0.06805945048152773</v>
      </c>
      <c r="V26" s="6">
        <f t="shared" si="13"/>
        <v>0.04736380149</v>
      </c>
      <c r="W26" s="21">
        <f t="shared" si="14"/>
        <v>0.695918071</v>
      </c>
      <c r="X26" s="135">
        <v>0.0778892790178003</v>
      </c>
      <c r="Y26" s="6">
        <f t="shared" si="15"/>
        <v>0.0542045568</v>
      </c>
      <c r="Z26" s="21">
        <f t="shared" si="16"/>
        <v>0.695918071</v>
      </c>
      <c r="AA26" s="135">
        <v>0.09367811875267251</v>
      </c>
      <c r="AB26" s="6">
        <f t="shared" si="17"/>
        <v>0.06519229569</v>
      </c>
      <c r="AC26" s="21">
        <f t="shared" si="18"/>
        <v>0.695918071</v>
      </c>
      <c r="AD26" s="135">
        <v>0.04369906006362334</v>
      </c>
      <c r="AE26" s="6">
        <f t="shared" si="19"/>
        <v>0.03041096558</v>
      </c>
      <c r="AF26" s="21">
        <f t="shared" si="20"/>
        <v>0.695918071</v>
      </c>
      <c r="AG26" s="135">
        <v>0.06199474335558164</v>
      </c>
      <c r="AH26" s="6">
        <f t="shared" si="21"/>
        <v>0.04314326221</v>
      </c>
      <c r="AI26" s="21">
        <f t="shared" si="22"/>
        <v>0.695918071</v>
      </c>
    </row>
    <row r="27" ht="13.5" customHeight="1">
      <c r="A27" s="15" t="s">
        <v>111</v>
      </c>
      <c r="B27" s="6">
        <f>SQRT(('Regime Indicators'!J26-'Regime Indicators'!$J$49)^2+('Regime Indicators'!K26-'Regime Indicators'!$K$49)^2+('Regime Indicators'!L26-'Regime Indicators'!$L$49)^2+('Regime Indicators'!M26-'Regime Indicators'!$M$49)^2+('Regime Indicators'!N26-'Regime Indicators'!$N$49)^2+('Regime Indicators'!O26-'Regime Indicators'!$O$49)^2)</f>
        <v>9.589546399</v>
      </c>
      <c r="C27" s="6">
        <f t="shared" si="1"/>
        <v>0.4638232312</v>
      </c>
      <c r="D27" s="6">
        <f t="shared" si="2"/>
        <v>0.7295269153</v>
      </c>
      <c r="F27" s="135">
        <v>0.015222127070509295</v>
      </c>
      <c r="G27" s="6">
        <f t="shared" si="3"/>
        <v>0.01110495141</v>
      </c>
      <c r="H27" s="21">
        <f t="shared" si="4"/>
        <v>0.7295269153</v>
      </c>
      <c r="I27" s="135">
        <v>-0.01320260517960481</v>
      </c>
      <c r="J27" s="6">
        <f t="shared" si="5"/>
        <v>-0.00963165583</v>
      </c>
      <c r="K27" s="21">
        <f t="shared" si="6"/>
        <v>0.7295269153</v>
      </c>
      <c r="L27" s="135">
        <v>0.032213390694499244</v>
      </c>
      <c r="M27" s="6">
        <f t="shared" si="7"/>
        <v>0.02350053554</v>
      </c>
      <c r="N27" s="21">
        <f t="shared" si="8"/>
        <v>0.7295269153</v>
      </c>
      <c r="O27" s="22">
        <v>0.004471334722243814</v>
      </c>
      <c r="P27" s="6">
        <f t="shared" si="9"/>
        <v>0.003261959027</v>
      </c>
      <c r="Q27" s="21">
        <f t="shared" si="10"/>
        <v>0.7295269153</v>
      </c>
      <c r="R27" s="135">
        <v>0.06962669285259993</v>
      </c>
      <c r="S27" s="6">
        <f t="shared" si="11"/>
        <v>0.05079454646</v>
      </c>
      <c r="T27" s="21">
        <f t="shared" si="12"/>
        <v>0.7295269153</v>
      </c>
      <c r="U27" s="135">
        <v>0.04901490793688579</v>
      </c>
      <c r="V27" s="6">
        <f t="shared" si="13"/>
        <v>0.03575769459</v>
      </c>
      <c r="W27" s="21">
        <f t="shared" si="14"/>
        <v>0.7295269153</v>
      </c>
      <c r="X27" s="135">
        <v>0.07195548914646777</v>
      </c>
      <c r="Y27" s="6">
        <f t="shared" si="15"/>
        <v>0.05249346603</v>
      </c>
      <c r="Z27" s="21">
        <f t="shared" si="16"/>
        <v>0.7295269153</v>
      </c>
      <c r="AA27" s="135">
        <v>0.02512214796184553</v>
      </c>
      <c r="AB27" s="6">
        <f t="shared" si="17"/>
        <v>0.01832728311</v>
      </c>
      <c r="AC27" s="21">
        <f t="shared" si="18"/>
        <v>0.7295269153</v>
      </c>
      <c r="AD27" s="135">
        <v>-0.010351244764053358</v>
      </c>
      <c r="AE27" s="6">
        <f t="shared" si="19"/>
        <v>-0.007551511662</v>
      </c>
      <c r="AF27" s="21">
        <f t="shared" si="20"/>
        <v>0.7295269153</v>
      </c>
      <c r="AG27" s="135">
        <v>0.045951317394742563</v>
      </c>
      <c r="AH27" s="6">
        <f t="shared" si="21"/>
        <v>0.03352272283</v>
      </c>
      <c r="AI27" s="21">
        <f t="shared" si="22"/>
        <v>0.7295269153</v>
      </c>
    </row>
    <row r="28" ht="13.5" customHeight="1">
      <c r="A28" s="15" t="s">
        <v>113</v>
      </c>
      <c r="B28" s="6">
        <f>SQRT(('Regime Indicators'!J27-'Regime Indicators'!$J$49)^2+('Regime Indicators'!K27-'Regime Indicators'!$K$49)^2+('Regime Indicators'!L27-'Regime Indicators'!$L$49)^2+('Regime Indicators'!M27-'Regime Indicators'!$M$49)^2+('Regime Indicators'!N27-'Regime Indicators'!$N$49)^2+('Regime Indicators'!O27-'Regime Indicators'!$O$49)^2)</f>
        <v>9.61396162</v>
      </c>
      <c r="C28" s="6">
        <f t="shared" si="1"/>
        <v>0.4650041366</v>
      </c>
      <c r="D28" s="6">
        <f t="shared" si="2"/>
        <v>0.7276708493</v>
      </c>
      <c r="F28" s="135">
        <v>0.12307995668965699</v>
      </c>
      <c r="G28" s="6">
        <f t="shared" si="3"/>
        <v>0.08956169662</v>
      </c>
      <c r="H28" s="21">
        <f t="shared" si="4"/>
        <v>0.7276708493</v>
      </c>
      <c r="I28" s="135">
        <v>0.09544419210008215</v>
      </c>
      <c r="J28" s="6">
        <f t="shared" si="5"/>
        <v>0.06945195633</v>
      </c>
      <c r="K28" s="21">
        <f t="shared" si="6"/>
        <v>0.7276708493</v>
      </c>
      <c r="L28" s="135">
        <v>0.11630862821944743</v>
      </c>
      <c r="M28" s="6">
        <f t="shared" si="7"/>
        <v>0.08463439828</v>
      </c>
      <c r="N28" s="21">
        <f t="shared" si="8"/>
        <v>0.7276708493</v>
      </c>
      <c r="O28" s="22">
        <v>0.13210363036343575</v>
      </c>
      <c r="P28" s="6">
        <f t="shared" si="9"/>
        <v>0.09612796091</v>
      </c>
      <c r="Q28" s="21">
        <f t="shared" si="10"/>
        <v>0.7276708493</v>
      </c>
      <c r="R28" s="135">
        <v>0.0312667552848489</v>
      </c>
      <c r="S28" s="6">
        <f t="shared" si="11"/>
        <v>0.02275190637</v>
      </c>
      <c r="T28" s="21">
        <f t="shared" si="12"/>
        <v>0.7276708493</v>
      </c>
      <c r="U28" s="135">
        <v>0.06258422667658725</v>
      </c>
      <c r="V28" s="6">
        <f t="shared" si="13"/>
        <v>0.04554071738</v>
      </c>
      <c r="W28" s="21">
        <f t="shared" si="14"/>
        <v>0.7276708493</v>
      </c>
      <c r="X28" s="135">
        <v>0.08156013101835091</v>
      </c>
      <c r="Y28" s="6">
        <f t="shared" si="15"/>
        <v>0.05934892981</v>
      </c>
      <c r="Z28" s="21">
        <f t="shared" si="16"/>
        <v>0.7276708493</v>
      </c>
      <c r="AA28" s="135">
        <v>0.0629423129610509</v>
      </c>
      <c r="AB28" s="6">
        <f t="shared" si="17"/>
        <v>0.04580128633</v>
      </c>
      <c r="AC28" s="21">
        <f t="shared" si="18"/>
        <v>0.7276708493</v>
      </c>
      <c r="AD28" s="135">
        <v>-0.034877911094800984</v>
      </c>
      <c r="AE28" s="6">
        <f t="shared" si="19"/>
        <v>-0.02537963919</v>
      </c>
      <c r="AF28" s="21">
        <f t="shared" si="20"/>
        <v>0.7276708493</v>
      </c>
      <c r="AG28" s="135">
        <v>0.013831016664077156</v>
      </c>
      <c r="AH28" s="6">
        <f t="shared" si="21"/>
        <v>0.01006442764</v>
      </c>
      <c r="AI28" s="21">
        <f t="shared" si="22"/>
        <v>0.7276708493</v>
      </c>
    </row>
    <row r="29" ht="13.5" customHeight="1">
      <c r="A29" s="15" t="s">
        <v>115</v>
      </c>
      <c r="B29" s="6">
        <f>SQRT(('Regime Indicators'!J28-'Regime Indicators'!$J$49)^2+('Regime Indicators'!K28-'Regime Indicators'!$K$49)^2+('Regime Indicators'!L28-'Regime Indicators'!$L$49)^2+('Regime Indicators'!M28-'Regime Indicators'!$M$49)^2+('Regime Indicators'!N28-'Regime Indicators'!$N$49)^2+('Regime Indicators'!O28-'Regime Indicators'!$O$49)^2)</f>
        <v>9.030757833</v>
      </c>
      <c r="C29" s="6">
        <f t="shared" si="1"/>
        <v>0.436795976</v>
      </c>
      <c r="D29" s="6">
        <f t="shared" si="2"/>
        <v>0.7702463426</v>
      </c>
      <c r="F29" s="135">
        <v>0.03199833887278403</v>
      </c>
      <c r="G29" s="6">
        <f t="shared" si="3"/>
        <v>0.02464660348</v>
      </c>
      <c r="H29" s="21">
        <f t="shared" si="4"/>
        <v>0.7702463426</v>
      </c>
      <c r="I29" s="135">
        <v>0.020623898832668575</v>
      </c>
      <c r="J29" s="6">
        <f t="shared" si="5"/>
        <v>0.01588548265</v>
      </c>
      <c r="K29" s="21">
        <f t="shared" si="6"/>
        <v>0.7702463426</v>
      </c>
      <c r="L29" s="135">
        <v>0.024711362172225693</v>
      </c>
      <c r="M29" s="6">
        <f t="shared" si="7"/>
        <v>0.01903383633</v>
      </c>
      <c r="N29" s="21">
        <f t="shared" si="8"/>
        <v>0.7702463426</v>
      </c>
      <c r="O29" s="22">
        <v>0.037352758006788944</v>
      </c>
      <c r="P29" s="6">
        <f t="shared" si="9"/>
        <v>0.02877082524</v>
      </c>
      <c r="Q29" s="21">
        <f t="shared" si="10"/>
        <v>0.7702463426</v>
      </c>
      <c r="R29" s="135">
        <v>-0.012579438091760431</v>
      </c>
      <c r="S29" s="6">
        <f t="shared" si="11"/>
        <v>-0.009689266182</v>
      </c>
      <c r="T29" s="21">
        <f t="shared" si="12"/>
        <v>0.7702463426</v>
      </c>
      <c r="U29" s="135">
        <v>-0.01953627067082575</v>
      </c>
      <c r="V29" s="6">
        <f t="shared" si="13"/>
        <v>-0.01504774103</v>
      </c>
      <c r="W29" s="21">
        <f t="shared" si="14"/>
        <v>0.7702463426</v>
      </c>
      <c r="X29" s="135">
        <v>-0.02994343012201961</v>
      </c>
      <c r="Y29" s="6">
        <f t="shared" si="15"/>
        <v>-0.02306381754</v>
      </c>
      <c r="Z29" s="21">
        <f t="shared" si="16"/>
        <v>0.7702463426</v>
      </c>
      <c r="AA29" s="135">
        <v>-0.04017588958262752</v>
      </c>
      <c r="AB29" s="6">
        <f t="shared" si="17"/>
        <v>-0.03094533201</v>
      </c>
      <c r="AC29" s="21">
        <f t="shared" si="18"/>
        <v>0.7702463426</v>
      </c>
      <c r="AD29" s="135">
        <v>-0.030987044866969016</v>
      </c>
      <c r="AE29" s="6">
        <f t="shared" si="19"/>
        <v>-0.02386765798</v>
      </c>
      <c r="AF29" s="21">
        <f t="shared" si="20"/>
        <v>0.7702463426</v>
      </c>
      <c r="AG29" s="135">
        <v>-0.014437635241048241</v>
      </c>
      <c r="AH29" s="6">
        <f t="shared" si="21"/>
        <v>-0.01112053574</v>
      </c>
      <c r="AI29" s="21">
        <f t="shared" si="22"/>
        <v>0.7702463426</v>
      </c>
    </row>
    <row r="30" ht="13.5" customHeight="1">
      <c r="A30" s="15" t="s">
        <v>117</v>
      </c>
      <c r="B30" s="6">
        <f>SQRT(('Regime Indicators'!J29-'Regime Indicators'!$J$49)^2+('Regime Indicators'!K29-'Regime Indicators'!$K$49)^2+('Regime Indicators'!L29-'Regime Indicators'!$L$49)^2+('Regime Indicators'!M29-'Regime Indicators'!$M$49)^2+('Regime Indicators'!N29-'Regime Indicators'!$N$49)^2+('Regime Indicators'!O29-'Regime Indicators'!$O$49)^2)</f>
        <v>8.57475111</v>
      </c>
      <c r="C30" s="6">
        <f t="shared" si="1"/>
        <v>0.4147400306</v>
      </c>
      <c r="D30" s="6">
        <f t="shared" si="2"/>
        <v>0.8008873358</v>
      </c>
      <c r="F30" s="135">
        <v>0.0394103072773524</v>
      </c>
      <c r="G30" s="6">
        <f t="shared" si="3"/>
        <v>0.031563216</v>
      </c>
      <c r="H30" s="21">
        <f t="shared" si="4"/>
        <v>0.8008873358</v>
      </c>
      <c r="I30" s="135">
        <v>0.08109616974131928</v>
      </c>
      <c r="J30" s="6">
        <f t="shared" si="5"/>
        <v>0.06494889533</v>
      </c>
      <c r="K30" s="21">
        <f t="shared" si="6"/>
        <v>0.8008873358</v>
      </c>
      <c r="L30" s="135">
        <v>0.07591868049250583</v>
      </c>
      <c r="M30" s="6">
        <f t="shared" si="7"/>
        <v>0.06080230976</v>
      </c>
      <c r="N30" s="21">
        <f t="shared" si="8"/>
        <v>0.8008873358</v>
      </c>
      <c r="O30" s="22">
        <v>0.12802746768459894</v>
      </c>
      <c r="P30" s="6">
        <f t="shared" si="9"/>
        <v>0.1025355775</v>
      </c>
      <c r="Q30" s="21">
        <f t="shared" si="10"/>
        <v>0.8008873358</v>
      </c>
      <c r="R30" s="135">
        <v>0.12524365898074175</v>
      </c>
      <c r="S30" s="6">
        <f t="shared" si="11"/>
        <v>0.1003060604</v>
      </c>
      <c r="T30" s="21">
        <f t="shared" si="12"/>
        <v>0.8008873358</v>
      </c>
      <c r="U30" s="135">
        <v>0.10097901053269398</v>
      </c>
      <c r="V30" s="6">
        <f t="shared" si="13"/>
        <v>0.08087281072</v>
      </c>
      <c r="W30" s="21">
        <f t="shared" si="14"/>
        <v>0.8008873358</v>
      </c>
      <c r="X30" s="135">
        <v>0.15119090204430452</v>
      </c>
      <c r="Y30" s="6">
        <f t="shared" si="15"/>
        <v>0.1210868787</v>
      </c>
      <c r="Z30" s="21">
        <f t="shared" si="16"/>
        <v>0.8008873358</v>
      </c>
      <c r="AA30" s="135">
        <v>0.1481741880572176</v>
      </c>
      <c r="AB30" s="6">
        <f t="shared" si="17"/>
        <v>0.1186708307</v>
      </c>
      <c r="AC30" s="21">
        <f t="shared" si="18"/>
        <v>0.8008873358</v>
      </c>
      <c r="AD30" s="135">
        <v>0.0438108012453613</v>
      </c>
      <c r="AE30" s="6">
        <f t="shared" si="19"/>
        <v>0.03508751589</v>
      </c>
      <c r="AF30" s="21">
        <f t="shared" si="20"/>
        <v>0.8008873358</v>
      </c>
      <c r="AG30" s="135">
        <v>0.0345647898787842</v>
      </c>
      <c r="AH30" s="6">
        <f t="shared" si="21"/>
        <v>0.02768250248</v>
      </c>
      <c r="AI30" s="21">
        <f t="shared" si="22"/>
        <v>0.8008873358</v>
      </c>
    </row>
    <row r="31" ht="13.5" customHeight="1">
      <c r="A31" s="15" t="s">
        <v>119</v>
      </c>
      <c r="B31" s="6">
        <f>SQRT(('Regime Indicators'!J30-'Regime Indicators'!$J$49)^2+('Regime Indicators'!K30-'Regime Indicators'!$K$49)^2+('Regime Indicators'!L30-'Regime Indicators'!$L$49)^2+('Regime Indicators'!M30-'Regime Indicators'!$M$49)^2+('Regime Indicators'!N30-'Regime Indicators'!$N$49)^2+('Regime Indicators'!O30-'Regime Indicators'!$O$49)^2)</f>
        <v>7.923920414</v>
      </c>
      <c r="C31" s="6">
        <f t="shared" si="1"/>
        <v>0.3832609195</v>
      </c>
      <c r="D31" s="6">
        <f t="shared" si="2"/>
        <v>0.8404391998</v>
      </c>
      <c r="F31" s="135">
        <v>0.10008655789662968</v>
      </c>
      <c r="G31" s="6">
        <f t="shared" si="3"/>
        <v>0.08411666663</v>
      </c>
      <c r="H31" s="21">
        <f t="shared" si="4"/>
        <v>0.8404391998</v>
      </c>
      <c r="I31" s="135">
        <v>0.10436267827085244</v>
      </c>
      <c r="J31" s="6">
        <f t="shared" si="5"/>
        <v>0.08771048582</v>
      </c>
      <c r="K31" s="21">
        <f t="shared" si="6"/>
        <v>0.8404391998</v>
      </c>
      <c r="L31" s="135">
        <v>0.0930131041670268</v>
      </c>
      <c r="M31" s="6">
        <f t="shared" si="7"/>
        <v>0.07817185884</v>
      </c>
      <c r="N31" s="21">
        <f t="shared" si="8"/>
        <v>0.8404391998</v>
      </c>
      <c r="O31" s="22">
        <v>0.08172443861155831</v>
      </c>
      <c r="P31" s="6">
        <f t="shared" si="9"/>
        <v>0.06868442179</v>
      </c>
      <c r="Q31" s="21">
        <f t="shared" si="10"/>
        <v>0.8404391998</v>
      </c>
      <c r="R31" s="135">
        <v>0.06014753452030375</v>
      </c>
      <c r="S31" s="6">
        <f t="shared" si="11"/>
        <v>0.05055034578</v>
      </c>
      <c r="T31" s="21">
        <f t="shared" si="12"/>
        <v>0.8404391998</v>
      </c>
      <c r="U31" s="135">
        <v>0.050782321841085</v>
      </c>
      <c r="V31" s="6">
        <f t="shared" si="13"/>
        <v>0.04267945393</v>
      </c>
      <c r="W31" s="21">
        <f t="shared" si="14"/>
        <v>0.8404391998</v>
      </c>
      <c r="X31" s="135">
        <v>0.05757898823000063</v>
      </c>
      <c r="Y31" s="6">
        <f t="shared" si="15"/>
        <v>0.0483916388</v>
      </c>
      <c r="Z31" s="21">
        <f t="shared" si="16"/>
        <v>0.8404391998</v>
      </c>
      <c r="AA31" s="135">
        <v>0.05276475278585946</v>
      </c>
      <c r="AB31" s="6">
        <f t="shared" si="17"/>
        <v>0.04434556661</v>
      </c>
      <c r="AC31" s="21">
        <f t="shared" si="18"/>
        <v>0.8404391998</v>
      </c>
      <c r="AD31" s="135">
        <v>-0.0071683917451824675</v>
      </c>
      <c r="AE31" s="6">
        <f t="shared" si="19"/>
        <v>-0.006024597423</v>
      </c>
      <c r="AF31" s="21">
        <f t="shared" si="20"/>
        <v>0.8404391998</v>
      </c>
      <c r="AG31" s="135">
        <v>0.038236513056671306</v>
      </c>
      <c r="AH31" s="6">
        <f t="shared" si="21"/>
        <v>0.03213546444</v>
      </c>
      <c r="AI31" s="21">
        <f t="shared" si="22"/>
        <v>0.8404391998</v>
      </c>
    </row>
    <row r="32" ht="13.5" customHeight="1">
      <c r="A32" s="15" t="s">
        <v>121</v>
      </c>
      <c r="B32" s="6">
        <f>SQRT(('Regime Indicators'!J31-'Regime Indicators'!$J$49)^2+('Regime Indicators'!K31-'Regime Indicators'!$K$49)^2+('Regime Indicators'!L31-'Regime Indicators'!$L$49)^2+('Regime Indicators'!M31-'Regime Indicators'!$M$49)^2+('Regime Indicators'!N31-'Regime Indicators'!$N$49)^2+('Regime Indicators'!O31-'Regime Indicators'!$O$49)^2)</f>
        <v>7.279938019</v>
      </c>
      <c r="C32" s="6">
        <f t="shared" si="1"/>
        <v>0.3521130442</v>
      </c>
      <c r="D32" s="6">
        <f t="shared" si="2"/>
        <v>0.8746656751</v>
      </c>
      <c r="F32" s="135">
        <v>0.030213933497469148</v>
      </c>
      <c r="G32" s="6">
        <f t="shared" si="3"/>
        <v>0.02642709054</v>
      </c>
      <c r="H32" s="21">
        <f t="shared" si="4"/>
        <v>0.8746656751</v>
      </c>
      <c r="I32" s="135">
        <v>0.011195161958098332</v>
      </c>
      <c r="J32" s="6">
        <f t="shared" si="5"/>
        <v>0.009792023892</v>
      </c>
      <c r="K32" s="21">
        <f t="shared" si="6"/>
        <v>0.8746656751</v>
      </c>
      <c r="L32" s="135">
        <v>0.01777023977561032</v>
      </c>
      <c r="M32" s="6">
        <f t="shared" si="7"/>
        <v>0.01554301877</v>
      </c>
      <c r="N32" s="21">
        <f t="shared" si="8"/>
        <v>0.8746656751</v>
      </c>
      <c r="O32" s="22">
        <v>0.00484762802201244</v>
      </c>
      <c r="P32" s="6">
        <f t="shared" si="9"/>
        <v>0.004240053836</v>
      </c>
      <c r="Q32" s="21">
        <f t="shared" si="10"/>
        <v>0.8746656751</v>
      </c>
      <c r="R32" s="135">
        <v>0.010934584937572378</v>
      </c>
      <c r="S32" s="6">
        <f t="shared" si="11"/>
        <v>0.009564106116</v>
      </c>
      <c r="T32" s="21">
        <f t="shared" si="12"/>
        <v>0.8746656751</v>
      </c>
      <c r="U32" s="135">
        <v>0.003957731738683856</v>
      </c>
      <c r="V32" s="6">
        <f t="shared" si="13"/>
        <v>0.003461692103</v>
      </c>
      <c r="W32" s="21">
        <f t="shared" si="14"/>
        <v>0.8746656751</v>
      </c>
      <c r="X32" s="135">
        <v>0.039798795924819386</v>
      </c>
      <c r="Y32" s="6">
        <f t="shared" si="15"/>
        <v>0.0348106407</v>
      </c>
      <c r="Z32" s="21">
        <f t="shared" si="16"/>
        <v>0.8746656751</v>
      </c>
      <c r="AA32" s="135">
        <v>0.029269201021254743</v>
      </c>
      <c r="AB32" s="6">
        <f t="shared" si="17"/>
        <v>0.02560076547</v>
      </c>
      <c r="AC32" s="21">
        <f t="shared" si="18"/>
        <v>0.8746656751</v>
      </c>
      <c r="AD32" s="135">
        <v>0.027892100251639906</v>
      </c>
      <c r="AE32" s="6">
        <f t="shared" si="19"/>
        <v>0.0243962627</v>
      </c>
      <c r="AF32" s="21">
        <f t="shared" si="20"/>
        <v>0.8746656751</v>
      </c>
      <c r="AG32" s="135">
        <v>0.029704461921522096</v>
      </c>
      <c r="AH32" s="6">
        <f t="shared" si="21"/>
        <v>0.02598147324</v>
      </c>
      <c r="AI32" s="21">
        <f t="shared" si="22"/>
        <v>0.8746656751</v>
      </c>
    </row>
    <row r="33" ht="13.5" customHeight="1">
      <c r="A33" s="15" t="s">
        <v>123</v>
      </c>
      <c r="B33" s="6">
        <f>SQRT(('Regime Indicators'!J32-'Regime Indicators'!$J$49)^2+('Regime Indicators'!K32-'Regime Indicators'!$K$49)^2+('Regime Indicators'!L32-'Regime Indicators'!$L$49)^2+('Regime Indicators'!M32-'Regime Indicators'!$M$49)^2+('Regime Indicators'!N32-'Regime Indicators'!$N$49)^2+('Regime Indicators'!O32-'Regime Indicators'!$O$49)^2)</f>
        <v>6.995261656</v>
      </c>
      <c r="C33" s="6">
        <f t="shared" si="1"/>
        <v>0.3383439351</v>
      </c>
      <c r="D33" s="6">
        <f t="shared" si="2"/>
        <v>0.8882450973</v>
      </c>
      <c r="F33" s="135">
        <v>0.051042337676546534</v>
      </c>
      <c r="G33" s="6">
        <f t="shared" si="3"/>
        <v>0.04533810619</v>
      </c>
      <c r="H33" s="21">
        <f t="shared" si="4"/>
        <v>0.8882450973</v>
      </c>
      <c r="I33" s="135">
        <v>0.05130329004789114</v>
      </c>
      <c r="J33" s="6">
        <f t="shared" si="5"/>
        <v>0.04556989586</v>
      </c>
      <c r="K33" s="21">
        <f t="shared" si="6"/>
        <v>0.8882450973</v>
      </c>
      <c r="L33" s="135">
        <v>0.02382828787470359</v>
      </c>
      <c r="M33" s="6">
        <f t="shared" si="7"/>
        <v>0.02116535988</v>
      </c>
      <c r="N33" s="21">
        <f t="shared" si="8"/>
        <v>0.8882450973</v>
      </c>
      <c r="O33" s="22">
        <v>0.01724402428155214</v>
      </c>
      <c r="P33" s="6">
        <f t="shared" si="9"/>
        <v>0.01531692003</v>
      </c>
      <c r="Q33" s="21">
        <f t="shared" si="10"/>
        <v>0.8882450973</v>
      </c>
      <c r="R33" s="135">
        <v>0.05238233061939446</v>
      </c>
      <c r="S33" s="6">
        <f t="shared" si="11"/>
        <v>0.04652834836</v>
      </c>
      <c r="T33" s="21">
        <f t="shared" si="12"/>
        <v>0.8882450973</v>
      </c>
      <c r="U33" s="135">
        <v>0.03995566128602457</v>
      </c>
      <c r="V33" s="6">
        <f t="shared" si="13"/>
        <v>0.03549042025</v>
      </c>
      <c r="W33" s="21">
        <f t="shared" si="14"/>
        <v>0.8882450973</v>
      </c>
      <c r="X33" s="135">
        <v>0.03400918843493228</v>
      </c>
      <c r="Y33" s="6">
        <f t="shared" si="15"/>
        <v>0.03020849489</v>
      </c>
      <c r="Z33" s="21">
        <f t="shared" si="16"/>
        <v>0.8882450973</v>
      </c>
      <c r="AA33" s="135">
        <v>0.030537423880423242</v>
      </c>
      <c r="AB33" s="6">
        <f t="shared" si="17"/>
        <v>0.02712471705</v>
      </c>
      <c r="AC33" s="21">
        <f t="shared" si="18"/>
        <v>0.8882450973</v>
      </c>
      <c r="AD33" s="135">
        <v>0.027232758519833755</v>
      </c>
      <c r="AE33" s="6">
        <f t="shared" si="19"/>
        <v>0.02418936424</v>
      </c>
      <c r="AF33" s="21">
        <f t="shared" si="20"/>
        <v>0.8882450973</v>
      </c>
      <c r="AG33" s="135">
        <v>0.02999423148957625</v>
      </c>
      <c r="AH33" s="6">
        <f t="shared" si="21"/>
        <v>0.02664222907</v>
      </c>
      <c r="AI33" s="21">
        <f t="shared" si="22"/>
        <v>0.8882450973</v>
      </c>
    </row>
    <row r="34" ht="13.5" customHeight="1">
      <c r="A34" s="15" t="s">
        <v>125</v>
      </c>
      <c r="B34" s="6">
        <f>SQRT(('Regime Indicators'!J33-'Regime Indicators'!$J$49)^2+('Regime Indicators'!K33-'Regime Indicators'!$K$49)^2+('Regime Indicators'!L33-'Regime Indicators'!$L$49)^2+('Regime Indicators'!M33-'Regime Indicators'!$M$49)^2+('Regime Indicators'!N33-'Regime Indicators'!$N$49)^2+('Regime Indicators'!O33-'Regime Indicators'!$O$49)^2)</f>
        <v>7.112048792</v>
      </c>
      <c r="C34" s="6">
        <f t="shared" si="1"/>
        <v>0.3439926472</v>
      </c>
      <c r="D34" s="6">
        <f t="shared" si="2"/>
        <v>0.8827883195</v>
      </c>
      <c r="F34" s="135">
        <v>-0.0019343778168032788</v>
      </c>
      <c r="G34" s="6">
        <f t="shared" si="3"/>
        <v>-0.001707646142</v>
      </c>
      <c r="H34" s="21">
        <f t="shared" si="4"/>
        <v>0.8827883195</v>
      </c>
      <c r="I34" s="135">
        <v>0.014870146223218805</v>
      </c>
      <c r="J34" s="6">
        <f t="shared" si="5"/>
        <v>0.0131271914</v>
      </c>
      <c r="K34" s="21">
        <f t="shared" si="6"/>
        <v>0.8827883195</v>
      </c>
      <c r="L34" s="135">
        <v>-0.08577541526323029</v>
      </c>
      <c r="M34" s="6">
        <f t="shared" si="7"/>
        <v>-0.07572153469</v>
      </c>
      <c r="N34" s="21">
        <f t="shared" si="8"/>
        <v>0.8827883195</v>
      </c>
      <c r="O34" s="22">
        <v>-0.061292524104715085</v>
      </c>
      <c r="P34" s="6">
        <f t="shared" si="9"/>
        <v>-0.05410832435</v>
      </c>
      <c r="Q34" s="21">
        <f t="shared" si="10"/>
        <v>0.8827883195</v>
      </c>
      <c r="R34" s="135">
        <v>-0.06239609524724887</v>
      </c>
      <c r="S34" s="6">
        <f t="shared" si="11"/>
        <v>-0.05508254407</v>
      </c>
      <c r="T34" s="21">
        <f t="shared" si="12"/>
        <v>0.8827883195</v>
      </c>
      <c r="U34" s="135">
        <v>-0.05238851146386114</v>
      </c>
      <c r="V34" s="6">
        <f t="shared" si="13"/>
        <v>-0.046247966</v>
      </c>
      <c r="W34" s="21">
        <f t="shared" si="14"/>
        <v>0.8827883195</v>
      </c>
      <c r="X34" s="135">
        <v>-0.08727486962000564</v>
      </c>
      <c r="Y34" s="6">
        <f t="shared" si="15"/>
        <v>-0.07704523549</v>
      </c>
      <c r="Z34" s="21">
        <f t="shared" si="16"/>
        <v>0.8827883195</v>
      </c>
      <c r="AA34" s="135">
        <v>-0.07810530221614831</v>
      </c>
      <c r="AB34" s="6">
        <f t="shared" si="17"/>
        <v>-0.06895044849</v>
      </c>
      <c r="AC34" s="21">
        <f t="shared" si="18"/>
        <v>0.8827883195</v>
      </c>
      <c r="AD34" s="135">
        <v>-0.053796706110276094</v>
      </c>
      <c r="AE34" s="6">
        <f t="shared" si="19"/>
        <v>-0.04749110378</v>
      </c>
      <c r="AF34" s="21">
        <f t="shared" si="20"/>
        <v>0.8827883195</v>
      </c>
      <c r="AG34" s="135">
        <v>-0.03274293488272306</v>
      </c>
      <c r="AH34" s="6">
        <f t="shared" si="21"/>
        <v>-0.02890508046</v>
      </c>
      <c r="AI34" s="21">
        <f t="shared" si="22"/>
        <v>0.8827883195</v>
      </c>
    </row>
    <row r="35" ht="13.5" customHeight="1">
      <c r="A35" s="15" t="s">
        <v>127</v>
      </c>
      <c r="B35" s="6">
        <f>SQRT(('Regime Indicators'!J34-'Regime Indicators'!$J$49)^2+('Regime Indicators'!K34-'Regime Indicators'!$K$49)^2+('Regime Indicators'!L34-'Regime Indicators'!$L$49)^2+('Regime Indicators'!M34-'Regime Indicators'!$M$49)^2+('Regime Indicators'!N34-'Regime Indicators'!$N$49)^2+('Regime Indicators'!O34-'Regime Indicators'!$O$49)^2)</f>
        <v>7.723469696</v>
      </c>
      <c r="C35" s="6">
        <f t="shared" si="1"/>
        <v>0.3735656017</v>
      </c>
      <c r="D35" s="6">
        <f t="shared" si="2"/>
        <v>0.8516167678</v>
      </c>
      <c r="F35" s="135">
        <v>0.04980142317166836</v>
      </c>
      <c r="G35" s="6">
        <f t="shared" si="3"/>
        <v>0.04241172703</v>
      </c>
      <c r="H35" s="21">
        <f t="shared" si="4"/>
        <v>0.8516167678</v>
      </c>
      <c r="I35" s="135">
        <v>0.047843466843716875</v>
      </c>
      <c r="J35" s="6">
        <f t="shared" si="5"/>
        <v>0.04074429859</v>
      </c>
      <c r="K35" s="21">
        <f t="shared" si="6"/>
        <v>0.8516167678</v>
      </c>
      <c r="L35" s="135">
        <v>0.09398395019778727</v>
      </c>
      <c r="M35" s="6">
        <f t="shared" si="7"/>
        <v>0.08003830789</v>
      </c>
      <c r="N35" s="21">
        <f t="shared" si="8"/>
        <v>0.8516167678</v>
      </c>
      <c r="O35" s="22">
        <v>0.10058753777680773</v>
      </c>
      <c r="P35" s="6">
        <f t="shared" si="9"/>
        <v>0.0856620338</v>
      </c>
      <c r="Q35" s="21">
        <f t="shared" si="10"/>
        <v>0.8516167678</v>
      </c>
      <c r="R35" s="135">
        <v>-0.05171865867720671</v>
      </c>
      <c r="S35" s="6">
        <f t="shared" si="11"/>
        <v>-0.04404447694</v>
      </c>
      <c r="T35" s="21">
        <f t="shared" si="12"/>
        <v>0.8516167678</v>
      </c>
      <c r="U35" s="135">
        <v>-0.02216193218532647</v>
      </c>
      <c r="V35" s="6">
        <f t="shared" si="13"/>
        <v>-0.01887347306</v>
      </c>
      <c r="W35" s="21">
        <f t="shared" si="14"/>
        <v>0.8516167678</v>
      </c>
      <c r="X35" s="135">
        <v>-0.04075487126966393</v>
      </c>
      <c r="Y35" s="6">
        <f t="shared" si="15"/>
        <v>-0.03470753174</v>
      </c>
      <c r="Z35" s="21">
        <f t="shared" si="16"/>
        <v>0.8516167678</v>
      </c>
      <c r="AA35" s="135">
        <v>-0.026875585072448582</v>
      </c>
      <c r="AB35" s="6">
        <f t="shared" si="17"/>
        <v>-0.02288769889</v>
      </c>
      <c r="AC35" s="21">
        <f t="shared" si="18"/>
        <v>0.8516167678</v>
      </c>
      <c r="AD35" s="135">
        <v>-0.029933932071220304</v>
      </c>
      <c r="AE35" s="6">
        <f t="shared" si="19"/>
        <v>-0.02549223848</v>
      </c>
      <c r="AF35" s="21">
        <f t="shared" si="20"/>
        <v>0.8516167678</v>
      </c>
      <c r="AG35" s="135">
        <v>-0.025107885834562693</v>
      </c>
      <c r="AH35" s="6">
        <f t="shared" si="21"/>
        <v>-0.02138229658</v>
      </c>
      <c r="AI35" s="21">
        <f t="shared" si="22"/>
        <v>0.8516167678</v>
      </c>
    </row>
    <row r="36" ht="13.5" customHeight="1">
      <c r="A36" s="15" t="s">
        <v>129</v>
      </c>
      <c r="B36" s="6">
        <f>SQRT(('Regime Indicators'!J35-'Regime Indicators'!$J$49)^2+('Regime Indicators'!K35-'Regime Indicators'!$K$49)^2+('Regime Indicators'!L35-'Regime Indicators'!$L$49)^2+('Regime Indicators'!M35-'Regime Indicators'!$M$49)^2+('Regime Indicators'!N35-'Regime Indicators'!$N$49)^2+('Regime Indicators'!O35-'Regime Indicators'!$O$49)^2)</f>
        <v>6.99725513</v>
      </c>
      <c r="C36" s="6">
        <f t="shared" si="1"/>
        <v>0.3384403547</v>
      </c>
      <c r="D36" s="6">
        <f t="shared" si="2"/>
        <v>0.8881532806</v>
      </c>
      <c r="F36" s="135">
        <v>-0.007219281528972221</v>
      </c>
      <c r="G36" s="6">
        <f t="shared" si="3"/>
        <v>-0.006411828573</v>
      </c>
      <c r="H36" s="21">
        <f t="shared" si="4"/>
        <v>0.8881532806</v>
      </c>
      <c r="I36" s="135">
        <v>0.03837648483157774</v>
      </c>
      <c r="J36" s="6">
        <f t="shared" si="5"/>
        <v>0.0340842009</v>
      </c>
      <c r="K36" s="21">
        <f t="shared" si="6"/>
        <v>0.8881532806</v>
      </c>
      <c r="L36" s="135">
        <v>0.01980316524649739</v>
      </c>
      <c r="M36" s="6">
        <f t="shared" si="7"/>
        <v>0.01758824618</v>
      </c>
      <c r="N36" s="21">
        <f t="shared" si="8"/>
        <v>0.8881532806</v>
      </c>
      <c r="O36" s="22">
        <v>0.0662983451831709</v>
      </c>
      <c r="P36" s="6">
        <f t="shared" si="9"/>
        <v>0.05888309277</v>
      </c>
      <c r="Q36" s="21">
        <f t="shared" si="10"/>
        <v>0.8881532806</v>
      </c>
      <c r="R36" s="135">
        <v>0.026102499223344733</v>
      </c>
      <c r="S36" s="6">
        <f t="shared" si="11"/>
        <v>0.02318302032</v>
      </c>
      <c r="T36" s="21">
        <f t="shared" si="12"/>
        <v>0.8881532806</v>
      </c>
      <c r="U36" s="135">
        <v>0.05022271992639005</v>
      </c>
      <c r="V36" s="6">
        <f t="shared" si="13"/>
        <v>0.04460547346</v>
      </c>
      <c r="W36" s="21">
        <f t="shared" si="14"/>
        <v>0.8881532806</v>
      </c>
      <c r="X36" s="135">
        <v>0.03695738396016823</v>
      </c>
      <c r="Y36" s="6">
        <f t="shared" si="15"/>
        <v>0.03282382181</v>
      </c>
      <c r="Z36" s="21">
        <f t="shared" si="16"/>
        <v>0.8881532806</v>
      </c>
      <c r="AA36" s="135">
        <v>0.04369973807073668</v>
      </c>
      <c r="AB36" s="6">
        <f t="shared" si="17"/>
        <v>0.03881206573</v>
      </c>
      <c r="AC36" s="21">
        <f t="shared" si="18"/>
        <v>0.8881532806</v>
      </c>
      <c r="AD36" s="135">
        <v>-0.046320447186645075</v>
      </c>
      <c r="AE36" s="6">
        <f t="shared" si="19"/>
        <v>-0.04113965713</v>
      </c>
      <c r="AF36" s="21">
        <f t="shared" si="20"/>
        <v>0.8881532806</v>
      </c>
      <c r="AG36" s="135">
        <v>0.006456281779314121</v>
      </c>
      <c r="AH36" s="6">
        <f t="shared" si="21"/>
        <v>0.005734167843</v>
      </c>
      <c r="AI36" s="21">
        <f t="shared" si="22"/>
        <v>0.8881532806</v>
      </c>
    </row>
    <row r="37" ht="13.5" customHeight="1">
      <c r="A37" s="15" t="s">
        <v>131</v>
      </c>
      <c r="B37" s="6">
        <f>SQRT(('Regime Indicators'!J36-'Regime Indicators'!$J$49)^2+('Regime Indicators'!K36-'Regime Indicators'!$K$49)^2+('Regime Indicators'!L36-'Regime Indicators'!$L$49)^2+('Regime Indicators'!M36-'Regime Indicators'!$M$49)^2+('Regime Indicators'!N36-'Regime Indicators'!$N$49)^2+('Regime Indicators'!O36-'Regime Indicators'!$O$49)^2)</f>
        <v>6.514578953</v>
      </c>
      <c r="C37" s="6">
        <f t="shared" si="1"/>
        <v>0.3150944721</v>
      </c>
      <c r="D37" s="6">
        <f t="shared" si="2"/>
        <v>0.9090534334</v>
      </c>
      <c r="F37" s="135">
        <v>0.0010835834158609003</v>
      </c>
      <c r="G37" s="6">
        <f t="shared" si="3"/>
        <v>0.0009850352246</v>
      </c>
      <c r="H37" s="21">
        <f t="shared" si="4"/>
        <v>0.9090534334</v>
      </c>
      <c r="I37" s="135">
        <v>0.0012004843380759578</v>
      </c>
      <c r="J37" s="6">
        <f t="shared" si="5"/>
        <v>0.001091304409</v>
      </c>
      <c r="K37" s="21">
        <f t="shared" si="6"/>
        <v>0.9090534334</v>
      </c>
      <c r="L37" s="135">
        <v>-0.011958177989005225</v>
      </c>
      <c r="M37" s="6">
        <f t="shared" si="7"/>
        <v>-0.01087062276</v>
      </c>
      <c r="N37" s="21">
        <f t="shared" si="8"/>
        <v>0.9090534334</v>
      </c>
      <c r="O37" s="22">
        <v>0.019768722717746767</v>
      </c>
      <c r="P37" s="6">
        <f t="shared" si="9"/>
        <v>0.01797082526</v>
      </c>
      <c r="Q37" s="21">
        <f t="shared" si="10"/>
        <v>0.9090534334</v>
      </c>
      <c r="R37" s="135">
        <v>0.0012346584429094865</v>
      </c>
      <c r="S37" s="6">
        <f t="shared" si="11"/>
        <v>0.001122370497</v>
      </c>
      <c r="T37" s="21">
        <f t="shared" si="12"/>
        <v>0.9090534334</v>
      </c>
      <c r="U37" s="135">
        <v>0.008349418185144453</v>
      </c>
      <c r="V37" s="6">
        <f t="shared" si="13"/>
        <v>0.007590067268</v>
      </c>
      <c r="W37" s="21">
        <f t="shared" si="14"/>
        <v>0.9090534334</v>
      </c>
      <c r="X37" s="135">
        <v>0.029826918590895923</v>
      </c>
      <c r="Y37" s="6">
        <f t="shared" si="15"/>
        <v>0.02711426275</v>
      </c>
      <c r="Z37" s="21">
        <f t="shared" si="16"/>
        <v>0.9090534334</v>
      </c>
      <c r="AA37" s="135">
        <v>0.0533264368231301</v>
      </c>
      <c r="AB37" s="6">
        <f t="shared" si="17"/>
        <v>0.04847658049</v>
      </c>
      <c r="AC37" s="21">
        <f t="shared" si="18"/>
        <v>0.9090534334</v>
      </c>
      <c r="AD37" s="135">
        <v>-0.008343874251251826</v>
      </c>
      <c r="AE37" s="6">
        <f t="shared" si="19"/>
        <v>-0.007585027536</v>
      </c>
      <c r="AF37" s="21">
        <f t="shared" si="20"/>
        <v>0.9090534334</v>
      </c>
      <c r="AG37" s="135">
        <v>0.012819605815675983</v>
      </c>
      <c r="AH37" s="6">
        <f t="shared" si="21"/>
        <v>0.01165370668</v>
      </c>
      <c r="AI37" s="21">
        <f t="shared" si="22"/>
        <v>0.9090534334</v>
      </c>
    </row>
    <row r="38" ht="13.5" customHeight="1">
      <c r="A38" s="15" t="s">
        <v>133</v>
      </c>
      <c r="B38" s="6">
        <f>SQRT(('Regime Indicators'!J37-'Regime Indicators'!$J$49)^2+('Regime Indicators'!K37-'Regime Indicators'!$K$49)^2+('Regime Indicators'!L37-'Regime Indicators'!$L$49)^2+('Regime Indicators'!M37-'Regime Indicators'!$M$49)^2+('Regime Indicators'!N37-'Regime Indicators'!$N$49)^2+('Regime Indicators'!O37-'Regime Indicators'!$O$49)^2)</f>
        <v>6.484196635</v>
      </c>
      <c r="C38" s="6">
        <f t="shared" si="1"/>
        <v>0.3136249527</v>
      </c>
      <c r="D38" s="6">
        <f t="shared" si="2"/>
        <v>0.9102804789</v>
      </c>
      <c r="F38" s="135">
        <v>-0.08394969440815658</v>
      </c>
      <c r="G38" s="6">
        <f t="shared" si="3"/>
        <v>-0.07641776803</v>
      </c>
      <c r="H38" s="21">
        <f t="shared" si="4"/>
        <v>0.9102804789</v>
      </c>
      <c r="I38" s="135">
        <v>-0.05290070530997959</v>
      </c>
      <c r="J38" s="6">
        <f t="shared" si="5"/>
        <v>-0.04815447936</v>
      </c>
      <c r="K38" s="21">
        <f t="shared" si="6"/>
        <v>0.9102804789</v>
      </c>
      <c r="L38" s="135">
        <v>-0.10734793042782664</v>
      </c>
      <c r="M38" s="6">
        <f t="shared" si="7"/>
        <v>-0.09771672551</v>
      </c>
      <c r="N38" s="21">
        <f t="shared" si="8"/>
        <v>0.9102804789</v>
      </c>
      <c r="O38" s="22">
        <v>-0.13061590109325105</v>
      </c>
      <c r="P38" s="6">
        <f t="shared" si="9"/>
        <v>-0.118897105</v>
      </c>
      <c r="Q38" s="21">
        <f t="shared" si="10"/>
        <v>0.9102804789</v>
      </c>
      <c r="R38" s="135">
        <v>-0.12053016520882931</v>
      </c>
      <c r="S38" s="6">
        <f t="shared" si="11"/>
        <v>-0.1097162565</v>
      </c>
      <c r="T38" s="21">
        <f t="shared" si="12"/>
        <v>0.9102804789</v>
      </c>
      <c r="U38" s="135">
        <v>-0.09110133713576318</v>
      </c>
      <c r="V38" s="6">
        <f t="shared" si="13"/>
        <v>-0.08292776879</v>
      </c>
      <c r="W38" s="21">
        <f t="shared" si="14"/>
        <v>0.9102804789</v>
      </c>
      <c r="X38" s="135">
        <v>-0.08819179493839269</v>
      </c>
      <c r="Y38" s="6">
        <f t="shared" si="15"/>
        <v>-0.08027926933</v>
      </c>
      <c r="Z38" s="21">
        <f t="shared" si="16"/>
        <v>0.9102804789</v>
      </c>
      <c r="AA38" s="135">
        <v>-0.07257369607129871</v>
      </c>
      <c r="AB38" s="6">
        <f t="shared" si="17"/>
        <v>-0.06606241881</v>
      </c>
      <c r="AC38" s="21">
        <f t="shared" si="18"/>
        <v>0.9102804789</v>
      </c>
      <c r="AD38" s="135">
        <v>0.006416210283995305</v>
      </c>
      <c r="AE38" s="6">
        <f t="shared" si="19"/>
        <v>0.00584055097</v>
      </c>
      <c r="AF38" s="21">
        <f t="shared" si="20"/>
        <v>0.9102804789</v>
      </c>
      <c r="AG38" s="135">
        <v>-0.037376569617870725</v>
      </c>
      <c r="AH38" s="6">
        <f t="shared" si="21"/>
        <v>-0.03402316169</v>
      </c>
      <c r="AI38" s="21">
        <f t="shared" si="22"/>
        <v>0.9102804789</v>
      </c>
    </row>
    <row r="39" ht="13.5" customHeight="1">
      <c r="A39" s="15" t="s">
        <v>135</v>
      </c>
      <c r="B39" s="6">
        <f>SQRT(('Regime Indicators'!J38-'Regime Indicators'!$J$49)^2+('Regime Indicators'!K38-'Regime Indicators'!$K$49)^2+('Regime Indicators'!L38-'Regime Indicators'!$L$49)^2+('Regime Indicators'!M38-'Regime Indicators'!$M$49)^2+('Regime Indicators'!N38-'Regime Indicators'!$N$49)^2+('Regime Indicators'!O38-'Regime Indicators'!$O$49)^2)</f>
        <v>6.534124378</v>
      </c>
      <c r="C39" s="6">
        <f t="shared" si="1"/>
        <v>0.3160398372</v>
      </c>
      <c r="D39" s="6">
        <f t="shared" si="2"/>
        <v>0.9082585704</v>
      </c>
      <c r="F39" s="135">
        <v>0.05635223282079016</v>
      </c>
      <c r="G39" s="6">
        <f t="shared" si="3"/>
        <v>0.05118239842</v>
      </c>
      <c r="H39" s="21">
        <f t="shared" si="4"/>
        <v>0.9082585704</v>
      </c>
      <c r="I39" s="135">
        <v>0.0731711990954993</v>
      </c>
      <c r="J39" s="6">
        <f t="shared" si="5"/>
        <v>0.06645836869</v>
      </c>
      <c r="K39" s="21">
        <f t="shared" si="6"/>
        <v>0.9082585704</v>
      </c>
      <c r="L39" s="135">
        <v>0.028760704139326965</v>
      </c>
      <c r="M39" s="6">
        <f t="shared" si="7"/>
        <v>0.02612215603</v>
      </c>
      <c r="N39" s="21">
        <f t="shared" si="8"/>
        <v>0.9082585704</v>
      </c>
      <c r="O39" s="22">
        <v>0.04319524192616009</v>
      </c>
      <c r="P39" s="6">
        <f t="shared" si="9"/>
        <v>0.03923244868</v>
      </c>
      <c r="Q39" s="21">
        <f t="shared" si="10"/>
        <v>0.9082585704</v>
      </c>
      <c r="R39" s="135">
        <v>0.021713215712493517</v>
      </c>
      <c r="S39" s="6">
        <f t="shared" si="11"/>
        <v>0.01972121426</v>
      </c>
      <c r="T39" s="21">
        <f t="shared" si="12"/>
        <v>0.9082585704</v>
      </c>
      <c r="U39" s="135">
        <v>0.05607263365849935</v>
      </c>
      <c r="V39" s="6">
        <f t="shared" si="13"/>
        <v>0.05092845009</v>
      </c>
      <c r="W39" s="21">
        <f t="shared" si="14"/>
        <v>0.9082585704</v>
      </c>
      <c r="X39" s="135">
        <v>0.037843149887505145</v>
      </c>
      <c r="Y39" s="6">
        <f t="shared" si="15"/>
        <v>0.03437136522</v>
      </c>
      <c r="Z39" s="21">
        <f t="shared" si="16"/>
        <v>0.9082585704</v>
      </c>
      <c r="AA39" s="135">
        <v>0.07812414239463683</v>
      </c>
      <c r="AB39" s="6">
        <f t="shared" si="17"/>
        <v>0.07095692189</v>
      </c>
      <c r="AC39" s="21">
        <f t="shared" si="18"/>
        <v>0.9082585704</v>
      </c>
      <c r="AD39" s="135">
        <v>-0.012583614513958175</v>
      </c>
      <c r="AE39" s="6">
        <f t="shared" si="19"/>
        <v>-0.01142917573</v>
      </c>
      <c r="AF39" s="21">
        <f t="shared" si="20"/>
        <v>0.9082585704</v>
      </c>
      <c r="AG39" s="135">
        <v>-0.008613998247366528</v>
      </c>
      <c r="AH39" s="6">
        <f t="shared" si="21"/>
        <v>-0.007823737734</v>
      </c>
      <c r="AI39" s="21">
        <f t="shared" si="22"/>
        <v>0.9082585704</v>
      </c>
    </row>
    <row r="40" ht="13.5" customHeight="1">
      <c r="A40" s="15" t="s">
        <v>137</v>
      </c>
      <c r="B40" s="6">
        <f>SQRT(('Regime Indicators'!J39-'Regime Indicators'!$J$49)^2+('Regime Indicators'!K39-'Regime Indicators'!$K$49)^2+('Regime Indicators'!L39-'Regime Indicators'!$L$49)^2+('Regime Indicators'!M39-'Regime Indicators'!$M$49)^2+('Regime Indicators'!N39-'Regime Indicators'!$N$49)^2+('Regime Indicators'!O39-'Regime Indicators'!$O$49)^2)</f>
        <v>5.871960834</v>
      </c>
      <c r="C40" s="6">
        <f t="shared" si="1"/>
        <v>0.2840125835</v>
      </c>
      <c r="D40" s="6">
        <f t="shared" si="2"/>
        <v>0.9328344443</v>
      </c>
      <c r="F40" s="135">
        <v>0.016383574414898572</v>
      </c>
      <c r="G40" s="6">
        <f t="shared" si="3"/>
        <v>0.01528316253</v>
      </c>
      <c r="H40" s="21">
        <f t="shared" si="4"/>
        <v>0.9328344443</v>
      </c>
      <c r="I40" s="135">
        <v>0.0074188780047854674</v>
      </c>
      <c r="J40" s="6">
        <f t="shared" si="5"/>
        <v>0.006920584941</v>
      </c>
      <c r="K40" s="21">
        <f t="shared" si="6"/>
        <v>0.9328344443</v>
      </c>
      <c r="L40" s="135">
        <v>0.017027542699790343</v>
      </c>
      <c r="M40" s="6">
        <f t="shared" si="7"/>
        <v>0.01588387833</v>
      </c>
      <c r="N40" s="21">
        <f t="shared" si="8"/>
        <v>0.9328344443</v>
      </c>
      <c r="O40" s="22">
        <v>-0.046829800854307546</v>
      </c>
      <c r="P40" s="6">
        <f t="shared" si="9"/>
        <v>-0.04368445125</v>
      </c>
      <c r="Q40" s="21">
        <f t="shared" si="10"/>
        <v>0.9328344443</v>
      </c>
      <c r="R40" s="135">
        <v>-0.025653442139511262</v>
      </c>
      <c r="S40" s="6">
        <f t="shared" si="11"/>
        <v>-0.02393041444</v>
      </c>
      <c r="T40" s="21">
        <f t="shared" si="12"/>
        <v>0.9328344443</v>
      </c>
      <c r="U40" s="135">
        <v>-0.013538191741417571</v>
      </c>
      <c r="V40" s="6">
        <f t="shared" si="13"/>
        <v>-0.01262889157</v>
      </c>
      <c r="W40" s="21">
        <f t="shared" si="14"/>
        <v>0.9328344443</v>
      </c>
      <c r="X40" s="135">
        <v>0.011817470449937861</v>
      </c>
      <c r="Y40" s="6">
        <f t="shared" si="15"/>
        <v>0.01102374348</v>
      </c>
      <c r="Z40" s="21">
        <f t="shared" si="16"/>
        <v>0.9328344443</v>
      </c>
      <c r="AA40" s="135">
        <v>3.8480539831842187E-4</v>
      </c>
      <c r="AB40" s="6">
        <f t="shared" si="17"/>
        <v>0.0003589597299</v>
      </c>
      <c r="AC40" s="21">
        <f t="shared" si="18"/>
        <v>0.9328344443</v>
      </c>
      <c r="AD40" s="135">
        <v>0.08260569389152406</v>
      </c>
      <c r="AE40" s="6">
        <f t="shared" si="19"/>
        <v>0.07705743655</v>
      </c>
      <c r="AF40" s="21">
        <f t="shared" si="20"/>
        <v>0.9328344443</v>
      </c>
      <c r="AG40" s="135">
        <v>0.04112809474241996</v>
      </c>
      <c r="AH40" s="6">
        <f t="shared" si="21"/>
        <v>0.0383657034</v>
      </c>
      <c r="AI40" s="21">
        <f t="shared" si="22"/>
        <v>0.9328344443</v>
      </c>
    </row>
    <row r="41" ht="13.5" customHeight="1">
      <c r="A41" s="15" t="s">
        <v>139</v>
      </c>
      <c r="B41" s="6">
        <f>SQRT(('Regime Indicators'!J40-'Regime Indicators'!$J$49)^2+('Regime Indicators'!K40-'Regime Indicators'!$K$49)^2+('Regime Indicators'!L40-'Regime Indicators'!$L$49)^2+('Regime Indicators'!M40-'Regime Indicators'!$M$49)^2+('Regime Indicators'!N40-'Regime Indicators'!$N$49)^2+('Regime Indicators'!O40-'Regime Indicators'!$O$49)^2)</f>
        <v>5.473144696</v>
      </c>
      <c r="C41" s="6">
        <f t="shared" si="1"/>
        <v>0.2647228088</v>
      </c>
      <c r="D41" s="6">
        <f t="shared" si="2"/>
        <v>0.9453722001</v>
      </c>
      <c r="F41" s="135">
        <v>0.04583087082488557</v>
      </c>
      <c r="G41" s="6">
        <f t="shared" si="3"/>
        <v>0.04332723118</v>
      </c>
      <c r="H41" s="21">
        <f t="shared" si="4"/>
        <v>0.9453722001</v>
      </c>
      <c r="I41" s="135">
        <v>0.006143230685792922</v>
      </c>
      <c r="J41" s="6">
        <f t="shared" si="5"/>
        <v>0.005807639509</v>
      </c>
      <c r="K41" s="21">
        <f t="shared" si="6"/>
        <v>0.9453722001</v>
      </c>
      <c r="L41" s="135">
        <v>0.04306276895110828</v>
      </c>
      <c r="M41" s="6">
        <f t="shared" si="7"/>
        <v>0.04071034463</v>
      </c>
      <c r="N41" s="21">
        <f t="shared" si="8"/>
        <v>0.9453722001</v>
      </c>
      <c r="O41" s="22">
        <v>0.0324099586965636</v>
      </c>
      <c r="P41" s="6">
        <f t="shared" si="9"/>
        <v>0.03063947396</v>
      </c>
      <c r="Q41" s="21">
        <f t="shared" si="10"/>
        <v>0.9453722001</v>
      </c>
      <c r="R41" s="135">
        <v>-0.02174100796956191</v>
      </c>
      <c r="S41" s="6">
        <f t="shared" si="11"/>
        <v>-0.02055334454</v>
      </c>
      <c r="T41" s="21">
        <f t="shared" si="12"/>
        <v>0.9453722001</v>
      </c>
      <c r="U41" s="135">
        <v>6.575614977271105E-4</v>
      </c>
      <c r="V41" s="6">
        <f t="shared" si="13"/>
        <v>0.0006216403598</v>
      </c>
      <c r="W41" s="21">
        <f t="shared" si="14"/>
        <v>0.9453722001</v>
      </c>
      <c r="X41" s="135">
        <v>-0.018790959688178566</v>
      </c>
      <c r="Y41" s="6">
        <f t="shared" si="15"/>
        <v>-0.0177644509</v>
      </c>
      <c r="Z41" s="21">
        <f t="shared" si="16"/>
        <v>0.9453722001</v>
      </c>
      <c r="AA41" s="135">
        <v>-0.006890086179692778</v>
      </c>
      <c r="AB41" s="6">
        <f t="shared" si="17"/>
        <v>-0.006513695931</v>
      </c>
      <c r="AC41" s="21">
        <f t="shared" si="18"/>
        <v>0.9453722001</v>
      </c>
      <c r="AD41" s="135">
        <v>0.03401351765992677</v>
      </c>
      <c r="AE41" s="6">
        <f t="shared" si="19"/>
        <v>0.03215543402</v>
      </c>
      <c r="AF41" s="21">
        <f t="shared" si="20"/>
        <v>0.9453722001</v>
      </c>
      <c r="AG41" s="135">
        <v>0.044334031695673515</v>
      </c>
      <c r="AH41" s="6">
        <f t="shared" si="21"/>
        <v>0.04191216108</v>
      </c>
      <c r="AI41" s="21">
        <f t="shared" si="22"/>
        <v>0.9453722001</v>
      </c>
    </row>
    <row r="42" ht="13.5" customHeight="1">
      <c r="A42" s="15" t="s">
        <v>141</v>
      </c>
      <c r="B42" s="6">
        <f>SQRT(('Regime Indicators'!J41-'Regime Indicators'!$J$49)^2+('Regime Indicators'!K41-'Regime Indicators'!$K$49)^2+('Regime Indicators'!L41-'Regime Indicators'!$L$49)^2+('Regime Indicators'!M41-'Regime Indicators'!$M$49)^2+('Regime Indicators'!N41-'Regime Indicators'!$N$49)^2+('Regime Indicators'!O41-'Regime Indicators'!$O$49)^2)</f>
        <v>4.703255994</v>
      </c>
      <c r="C42" s="6">
        <f t="shared" si="1"/>
        <v>0.2274851491</v>
      </c>
      <c r="D42" s="6">
        <f t="shared" si="2"/>
        <v>0.9650974021</v>
      </c>
      <c r="F42" s="135">
        <v>0.034808601342666945</v>
      </c>
      <c r="G42" s="6">
        <f t="shared" si="3"/>
        <v>0.03359369073</v>
      </c>
      <c r="H42" s="21">
        <f t="shared" si="4"/>
        <v>0.9650974021</v>
      </c>
      <c r="I42" s="135">
        <v>0.04581078005474737</v>
      </c>
      <c r="J42" s="6">
        <f t="shared" si="5"/>
        <v>0.04421186482</v>
      </c>
      <c r="K42" s="21">
        <f t="shared" si="6"/>
        <v>0.9650974021</v>
      </c>
      <c r="L42" s="135">
        <v>0.0886597671473559</v>
      </c>
      <c r="M42" s="6">
        <f t="shared" si="7"/>
        <v>0.08556531094</v>
      </c>
      <c r="N42" s="21">
        <f t="shared" si="8"/>
        <v>0.9650974021</v>
      </c>
      <c r="O42" s="22">
        <v>0.09221616754710071</v>
      </c>
      <c r="P42" s="6">
        <f t="shared" si="9"/>
        <v>0.08899758373</v>
      </c>
      <c r="Q42" s="21">
        <f t="shared" si="10"/>
        <v>0.9650974021</v>
      </c>
      <c r="R42" s="135">
        <v>0.07685485166146466</v>
      </c>
      <c r="S42" s="6">
        <f t="shared" si="11"/>
        <v>0.07417241768</v>
      </c>
      <c r="T42" s="21">
        <f t="shared" si="12"/>
        <v>0.9650974021</v>
      </c>
      <c r="U42" s="135">
        <v>0.049650933291653265</v>
      </c>
      <c r="V42" s="6">
        <f t="shared" si="13"/>
        <v>0.04791798673</v>
      </c>
      <c r="W42" s="21">
        <f t="shared" si="14"/>
        <v>0.9650974021</v>
      </c>
      <c r="X42" s="135">
        <v>0.08774786790087785</v>
      </c>
      <c r="Y42" s="6">
        <f t="shared" si="15"/>
        <v>0.08468523935</v>
      </c>
      <c r="Z42" s="21">
        <f t="shared" si="16"/>
        <v>0.9650974021</v>
      </c>
      <c r="AA42" s="135">
        <v>0.07245485104202598</v>
      </c>
      <c r="AB42" s="6">
        <f t="shared" si="17"/>
        <v>0.06992598851</v>
      </c>
      <c r="AC42" s="21">
        <f t="shared" si="18"/>
        <v>0.9650974021</v>
      </c>
      <c r="AD42" s="135">
        <v>0.0102646242188289</v>
      </c>
      <c r="AE42" s="6">
        <f t="shared" si="19"/>
        <v>0.009906362167</v>
      </c>
      <c r="AF42" s="21">
        <f t="shared" si="20"/>
        <v>0.9650974021</v>
      </c>
      <c r="AG42" s="135">
        <v>0.05302099076260558</v>
      </c>
      <c r="AH42" s="6">
        <f t="shared" si="21"/>
        <v>0.05117042044</v>
      </c>
      <c r="AI42" s="21">
        <f t="shared" si="22"/>
        <v>0.9650974021</v>
      </c>
    </row>
    <row r="43" ht="13.5" customHeight="1">
      <c r="A43" s="15" t="s">
        <v>143</v>
      </c>
      <c r="B43" s="6">
        <f>SQRT(('Regime Indicators'!J42-'Regime Indicators'!$J$49)^2+('Regime Indicators'!K42-'Regime Indicators'!$K$49)^2+('Regime Indicators'!L42-'Regime Indicators'!$L$49)^2+('Regime Indicators'!M42-'Regime Indicators'!$M$49)^2+('Regime Indicators'!N42-'Regime Indicators'!$N$49)^2+('Regime Indicators'!O42-'Regime Indicators'!$O$49)^2)</f>
        <v>3.944457449</v>
      </c>
      <c r="C43" s="6">
        <f t="shared" si="1"/>
        <v>0.1907838935</v>
      </c>
      <c r="D43" s="6">
        <f t="shared" si="2"/>
        <v>0.9793115936</v>
      </c>
      <c r="F43" s="135">
        <v>0.06676468964916493</v>
      </c>
      <c r="G43" s="6">
        <f t="shared" si="3"/>
        <v>0.06538343461</v>
      </c>
      <c r="H43" s="21">
        <f t="shared" si="4"/>
        <v>0.9793115936</v>
      </c>
      <c r="I43" s="135">
        <v>0.010115672464231285</v>
      </c>
      <c r="J43" s="6">
        <f t="shared" si="5"/>
        <v>0.009906395321</v>
      </c>
      <c r="K43" s="21">
        <f t="shared" si="6"/>
        <v>0.9793115936</v>
      </c>
      <c r="L43" s="135">
        <v>0.14073582609210922</v>
      </c>
      <c r="M43" s="6">
        <f t="shared" si="7"/>
        <v>0.1378242261</v>
      </c>
      <c r="N43" s="21">
        <f t="shared" si="8"/>
        <v>0.9793115936</v>
      </c>
      <c r="O43" s="22">
        <v>0.03570123223116539</v>
      </c>
      <c r="P43" s="6">
        <f t="shared" si="9"/>
        <v>0.03496263063</v>
      </c>
      <c r="Q43" s="21">
        <f t="shared" si="10"/>
        <v>0.9793115936</v>
      </c>
      <c r="R43" s="135">
        <v>0.046227624154149716</v>
      </c>
      <c r="S43" s="6">
        <f t="shared" si="11"/>
        <v>0.04527124828</v>
      </c>
      <c r="T43" s="21">
        <f t="shared" si="12"/>
        <v>0.9793115936</v>
      </c>
      <c r="U43" s="135">
        <v>-0.052891631693962604</v>
      </c>
      <c r="V43" s="6">
        <f t="shared" si="13"/>
        <v>-0.05179738812</v>
      </c>
      <c r="W43" s="21">
        <f t="shared" si="14"/>
        <v>0.9793115936</v>
      </c>
      <c r="X43" s="135">
        <v>-0.0011608039022159566</v>
      </c>
      <c r="Y43" s="6">
        <f t="shared" si="15"/>
        <v>-0.001136788719</v>
      </c>
      <c r="Z43" s="21">
        <f t="shared" si="16"/>
        <v>0.9793115936</v>
      </c>
      <c r="AA43" s="135">
        <v>-0.05338578101140301</v>
      </c>
      <c r="AB43" s="6">
        <f t="shared" si="17"/>
        <v>-0.05228131428</v>
      </c>
      <c r="AC43" s="21">
        <f t="shared" si="18"/>
        <v>0.9793115936</v>
      </c>
      <c r="AD43" s="135">
        <v>-0.10261800475844662</v>
      </c>
      <c r="AE43" s="6">
        <f t="shared" si="19"/>
        <v>-0.1004950018</v>
      </c>
      <c r="AF43" s="21">
        <f t="shared" si="20"/>
        <v>0.9793115936</v>
      </c>
      <c r="AG43" s="135">
        <v>-0.0019142611746874039</v>
      </c>
      <c r="AH43" s="6">
        <f t="shared" si="21"/>
        <v>-0.001874658161</v>
      </c>
      <c r="AI43" s="21">
        <f t="shared" si="22"/>
        <v>0.9793115936</v>
      </c>
    </row>
    <row r="44" ht="13.5" customHeight="1">
      <c r="A44" s="15" t="s">
        <v>145</v>
      </c>
      <c r="B44" s="6">
        <f>SQRT(('Regime Indicators'!J43-'Regime Indicators'!$J$49)^2+('Regime Indicators'!K43-'Regime Indicators'!$K$49)^2+('Regime Indicators'!L43-'Regime Indicators'!$L$49)^2+('Regime Indicators'!M43-'Regime Indicators'!$M$49)^2+('Regime Indicators'!N43-'Regime Indicators'!$N$49)^2+('Regime Indicators'!O43-'Regime Indicators'!$O$49)^2)</f>
        <v>3.876965877</v>
      </c>
      <c r="C44" s="6">
        <f t="shared" si="1"/>
        <v>0.187519489</v>
      </c>
      <c r="D44" s="6">
        <f t="shared" si="2"/>
        <v>0.9803485923</v>
      </c>
      <c r="F44" s="135">
        <v>0.03268591618303884</v>
      </c>
      <c r="G44" s="6">
        <f t="shared" si="3"/>
        <v>0.03204359192</v>
      </c>
      <c r="H44" s="21">
        <f t="shared" si="4"/>
        <v>0.9803485923</v>
      </c>
      <c r="I44" s="135">
        <v>0.08908662579908677</v>
      </c>
      <c r="J44" s="6">
        <f t="shared" si="5"/>
        <v>0.08733594819</v>
      </c>
      <c r="K44" s="21">
        <f t="shared" si="6"/>
        <v>0.9803485923</v>
      </c>
      <c r="L44" s="135">
        <v>-0.0012994233946993505</v>
      </c>
      <c r="M44" s="6">
        <f t="shared" si="7"/>
        <v>-0.001273887896</v>
      </c>
      <c r="N44" s="21">
        <f t="shared" si="8"/>
        <v>0.9803485923</v>
      </c>
      <c r="O44" s="22">
        <v>0.05348808328250376</v>
      </c>
      <c r="P44" s="6">
        <f t="shared" si="9"/>
        <v>0.05243696715</v>
      </c>
      <c r="Q44" s="21">
        <f t="shared" si="10"/>
        <v>0.9803485923</v>
      </c>
      <c r="R44" s="135">
        <v>0.05667184329791164</v>
      </c>
      <c r="S44" s="6">
        <f t="shared" si="11"/>
        <v>0.0555581618</v>
      </c>
      <c r="T44" s="21">
        <f t="shared" si="12"/>
        <v>0.9803485923</v>
      </c>
      <c r="U44" s="135">
        <v>0.08035629963871682</v>
      </c>
      <c r="V44" s="6">
        <f t="shared" si="13"/>
        <v>0.07877718523</v>
      </c>
      <c r="W44" s="21">
        <f t="shared" si="14"/>
        <v>0.9803485923</v>
      </c>
      <c r="X44" s="135">
        <v>0.0680240583517151</v>
      </c>
      <c r="Y44" s="6">
        <f t="shared" si="15"/>
        <v>0.06668728985</v>
      </c>
      <c r="Z44" s="21">
        <f t="shared" si="16"/>
        <v>0.9803485923</v>
      </c>
      <c r="AA44" s="135">
        <v>0.08457972130883173</v>
      </c>
      <c r="AB44" s="6">
        <f t="shared" si="17"/>
        <v>0.08291761072</v>
      </c>
      <c r="AC44" s="21">
        <f t="shared" si="18"/>
        <v>0.9803485923</v>
      </c>
      <c r="AD44" s="135">
        <v>0.024813793829006503</v>
      </c>
      <c r="AE44" s="6">
        <f t="shared" si="19"/>
        <v>0.02432616785</v>
      </c>
      <c r="AF44" s="21">
        <f t="shared" si="20"/>
        <v>0.9803485923</v>
      </c>
      <c r="AG44" s="135">
        <v>0.03175901207558174</v>
      </c>
      <c r="AH44" s="6">
        <f t="shared" si="21"/>
        <v>0.03113490278</v>
      </c>
      <c r="AI44" s="21">
        <f t="shared" si="22"/>
        <v>0.9803485923</v>
      </c>
    </row>
    <row r="45" ht="13.5" customHeight="1">
      <c r="A45" s="15" t="s">
        <v>147</v>
      </c>
      <c r="B45" s="6">
        <f>SQRT(('Regime Indicators'!J44-'Regime Indicators'!$J$49)^2+('Regime Indicators'!K44-'Regime Indicators'!$K$49)^2+('Regime Indicators'!L44-'Regime Indicators'!$L$49)^2+('Regime Indicators'!M44-'Regime Indicators'!$M$49)^2+('Regime Indicators'!N44-'Regime Indicators'!$N$49)^2+('Regime Indicators'!O44-'Regime Indicators'!$O$49)^2)</f>
        <v>3.412438668</v>
      </c>
      <c r="C45" s="6">
        <f t="shared" si="1"/>
        <v>0.1650514283</v>
      </c>
      <c r="D45" s="6">
        <f t="shared" si="2"/>
        <v>0.9865715798</v>
      </c>
      <c r="F45" s="135">
        <v>0.013445811481414438</v>
      </c>
      <c r="G45" s="6">
        <f t="shared" si="3"/>
        <v>0.01326525548</v>
      </c>
      <c r="H45" s="21">
        <f t="shared" si="4"/>
        <v>0.9865715798</v>
      </c>
      <c r="I45" s="135">
        <v>0.046702686428829576</v>
      </c>
      <c r="J45" s="6">
        <f t="shared" si="5"/>
        <v>0.04607554313</v>
      </c>
      <c r="K45" s="21">
        <f t="shared" si="6"/>
        <v>0.9865715798</v>
      </c>
      <c r="L45" s="135">
        <v>0.006700302438240602</v>
      </c>
      <c r="M45" s="6">
        <f t="shared" si="7"/>
        <v>0.006610327962</v>
      </c>
      <c r="N45" s="21">
        <f t="shared" si="8"/>
        <v>0.9865715798</v>
      </c>
      <c r="O45" s="22">
        <v>0.043888023761360584</v>
      </c>
      <c r="P45" s="6">
        <f t="shared" si="9"/>
        <v>0.04329867694</v>
      </c>
      <c r="Q45" s="21">
        <f t="shared" si="10"/>
        <v>0.9865715798</v>
      </c>
      <c r="R45" s="135">
        <v>0.04359991395764995</v>
      </c>
      <c r="S45" s="6">
        <f t="shared" si="11"/>
        <v>0.04301443599</v>
      </c>
      <c r="T45" s="21">
        <f t="shared" si="12"/>
        <v>0.9865715798</v>
      </c>
      <c r="U45" s="135">
        <v>0.06977084066937111</v>
      </c>
      <c r="V45" s="6">
        <f t="shared" si="13"/>
        <v>0.0688339285</v>
      </c>
      <c r="W45" s="21">
        <f t="shared" si="14"/>
        <v>0.9865715798</v>
      </c>
      <c r="X45" s="135">
        <v>0.06444540204294391</v>
      </c>
      <c r="Y45" s="6">
        <f t="shared" si="15"/>
        <v>0.06358000211</v>
      </c>
      <c r="Z45" s="21">
        <f t="shared" si="16"/>
        <v>0.9865715798</v>
      </c>
      <c r="AA45" s="135">
        <v>0.08164191244668118</v>
      </c>
      <c r="AB45" s="6">
        <f t="shared" si="17"/>
        <v>0.08054559054</v>
      </c>
      <c r="AC45" s="21">
        <f t="shared" si="18"/>
        <v>0.9865715798</v>
      </c>
      <c r="AD45" s="135">
        <v>0.03547092396227769</v>
      </c>
      <c r="AE45" s="6">
        <f t="shared" si="19"/>
        <v>0.03499460549</v>
      </c>
      <c r="AF45" s="21">
        <f t="shared" si="20"/>
        <v>0.9865715798</v>
      </c>
      <c r="AG45" s="135">
        <v>0.031864380125475655</v>
      </c>
      <c r="AH45" s="6">
        <f t="shared" si="21"/>
        <v>0.03143649184</v>
      </c>
      <c r="AI45" s="21">
        <f t="shared" si="22"/>
        <v>0.9865715798</v>
      </c>
    </row>
    <row r="46" ht="13.5" customHeight="1">
      <c r="A46" s="15" t="s">
        <v>149</v>
      </c>
      <c r="B46" s="6">
        <f>SQRT(('Regime Indicators'!J45-'Regime Indicators'!$J$49)^2+('Regime Indicators'!K45-'Regime Indicators'!$K$49)^2+('Regime Indicators'!L45-'Regime Indicators'!$L$49)^2+('Regime Indicators'!M45-'Regime Indicators'!$M$49)^2+('Regime Indicators'!N45-'Regime Indicators'!$N$49)^2+('Regime Indicators'!O45-'Regime Indicators'!$O$49)^2)</f>
        <v>2.728786835</v>
      </c>
      <c r="C46" s="6">
        <f t="shared" si="1"/>
        <v>0.1319848379</v>
      </c>
      <c r="D46" s="6">
        <f t="shared" si="2"/>
        <v>0.9931183198</v>
      </c>
      <c r="F46" s="135">
        <v>0.0311490264979144</v>
      </c>
      <c r="G46" s="6">
        <f t="shared" si="3"/>
        <v>0.03093466886</v>
      </c>
      <c r="H46" s="21">
        <f t="shared" si="4"/>
        <v>0.9931183198</v>
      </c>
      <c r="I46" s="135">
        <v>0.05899001279033933</v>
      </c>
      <c r="J46" s="6">
        <f t="shared" si="5"/>
        <v>0.05858406239</v>
      </c>
      <c r="K46" s="21">
        <f t="shared" si="6"/>
        <v>0.9931183198</v>
      </c>
      <c r="L46" s="135">
        <v>0.051093608061974605</v>
      </c>
      <c r="M46" s="6">
        <f t="shared" si="7"/>
        <v>0.05074199819</v>
      </c>
      <c r="N46" s="21">
        <f t="shared" si="8"/>
        <v>0.9931183198</v>
      </c>
      <c r="O46" s="22">
        <v>0.0621832416275514</v>
      </c>
      <c r="P46" s="6">
        <f t="shared" si="9"/>
        <v>0.06175531645</v>
      </c>
      <c r="Q46" s="21">
        <f t="shared" si="10"/>
        <v>0.9931183198</v>
      </c>
      <c r="R46" s="135">
        <v>0.061419849167973606</v>
      </c>
      <c r="S46" s="6">
        <f t="shared" si="11"/>
        <v>0.06099717741</v>
      </c>
      <c r="T46" s="21">
        <f t="shared" si="12"/>
        <v>0.9931183198</v>
      </c>
      <c r="U46" s="135">
        <v>0.05100671725802575</v>
      </c>
      <c r="V46" s="6">
        <f t="shared" si="13"/>
        <v>0.05065570534</v>
      </c>
      <c r="W46" s="21">
        <f t="shared" si="14"/>
        <v>0.9931183198</v>
      </c>
      <c r="X46" s="135">
        <v>0.06965965020792875</v>
      </c>
      <c r="Y46" s="6">
        <f t="shared" si="15"/>
        <v>0.06918027478</v>
      </c>
      <c r="Z46" s="21">
        <f t="shared" si="16"/>
        <v>0.9931183198</v>
      </c>
      <c r="AA46" s="135">
        <v>0.0754229579218677</v>
      </c>
      <c r="AB46" s="6">
        <f t="shared" si="17"/>
        <v>0.07490392125</v>
      </c>
      <c r="AC46" s="21">
        <f t="shared" si="18"/>
        <v>0.9931183198</v>
      </c>
      <c r="AD46" s="135">
        <v>0.02475519917008384</v>
      </c>
      <c r="AE46" s="6">
        <f t="shared" si="19"/>
        <v>0.02458484181</v>
      </c>
      <c r="AF46" s="21">
        <f t="shared" si="20"/>
        <v>0.9931183198</v>
      </c>
      <c r="AG46" s="135">
        <v>0.028380755690609716</v>
      </c>
      <c r="AH46" s="6">
        <f t="shared" si="21"/>
        <v>0.02818544841</v>
      </c>
      <c r="AI46" s="21">
        <f t="shared" si="22"/>
        <v>0.9931183198</v>
      </c>
    </row>
    <row r="47" ht="13.5" customHeight="1">
      <c r="A47" s="15" t="s">
        <v>151</v>
      </c>
      <c r="B47" s="6">
        <f>SQRT(('Regime Indicators'!J46-'Regime Indicators'!$J$49)^2+('Regime Indicators'!K46-'Regime Indicators'!$K$49)^2+('Regime Indicators'!L46-'Regime Indicators'!$L$49)^2+('Regime Indicators'!M46-'Regime Indicators'!$M$49)^2+('Regime Indicators'!N46-'Regime Indicators'!$N$49)^2+('Regime Indicators'!O46-'Regime Indicators'!$O$49)^2)</f>
        <v>1.964227298</v>
      </c>
      <c r="C47" s="6">
        <f t="shared" si="1"/>
        <v>0.09500493708</v>
      </c>
      <c r="D47" s="6">
        <f t="shared" si="2"/>
        <v>0.9974296793</v>
      </c>
      <c r="F47" s="135">
        <v>0.0532580227171342</v>
      </c>
      <c r="G47" s="6">
        <f t="shared" si="3"/>
        <v>0.05312113252</v>
      </c>
      <c r="H47" s="21">
        <f t="shared" si="4"/>
        <v>0.9974296793</v>
      </c>
      <c r="I47" s="135">
        <v>0.07863654456952185</v>
      </c>
      <c r="J47" s="6">
        <f t="shared" si="5"/>
        <v>0.07843442343</v>
      </c>
      <c r="K47" s="21">
        <f t="shared" si="6"/>
        <v>0.9974296793</v>
      </c>
      <c r="L47" s="135">
        <v>0.0204562704069422</v>
      </c>
      <c r="M47" s="6">
        <f t="shared" si="7"/>
        <v>0.02040369123</v>
      </c>
      <c r="N47" s="21">
        <f t="shared" si="8"/>
        <v>0.9974296793</v>
      </c>
      <c r="O47" s="22">
        <v>0.04585135245437222</v>
      </c>
      <c r="P47" s="6">
        <f t="shared" si="9"/>
        <v>0.04573349977</v>
      </c>
      <c r="Q47" s="21">
        <f t="shared" si="10"/>
        <v>0.9974296793</v>
      </c>
      <c r="R47" s="135">
        <v>0.034141746941038775</v>
      </c>
      <c r="S47" s="6">
        <f t="shared" si="11"/>
        <v>0.0340539917</v>
      </c>
      <c r="T47" s="21">
        <f t="shared" si="12"/>
        <v>0.9974296793</v>
      </c>
      <c r="U47" s="135">
        <v>0.050579467464712424</v>
      </c>
      <c r="V47" s="6">
        <f t="shared" si="13"/>
        <v>0.05044946201</v>
      </c>
      <c r="W47" s="21">
        <f t="shared" si="14"/>
        <v>0.9974296793</v>
      </c>
      <c r="X47" s="135">
        <v>0.05198293938547449</v>
      </c>
      <c r="Y47" s="6">
        <f t="shared" si="15"/>
        <v>0.05184932656</v>
      </c>
      <c r="Z47" s="21">
        <f t="shared" si="16"/>
        <v>0.9974296793</v>
      </c>
      <c r="AA47" s="135">
        <v>0.06430707249444478</v>
      </c>
      <c r="AB47" s="6">
        <f t="shared" si="17"/>
        <v>0.06414178269</v>
      </c>
      <c r="AC47" s="21">
        <f t="shared" si="18"/>
        <v>0.9974296793</v>
      </c>
      <c r="AD47" s="135">
        <v>0.01629010864190472</v>
      </c>
      <c r="AE47" s="6">
        <f t="shared" si="19"/>
        <v>0.01624823784</v>
      </c>
      <c r="AF47" s="21">
        <f t="shared" si="20"/>
        <v>0.9974296793</v>
      </c>
      <c r="AG47" s="135">
        <v>0.008662784588640227</v>
      </c>
      <c r="AH47" s="6">
        <f t="shared" si="21"/>
        <v>0.008640518454</v>
      </c>
      <c r="AI47" s="21">
        <f t="shared" si="22"/>
        <v>0.9974296793</v>
      </c>
    </row>
    <row r="48" ht="13.5" customHeight="1">
      <c r="A48" s="15" t="s">
        <v>153</v>
      </c>
      <c r="B48" s="6">
        <f>SQRT(('Regime Indicators'!J47-'Regime Indicators'!$J$49)^2+('Regime Indicators'!K47-'Regime Indicators'!$K$49)^2+('Regime Indicators'!L47-'Regime Indicators'!$L$49)^2+('Regime Indicators'!M47-'Regime Indicators'!$M$49)^2+('Regime Indicators'!N47-'Regime Indicators'!$N$49)^2+('Regime Indicators'!O47-'Regime Indicators'!$O$49)^2)</f>
        <v>1.354333612</v>
      </c>
      <c r="C48" s="6">
        <f t="shared" si="1"/>
        <v>0.06550585044</v>
      </c>
      <c r="D48" s="6">
        <f t="shared" si="2"/>
        <v>0.999156977</v>
      </c>
      <c r="F48" s="135">
        <v>-0.028334235874366454</v>
      </c>
      <c r="G48" s="6">
        <f t="shared" si="3"/>
        <v>-0.02831034946</v>
      </c>
      <c r="H48" s="21">
        <f t="shared" si="4"/>
        <v>0.999156977</v>
      </c>
      <c r="I48" s="135">
        <v>0.014152758524665465</v>
      </c>
      <c r="J48" s="6">
        <f t="shared" si="5"/>
        <v>0.01414082742</v>
      </c>
      <c r="K48" s="21">
        <f t="shared" si="6"/>
        <v>0.999156977</v>
      </c>
      <c r="L48" s="135">
        <v>-0.02639925267622234</v>
      </c>
      <c r="M48" s="6">
        <f t="shared" si="7"/>
        <v>-0.0263769975</v>
      </c>
      <c r="N48" s="21">
        <f t="shared" si="8"/>
        <v>0.999156977</v>
      </c>
      <c r="O48" s="22">
        <v>0.02299331200922805</v>
      </c>
      <c r="P48" s="6">
        <f t="shared" si="9"/>
        <v>0.02297392812</v>
      </c>
      <c r="Q48" s="21">
        <f t="shared" si="10"/>
        <v>0.999156977</v>
      </c>
      <c r="R48" s="135">
        <v>-0.02522886298129212</v>
      </c>
      <c r="S48" s="6">
        <f t="shared" si="11"/>
        <v>-0.02520759447</v>
      </c>
      <c r="T48" s="21">
        <f t="shared" si="12"/>
        <v>0.999156977</v>
      </c>
      <c r="U48" s="135">
        <v>-0.015594822551740939</v>
      </c>
      <c r="V48" s="6">
        <f t="shared" si="13"/>
        <v>-0.01558167576</v>
      </c>
      <c r="W48" s="21">
        <f t="shared" si="14"/>
        <v>0.999156977</v>
      </c>
      <c r="X48" s="135">
        <v>-0.017710828653009436</v>
      </c>
      <c r="Y48" s="6">
        <f t="shared" si="15"/>
        <v>-0.01769589802</v>
      </c>
      <c r="Z48" s="21">
        <f t="shared" si="16"/>
        <v>0.999156977</v>
      </c>
      <c r="AA48" s="135">
        <v>0.007692042145539535</v>
      </c>
      <c r="AB48" s="6">
        <f t="shared" si="17"/>
        <v>0.007685557577</v>
      </c>
      <c r="AC48" s="21">
        <f t="shared" si="18"/>
        <v>0.999156977</v>
      </c>
      <c r="AD48" s="135">
        <v>0.036332413913378936</v>
      </c>
      <c r="AE48" s="6">
        <f t="shared" si="19"/>
        <v>0.03630178485</v>
      </c>
      <c r="AF48" s="21">
        <f t="shared" si="20"/>
        <v>0.999156977</v>
      </c>
      <c r="AG48" s="135">
        <v>-0.003596292584146288</v>
      </c>
      <c r="AH48" s="6">
        <f t="shared" si="21"/>
        <v>-0.003593260827</v>
      </c>
      <c r="AI48" s="21">
        <f t="shared" si="22"/>
        <v>0.999156977</v>
      </c>
    </row>
    <row r="49" ht="13.5" customHeight="1">
      <c r="A49" s="15" t="s">
        <v>155</v>
      </c>
      <c r="B49" s="6">
        <f>SQRT(('Regime Indicators'!J48-'Regime Indicators'!$J$49)^2+('Regime Indicators'!K48-'Regime Indicators'!$K$49)^2+('Regime Indicators'!L48-'Regime Indicators'!$L$49)^2+('Regime Indicators'!M48-'Regime Indicators'!$M$49)^2+('Regime Indicators'!N48-'Regime Indicators'!$N$49)^2+('Regime Indicators'!O48-'Regime Indicators'!$O$49)^2)</f>
        <v>0.7317723074</v>
      </c>
      <c r="C49" s="6">
        <f t="shared" si="1"/>
        <v>0.03539406162</v>
      </c>
      <c r="D49" s="6">
        <f t="shared" si="2"/>
        <v>0.9998669873</v>
      </c>
      <c r="F49" s="135">
        <v>0.011756533679462056</v>
      </c>
      <c r="G49" s="6">
        <f t="shared" si="3"/>
        <v>0.01175496991</v>
      </c>
      <c r="H49" s="21">
        <f t="shared" si="4"/>
        <v>0.9998669873</v>
      </c>
      <c r="I49" s="135">
        <v>0.05756365338191838</v>
      </c>
      <c r="J49" s="6">
        <f t="shared" si="5"/>
        <v>0.05755599668</v>
      </c>
      <c r="K49" s="21">
        <f t="shared" si="6"/>
        <v>0.9998669873</v>
      </c>
      <c r="L49" s="135">
        <v>0.08303669632702304</v>
      </c>
      <c r="M49" s="6">
        <f t="shared" si="7"/>
        <v>0.08302565139</v>
      </c>
      <c r="N49" s="21">
        <f t="shared" si="8"/>
        <v>0.9998669873</v>
      </c>
      <c r="O49" s="22">
        <v>0.07232609293792724</v>
      </c>
      <c r="P49" s="6">
        <f t="shared" si="9"/>
        <v>0.07231647265</v>
      </c>
      <c r="Q49" s="21">
        <f t="shared" si="10"/>
        <v>0.9998669873</v>
      </c>
      <c r="R49" s="135">
        <v>-0.020549526887291836</v>
      </c>
      <c r="S49" s="6">
        <f t="shared" si="11"/>
        <v>-0.02054679354</v>
      </c>
      <c r="T49" s="21">
        <f t="shared" si="12"/>
        <v>0.9998669873</v>
      </c>
      <c r="U49" s="135">
        <v>0.005157356399255519</v>
      </c>
      <c r="V49" s="6">
        <f t="shared" si="13"/>
        <v>0.005156670405</v>
      </c>
      <c r="W49" s="21">
        <f t="shared" si="14"/>
        <v>0.9998669873</v>
      </c>
      <c r="X49" s="135">
        <v>-0.02177508211573409</v>
      </c>
      <c r="Y49" s="6">
        <f t="shared" si="15"/>
        <v>-0.02177218575</v>
      </c>
      <c r="Z49" s="21">
        <f t="shared" si="16"/>
        <v>0.9998669873</v>
      </c>
      <c r="AA49" s="135">
        <v>0.0027024028910838105</v>
      </c>
      <c r="AB49" s="6">
        <f t="shared" si="17"/>
        <v>0.002702043437</v>
      </c>
      <c r="AC49" s="21">
        <f t="shared" si="18"/>
        <v>0.9998669873</v>
      </c>
      <c r="AD49" s="135">
        <v>-0.04773963717575802</v>
      </c>
      <c r="AE49" s="6">
        <f t="shared" si="19"/>
        <v>-0.0477332872</v>
      </c>
      <c r="AF49" s="21">
        <f t="shared" si="20"/>
        <v>0.9998669873</v>
      </c>
      <c r="AG49" s="135">
        <v>-0.021736330897542455</v>
      </c>
      <c r="AH49" s="6">
        <f t="shared" si="21"/>
        <v>-0.02173343969</v>
      </c>
      <c r="AI49" s="21">
        <f t="shared" si="22"/>
        <v>0.9998669873</v>
      </c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0.02823846141</v>
      </c>
      <c r="I53" s="135">
        <f>SUM(J3:J49)/SUM(K3:K49)</f>
        <v>0.03747394197</v>
      </c>
      <c r="L53" s="135">
        <f>SUM(M3:M49)/SUM(N3:N49)</f>
        <v>0.03093923892</v>
      </c>
      <c r="O53" s="135">
        <f>SUM(P3:P49)/SUM(Q3:Q49)</f>
        <v>0.03581825597</v>
      </c>
      <c r="R53" s="135">
        <f>SUM(S3:S49)/SUM(T3:T49)</f>
        <v>0.01385620985</v>
      </c>
      <c r="U53" s="135">
        <f>SUM(V3:V49)/SUM(W3:W49)</f>
        <v>0.01775326591</v>
      </c>
      <c r="X53" s="135">
        <f>SUM(Y3:Y49)/SUM(Z3:Z49)</f>
        <v>0.02140918805</v>
      </c>
      <c r="AA53" s="135">
        <f>SUM(AB3:AB49)/SUM(AC3:AC49)</f>
        <v>0.02515170141</v>
      </c>
      <c r="AD53" s="135">
        <f>SUM(AE3:AE49)/SUM(AF3:AF49)</f>
        <v>0.003171486826</v>
      </c>
      <c r="AG53" s="135">
        <f>SUM(AH3:AH49)/SUM(AI3:AI49)</f>
        <v>0.01681086595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Indicators'!$J$48)^2+('Regime Indicators'!K2-'Regime Indicators'!$K$48)^2+('Regime Indicators'!L2-'Regime Indicators'!$L$48)^2+('Regime Indicators'!M2-'Regime Indicators'!$M$48)^2+('Regime Indicators'!N2-'Regime Indicators'!$N$48)^2+('Regime Indicators'!O2-'Regime Indicators'!$O$48)^2)</f>
        <v>20.23211305</v>
      </c>
      <c r="C3" s="6">
        <f t="shared" ref="C3:C48" si="1">B3/MAX($B$3:$B$49)</f>
        <v>1</v>
      </c>
      <c r="D3" s="6">
        <f t="shared" ref="D3:D48" si="2">(1-C3^3)^3</f>
        <v>0</v>
      </c>
      <c r="F3" s="135">
        <v>0.08002022215014493</v>
      </c>
      <c r="G3" s="6">
        <f t="shared" ref="G3:G48" si="3">F3*$D3</f>
        <v>0</v>
      </c>
      <c r="H3" s="21">
        <f t="shared" ref="H3:H48" si="4">$D3</f>
        <v>0</v>
      </c>
      <c r="I3" s="135">
        <v>0.05927035378206491</v>
      </c>
      <c r="J3" s="6">
        <f t="shared" ref="J3:J48" si="5">I3*$D3</f>
        <v>0</v>
      </c>
      <c r="K3" s="21">
        <f t="shared" ref="K3:K48" si="6">$D3</f>
        <v>0</v>
      </c>
      <c r="L3" s="135">
        <v>0.09027923563222706</v>
      </c>
      <c r="M3" s="6">
        <f t="shared" ref="M3:M48" si="7">L3*$D3</f>
        <v>0</v>
      </c>
      <c r="N3" s="21">
        <f t="shared" ref="N3:N48" si="8">$D3</f>
        <v>0</v>
      </c>
      <c r="O3" s="22">
        <v>0.08769557455906196</v>
      </c>
      <c r="P3" s="6">
        <f t="shared" ref="P3:P48" si="9">O3*$D3</f>
        <v>0</v>
      </c>
      <c r="Q3" s="21">
        <f t="shared" ref="Q3:Q48" si="10">$D3</f>
        <v>0</v>
      </c>
      <c r="R3" s="135">
        <v>0.10845177406117879</v>
      </c>
      <c r="S3" s="6">
        <f t="shared" ref="S3:S48" si="11">R3*$D3</f>
        <v>0</v>
      </c>
      <c r="T3" s="21">
        <f t="shared" ref="T3:T48" si="12">$D3</f>
        <v>0</v>
      </c>
      <c r="U3" s="135">
        <v>0.09379122638738613</v>
      </c>
      <c r="V3" s="6">
        <f t="shared" ref="V3:V48" si="13">U3*$D3</f>
        <v>0</v>
      </c>
      <c r="W3" s="21">
        <f t="shared" ref="W3:W48" si="14">$D3</f>
        <v>0</v>
      </c>
      <c r="X3" s="135">
        <v>0.122437114401857</v>
      </c>
      <c r="Y3" s="6">
        <f t="shared" ref="Y3:Y48" si="15">X3*$D3</f>
        <v>0</v>
      </c>
      <c r="Z3" s="21">
        <f t="shared" ref="Z3:Z48" si="16">$D3</f>
        <v>0</v>
      </c>
      <c r="AA3" s="135">
        <v>0.128439994113547</v>
      </c>
      <c r="AB3" s="6">
        <f t="shared" ref="AB3:AB48" si="17">AA3*$D3</f>
        <v>0</v>
      </c>
      <c r="AC3" s="21">
        <f t="shared" ref="AC3:AC48" si="18">$D3</f>
        <v>0</v>
      </c>
      <c r="AD3" s="135">
        <v>0.02572521521226423</v>
      </c>
      <c r="AE3" s="6">
        <f t="shared" ref="AE3:AE48" si="19">AD3*$D3</f>
        <v>0</v>
      </c>
      <c r="AF3" s="21">
        <f t="shared" ref="AF3:AF48" si="20">$D3</f>
        <v>0</v>
      </c>
      <c r="AG3" s="135">
        <v>0.04818173655123448</v>
      </c>
      <c r="AH3" s="6">
        <f t="shared" ref="AH3:AH48" si="21">AG3*$D3</f>
        <v>0</v>
      </c>
      <c r="AI3" s="21">
        <f t="shared" ref="AI3:AI48" si="22">$D3</f>
        <v>0</v>
      </c>
    </row>
    <row r="4" ht="13.5" customHeight="1">
      <c r="A4" s="15" t="s">
        <v>31</v>
      </c>
      <c r="B4" s="6">
        <f>SQRT(('Regime Indicators'!J3-'Regime Indicators'!$J$48)^2+('Regime Indicators'!K3-'Regime Indicators'!$K$48)^2+('Regime Indicators'!L3-'Regime Indicators'!$L$48)^2+('Regime Indicators'!M3-'Regime Indicators'!$M$48)^2+('Regime Indicators'!N3-'Regime Indicators'!$N$48)^2+('Regime Indicators'!O3-'Regime Indicators'!$O$48)^2)</f>
        <v>19.31640141</v>
      </c>
      <c r="C4" s="6">
        <f t="shared" si="1"/>
        <v>0.9547396934</v>
      </c>
      <c r="D4" s="6">
        <f t="shared" si="2"/>
        <v>0.002183245973</v>
      </c>
      <c r="F4" s="135">
        <v>0.01241346270998478</v>
      </c>
      <c r="G4" s="6">
        <f t="shared" si="3"/>
        <v>0.00002710164248</v>
      </c>
      <c r="H4" s="21">
        <f t="shared" si="4"/>
        <v>0.002183245973</v>
      </c>
      <c r="I4" s="135">
        <v>0.011884710625086337</v>
      </c>
      <c r="J4" s="6">
        <f t="shared" si="5"/>
        <v>0.00002594724662</v>
      </c>
      <c r="K4" s="21">
        <f t="shared" si="6"/>
        <v>0.002183245973</v>
      </c>
      <c r="L4" s="135">
        <v>0.014613208825635438</v>
      </c>
      <c r="M4" s="6">
        <f t="shared" si="7"/>
        <v>0.00003190422933</v>
      </c>
      <c r="N4" s="21">
        <f t="shared" si="8"/>
        <v>0.002183245973</v>
      </c>
      <c r="O4" s="22">
        <v>0.024761117291381085</v>
      </c>
      <c r="P4" s="6">
        <f t="shared" si="9"/>
        <v>0.00005405960962</v>
      </c>
      <c r="Q4" s="21">
        <f t="shared" si="10"/>
        <v>0.002183245973</v>
      </c>
      <c r="R4" s="135">
        <v>0.0320104288920775</v>
      </c>
      <c r="S4" s="6">
        <f t="shared" si="11"/>
        <v>0.00006988663998</v>
      </c>
      <c r="T4" s="21">
        <f t="shared" si="12"/>
        <v>0.002183245973</v>
      </c>
      <c r="U4" s="135">
        <v>0.04831366244088464</v>
      </c>
      <c r="V4" s="6">
        <f t="shared" si="13"/>
        <v>0.000105480609</v>
      </c>
      <c r="W4" s="21">
        <f t="shared" si="14"/>
        <v>0.002183245973</v>
      </c>
      <c r="X4" s="135">
        <v>0.07268401040415595</v>
      </c>
      <c r="Y4" s="6">
        <f t="shared" si="15"/>
        <v>0.000158687073</v>
      </c>
      <c r="Z4" s="21">
        <f t="shared" si="16"/>
        <v>0.002183245973</v>
      </c>
      <c r="AA4" s="135">
        <v>0.06995801200596197</v>
      </c>
      <c r="AB4" s="6">
        <f t="shared" si="17"/>
        <v>0.000152735548</v>
      </c>
      <c r="AC4" s="21">
        <f t="shared" si="18"/>
        <v>0.002183245973</v>
      </c>
      <c r="AD4" s="135">
        <v>0.011605795214162162</v>
      </c>
      <c r="AE4" s="6">
        <f t="shared" si="19"/>
        <v>0.00002533830567</v>
      </c>
      <c r="AF4" s="21">
        <f t="shared" si="20"/>
        <v>0.002183245973</v>
      </c>
      <c r="AG4" s="135">
        <v>0.025472703447271927</v>
      </c>
      <c r="AH4" s="6">
        <f t="shared" si="21"/>
        <v>0.00005561317723</v>
      </c>
      <c r="AI4" s="21">
        <f t="shared" si="22"/>
        <v>0.002183245973</v>
      </c>
    </row>
    <row r="5" ht="13.5" customHeight="1">
      <c r="A5" s="15" t="s">
        <v>55</v>
      </c>
      <c r="B5" s="6">
        <f>SQRT(('Regime Indicators'!J4-'Regime Indicators'!$J$48)^2+('Regime Indicators'!K4-'Regime Indicators'!$K$48)^2+('Regime Indicators'!L4-'Regime Indicators'!$L$48)^2+('Regime Indicators'!M4-'Regime Indicators'!$M$48)^2+('Regime Indicators'!N4-'Regime Indicators'!$N$48)^2+('Regime Indicators'!O4-'Regime Indicators'!$O$48)^2)</f>
        <v>18.75867199</v>
      </c>
      <c r="C5" s="6">
        <f t="shared" si="1"/>
        <v>0.9271731502</v>
      </c>
      <c r="D5" s="6">
        <f t="shared" si="2"/>
        <v>0.008359933563</v>
      </c>
      <c r="F5" s="135">
        <v>0.04925153891895251</v>
      </c>
      <c r="G5" s="6">
        <f t="shared" si="3"/>
        <v>0.0004117395932</v>
      </c>
      <c r="H5" s="21">
        <f t="shared" si="4"/>
        <v>0.008359933563</v>
      </c>
      <c r="I5" s="135">
        <v>0.06855645625949958</v>
      </c>
      <c r="J5" s="6">
        <f t="shared" si="5"/>
        <v>0.0005731274196</v>
      </c>
      <c r="K5" s="21">
        <f t="shared" si="6"/>
        <v>0.008359933563</v>
      </c>
      <c r="L5" s="135">
        <v>0.023009322975089397</v>
      </c>
      <c r="M5" s="6">
        <f t="shared" si="7"/>
        <v>0.0001923564114</v>
      </c>
      <c r="N5" s="21">
        <f t="shared" si="8"/>
        <v>0.008359933563</v>
      </c>
      <c r="O5" s="22">
        <v>0.06687712968515203</v>
      </c>
      <c r="P5" s="6">
        <f t="shared" si="9"/>
        <v>0.000559088361</v>
      </c>
      <c r="Q5" s="21">
        <f t="shared" si="10"/>
        <v>0.008359933563</v>
      </c>
      <c r="R5" s="135">
        <v>0.06694646170415974</v>
      </c>
      <c r="S5" s="6">
        <f t="shared" si="11"/>
        <v>0.0005596679721</v>
      </c>
      <c r="T5" s="21">
        <f t="shared" si="12"/>
        <v>0.008359933563</v>
      </c>
      <c r="U5" s="135">
        <v>0.07262039596740211</v>
      </c>
      <c r="V5" s="6">
        <f t="shared" si="13"/>
        <v>0.0006071016856</v>
      </c>
      <c r="W5" s="21">
        <f t="shared" si="14"/>
        <v>0.008359933563</v>
      </c>
      <c r="X5" s="135">
        <v>0.041689047053434125</v>
      </c>
      <c r="Y5" s="6">
        <f t="shared" si="15"/>
        <v>0.0003485176637</v>
      </c>
      <c r="Z5" s="21">
        <f t="shared" si="16"/>
        <v>0.008359933563</v>
      </c>
      <c r="AA5" s="135">
        <v>0.05575059516325842</v>
      </c>
      <c r="AB5" s="6">
        <f t="shared" si="17"/>
        <v>0.0004660712716</v>
      </c>
      <c r="AC5" s="21">
        <f t="shared" si="18"/>
        <v>0.008359933563</v>
      </c>
      <c r="AD5" s="135">
        <v>-0.01099525232072629</v>
      </c>
      <c r="AE5" s="6">
        <f t="shared" si="19"/>
        <v>-0.00009191957891</v>
      </c>
      <c r="AF5" s="21">
        <f t="shared" si="20"/>
        <v>0.008359933563</v>
      </c>
      <c r="AG5" s="135">
        <v>4.246628429507293E-4</v>
      </c>
      <c r="AH5" s="6">
        <f t="shared" si="21"/>
        <v>0.000003550153154</v>
      </c>
      <c r="AI5" s="21">
        <f t="shared" si="22"/>
        <v>0.008359933563</v>
      </c>
    </row>
    <row r="6" ht="13.5" customHeight="1">
      <c r="A6" s="15" t="s">
        <v>59</v>
      </c>
      <c r="B6" s="6">
        <f>SQRT(('Regime Indicators'!J5-'Regime Indicators'!$J$48)^2+('Regime Indicators'!K5-'Regime Indicators'!$K$48)^2+('Regime Indicators'!L5-'Regime Indicators'!$L$48)^2+('Regime Indicators'!M5-'Regime Indicators'!$M$48)^2+('Regime Indicators'!N5-'Regime Indicators'!$N$48)^2+('Regime Indicators'!O5-'Regime Indicators'!$O$48)^2)</f>
        <v>17.62631222</v>
      </c>
      <c r="C6" s="6">
        <f t="shared" si="1"/>
        <v>0.871204712</v>
      </c>
      <c r="D6" s="6">
        <f t="shared" si="2"/>
        <v>0.03887473255</v>
      </c>
      <c r="F6" s="135">
        <v>-0.002430018543937873</v>
      </c>
      <c r="G6" s="6">
        <f t="shared" si="3"/>
        <v>-0.00009446632099</v>
      </c>
      <c r="H6" s="21">
        <f t="shared" si="4"/>
        <v>0.03887473255</v>
      </c>
      <c r="I6" s="135">
        <v>0.04208238323936153</v>
      </c>
      <c r="J6" s="6">
        <f t="shared" si="5"/>
        <v>0.001635941394</v>
      </c>
      <c r="K6" s="21">
        <f t="shared" si="6"/>
        <v>0.03887473255</v>
      </c>
      <c r="L6" s="135">
        <v>-0.06256878422352907</v>
      </c>
      <c r="M6" s="6">
        <f t="shared" si="7"/>
        <v>-0.002432344753</v>
      </c>
      <c r="N6" s="21">
        <f t="shared" si="8"/>
        <v>0.03887473255</v>
      </c>
      <c r="O6" s="22">
        <v>1.594875589121525E-4</v>
      </c>
      <c r="P6" s="6">
        <f t="shared" si="9"/>
        <v>0.000006200036198</v>
      </c>
      <c r="Q6" s="21">
        <f t="shared" si="10"/>
        <v>0.03887473255</v>
      </c>
      <c r="R6" s="135">
        <v>0.005225827378864345</v>
      </c>
      <c r="S6" s="6">
        <f t="shared" si="11"/>
        <v>0.0002031526417</v>
      </c>
      <c r="T6" s="21">
        <f t="shared" si="12"/>
        <v>0.03887473255</v>
      </c>
      <c r="U6" s="135">
        <v>0.04897168001593255</v>
      </c>
      <c r="V6" s="6">
        <f t="shared" si="13"/>
        <v>0.001903760963</v>
      </c>
      <c r="W6" s="21">
        <f t="shared" si="14"/>
        <v>0.03887473255</v>
      </c>
      <c r="X6" s="135">
        <v>-0.028372464318063062</v>
      </c>
      <c r="Y6" s="6">
        <f t="shared" si="15"/>
        <v>-0.001102971962</v>
      </c>
      <c r="Z6" s="21">
        <f t="shared" si="16"/>
        <v>0.03887473255</v>
      </c>
      <c r="AA6" s="135">
        <v>-0.01465868783247759</v>
      </c>
      <c r="AB6" s="6">
        <f t="shared" si="17"/>
        <v>-0.0005698525691</v>
      </c>
      <c r="AC6" s="21">
        <f t="shared" si="18"/>
        <v>0.03887473255</v>
      </c>
      <c r="AD6" s="135">
        <v>0.07345144035693751</v>
      </c>
      <c r="AE6" s="6">
        <f t="shared" si="19"/>
        <v>0.002855405099</v>
      </c>
      <c r="AF6" s="21">
        <f t="shared" si="20"/>
        <v>0.03887473255</v>
      </c>
      <c r="AG6" s="135">
        <v>0.009373971220094646</v>
      </c>
      <c r="AH6" s="6">
        <f t="shared" si="21"/>
        <v>0.0003644106241</v>
      </c>
      <c r="AI6" s="21">
        <f t="shared" si="22"/>
        <v>0.03887473255</v>
      </c>
    </row>
    <row r="7" ht="13.5" customHeight="1">
      <c r="A7" s="15" t="s">
        <v>61</v>
      </c>
      <c r="B7" s="6">
        <f>SQRT(('Regime Indicators'!J6-'Regime Indicators'!$J$48)^2+('Regime Indicators'!K6-'Regime Indicators'!$K$48)^2+('Regime Indicators'!L6-'Regime Indicators'!$L$48)^2+('Regime Indicators'!M6-'Regime Indicators'!$M$48)^2+('Regime Indicators'!N6-'Regime Indicators'!$N$48)^2+('Regime Indicators'!O6-'Regime Indicators'!$O$48)^2)</f>
        <v>16.60637699</v>
      </c>
      <c r="C7" s="6">
        <f t="shared" si="1"/>
        <v>0.8207930115</v>
      </c>
      <c r="D7" s="6">
        <f t="shared" si="2"/>
        <v>0.0893330805</v>
      </c>
      <c r="F7" s="135">
        <v>-0.05796753433549395</v>
      </c>
      <c r="G7" s="6">
        <f t="shared" si="3"/>
        <v>-0.005178418411</v>
      </c>
      <c r="H7" s="21">
        <f t="shared" si="4"/>
        <v>0.0893330805</v>
      </c>
      <c r="I7" s="135">
        <v>-0.007657923639615372</v>
      </c>
      <c r="J7" s="6">
        <f t="shared" si="5"/>
        <v>-0.0006841059089</v>
      </c>
      <c r="K7" s="21">
        <f t="shared" si="6"/>
        <v>0.0893330805</v>
      </c>
      <c r="L7" s="135">
        <v>-0.0727507260282858</v>
      </c>
      <c r="M7" s="6">
        <f t="shared" si="7"/>
        <v>-0.006499046465</v>
      </c>
      <c r="N7" s="21">
        <f t="shared" si="8"/>
        <v>0.0893330805</v>
      </c>
      <c r="O7" s="22">
        <v>-0.021038970256296308</v>
      </c>
      <c r="P7" s="6">
        <f t="shared" si="9"/>
        <v>-0.001879476023</v>
      </c>
      <c r="Q7" s="21">
        <f t="shared" si="10"/>
        <v>0.0893330805</v>
      </c>
      <c r="R7" s="135">
        <v>-0.03375881088889332</v>
      </c>
      <c r="S7" s="6">
        <f t="shared" si="11"/>
        <v>-0.003015778571</v>
      </c>
      <c r="T7" s="21">
        <f t="shared" si="12"/>
        <v>0.0893330805</v>
      </c>
      <c r="U7" s="135">
        <v>6.377278934066588E-4</v>
      </c>
      <c r="V7" s="6">
        <f t="shared" si="13"/>
        <v>0.00005697019724</v>
      </c>
      <c r="W7" s="21">
        <f t="shared" si="14"/>
        <v>0.0893330805</v>
      </c>
      <c r="X7" s="135">
        <v>-0.06051301901523953</v>
      </c>
      <c r="Y7" s="6">
        <f t="shared" si="15"/>
        <v>-0.005405814399</v>
      </c>
      <c r="Z7" s="21">
        <f t="shared" si="16"/>
        <v>0.0893330805</v>
      </c>
      <c r="AA7" s="135">
        <v>-0.038422046372680874</v>
      </c>
      <c r="AB7" s="6">
        <f t="shared" si="17"/>
        <v>-0.003432359761</v>
      </c>
      <c r="AC7" s="21">
        <f t="shared" si="18"/>
        <v>0.0893330805</v>
      </c>
      <c r="AD7" s="135">
        <v>0.033848760639049624</v>
      </c>
      <c r="AE7" s="6">
        <f t="shared" si="19"/>
        <v>0.003023814059</v>
      </c>
      <c r="AF7" s="21">
        <f t="shared" si="20"/>
        <v>0.0893330805</v>
      </c>
      <c r="AG7" s="135">
        <v>-0.0037485287604897</v>
      </c>
      <c r="AH7" s="6">
        <f t="shared" si="21"/>
        <v>-0.0003348676215</v>
      </c>
      <c r="AI7" s="21">
        <f t="shared" si="22"/>
        <v>0.0893330805</v>
      </c>
    </row>
    <row r="8" ht="13.5" customHeight="1">
      <c r="A8" s="15" t="s">
        <v>63</v>
      </c>
      <c r="B8" s="6">
        <f>SQRT(('Regime Indicators'!J7-'Regime Indicators'!$J$48)^2+('Regime Indicators'!K7-'Regime Indicators'!$K$48)^2+('Regime Indicators'!L7-'Regime Indicators'!$L$48)^2+('Regime Indicators'!M7-'Regime Indicators'!$M$48)^2+('Regime Indicators'!N7-'Regime Indicators'!$N$48)^2+('Regime Indicators'!O7-'Regime Indicators'!$O$48)^2)</f>
        <v>15.69647389</v>
      </c>
      <c r="C8" s="6">
        <f t="shared" si="1"/>
        <v>0.7758197998</v>
      </c>
      <c r="D8" s="6">
        <f t="shared" si="2"/>
        <v>0.1514508751</v>
      </c>
      <c r="F8" s="135">
        <v>-0.08718803376235329</v>
      </c>
      <c r="G8" s="6">
        <f t="shared" si="3"/>
        <v>-0.01320470401</v>
      </c>
      <c r="H8" s="21">
        <f t="shared" si="4"/>
        <v>0.1514508751</v>
      </c>
      <c r="I8" s="135">
        <v>-0.10179134102816823</v>
      </c>
      <c r="J8" s="6">
        <f t="shared" si="5"/>
        <v>-0.01541638768</v>
      </c>
      <c r="K8" s="21">
        <f t="shared" si="6"/>
        <v>0.1514508751</v>
      </c>
      <c r="L8" s="135">
        <v>-0.06526749088310968</v>
      </c>
      <c r="M8" s="6">
        <f t="shared" si="7"/>
        <v>-0.009884818609</v>
      </c>
      <c r="N8" s="21">
        <f t="shared" si="8"/>
        <v>0.1514508751</v>
      </c>
      <c r="O8" s="22">
        <v>-0.12827610113163534</v>
      </c>
      <c r="P8" s="6">
        <f t="shared" si="9"/>
        <v>-0.01942752777</v>
      </c>
      <c r="Q8" s="21">
        <f t="shared" si="10"/>
        <v>0.1514508751</v>
      </c>
      <c r="R8" s="135">
        <v>-0.09554071985513612</v>
      </c>
      <c r="S8" s="6">
        <f t="shared" si="11"/>
        <v>-0.01446972563</v>
      </c>
      <c r="T8" s="21">
        <f t="shared" si="12"/>
        <v>0.1514508751</v>
      </c>
      <c r="U8" s="135">
        <v>-0.07835070826027313</v>
      </c>
      <c r="V8" s="6">
        <f t="shared" si="13"/>
        <v>-0.01186628333</v>
      </c>
      <c r="W8" s="21">
        <f t="shared" si="14"/>
        <v>0.1514508751</v>
      </c>
      <c r="X8" s="135">
        <v>-0.05304393612444236</v>
      </c>
      <c r="Y8" s="6">
        <f t="shared" si="15"/>
        <v>-0.008033550544</v>
      </c>
      <c r="Z8" s="21">
        <f t="shared" si="16"/>
        <v>0.1514508751</v>
      </c>
      <c r="AA8" s="135">
        <v>-0.07185493166128165</v>
      </c>
      <c r="AB8" s="6">
        <f t="shared" si="17"/>
        <v>-0.01088249228</v>
      </c>
      <c r="AC8" s="21">
        <f t="shared" si="18"/>
        <v>0.1514508751</v>
      </c>
      <c r="AD8" s="135">
        <v>0.09323889157593612</v>
      </c>
      <c r="AE8" s="6">
        <f t="shared" si="19"/>
        <v>0.01412111172</v>
      </c>
      <c r="AF8" s="21">
        <f t="shared" si="20"/>
        <v>0.1514508751</v>
      </c>
      <c r="AG8" s="135">
        <v>-0.021237920720382775</v>
      </c>
      <c r="AH8" s="6">
        <f t="shared" si="21"/>
        <v>-0.003216501678</v>
      </c>
      <c r="AI8" s="21">
        <f t="shared" si="22"/>
        <v>0.1514508751</v>
      </c>
    </row>
    <row r="9" ht="13.5" customHeight="1">
      <c r="A9" s="15" t="s">
        <v>65</v>
      </c>
      <c r="B9" s="6">
        <f>SQRT(('Regime Indicators'!J8-'Regime Indicators'!$J$48)^2+('Regime Indicators'!K8-'Regime Indicators'!$K$48)^2+('Regime Indicators'!L8-'Regime Indicators'!$L$48)^2+('Regime Indicators'!M8-'Regime Indicators'!$M$48)^2+('Regime Indicators'!N8-'Regime Indicators'!$N$48)^2+('Regime Indicators'!O8-'Regime Indicators'!$O$48)^2)</f>
        <v>14.28361786</v>
      </c>
      <c r="C9" s="6">
        <f t="shared" si="1"/>
        <v>0.7059874482</v>
      </c>
      <c r="D9" s="6">
        <f t="shared" si="2"/>
        <v>0.2722527062</v>
      </c>
      <c r="F9" s="135">
        <v>-0.05314691207219113</v>
      </c>
      <c r="G9" s="6">
        <f t="shared" si="3"/>
        <v>-0.01446939064</v>
      </c>
      <c r="H9" s="21">
        <f t="shared" si="4"/>
        <v>0.2722527062</v>
      </c>
      <c r="I9" s="135">
        <v>0.012496285427315179</v>
      </c>
      <c r="J9" s="6">
        <f t="shared" si="5"/>
        <v>0.003402147525</v>
      </c>
      <c r="K9" s="21">
        <f t="shared" si="6"/>
        <v>0.2722527062</v>
      </c>
      <c r="L9" s="135">
        <v>-0.03545860437002735</v>
      </c>
      <c r="M9" s="6">
        <f t="shared" si="7"/>
        <v>-0.009653700997</v>
      </c>
      <c r="N9" s="21">
        <f t="shared" si="8"/>
        <v>0.2722527062</v>
      </c>
      <c r="O9" s="22">
        <v>0.04471185064685956</v>
      </c>
      <c r="P9" s="6">
        <f t="shared" si="9"/>
        <v>0.01217292234</v>
      </c>
      <c r="Q9" s="21">
        <f t="shared" si="10"/>
        <v>0.2722527062</v>
      </c>
      <c r="R9" s="135">
        <v>-0.04001382879945892</v>
      </c>
      <c r="S9" s="6">
        <f t="shared" si="11"/>
        <v>-0.01089387318</v>
      </c>
      <c r="T9" s="21">
        <f t="shared" si="12"/>
        <v>0.2722527062</v>
      </c>
      <c r="U9" s="135">
        <v>0.01617985871840122</v>
      </c>
      <c r="V9" s="6">
        <f t="shared" si="13"/>
        <v>0.004405010322</v>
      </c>
      <c r="W9" s="21">
        <f t="shared" si="14"/>
        <v>0.2722527062</v>
      </c>
      <c r="X9" s="135">
        <v>-0.0679743027555113</v>
      </c>
      <c r="Y9" s="6">
        <f t="shared" si="15"/>
        <v>-0.01850618788</v>
      </c>
      <c r="Z9" s="21">
        <f t="shared" si="16"/>
        <v>0.2722527062</v>
      </c>
      <c r="AA9" s="135">
        <v>-0.007397255447254447</v>
      </c>
      <c r="AB9" s="6">
        <f t="shared" si="17"/>
        <v>-0.002013922814</v>
      </c>
      <c r="AC9" s="21">
        <f t="shared" si="18"/>
        <v>0.2722527062</v>
      </c>
      <c r="AD9" s="135">
        <v>-0.03955042248703</v>
      </c>
      <c r="AE9" s="6">
        <f t="shared" si="19"/>
        <v>-0.01076770955</v>
      </c>
      <c r="AF9" s="21">
        <f t="shared" si="20"/>
        <v>0.2722527062</v>
      </c>
      <c r="AG9" s="135">
        <v>0.012322473989109461</v>
      </c>
      <c r="AH9" s="6">
        <f t="shared" si="21"/>
        <v>0.00335482689</v>
      </c>
      <c r="AI9" s="21">
        <f t="shared" si="22"/>
        <v>0.2722527062</v>
      </c>
    </row>
    <row r="10" ht="13.5" customHeight="1">
      <c r="A10" s="15" t="s">
        <v>67</v>
      </c>
      <c r="B10" s="6">
        <f>SQRT(('Regime Indicators'!J9-'Regime Indicators'!$J$48)^2+('Regime Indicators'!K9-'Regime Indicators'!$K$48)^2+('Regime Indicators'!L9-'Regime Indicators'!$L$48)^2+('Regime Indicators'!M9-'Regime Indicators'!$M$48)^2+('Regime Indicators'!N9-'Regime Indicators'!$N$48)^2+('Regime Indicators'!O9-'Regime Indicators'!$O$48)^2)</f>
        <v>16.79296054</v>
      </c>
      <c r="C10" s="6">
        <f t="shared" si="1"/>
        <v>0.8300151595</v>
      </c>
      <c r="D10" s="6">
        <f t="shared" si="2"/>
        <v>0.07850263108</v>
      </c>
      <c r="F10" s="135">
        <v>-0.061133195190131606</v>
      </c>
      <c r="G10" s="6">
        <f t="shared" si="3"/>
        <v>-0.004799116669</v>
      </c>
      <c r="H10" s="21">
        <f t="shared" si="4"/>
        <v>0.07850263108</v>
      </c>
      <c r="I10" s="135">
        <v>-0.12327584210725129</v>
      </c>
      <c r="J10" s="6">
        <f t="shared" si="5"/>
        <v>-0.009677477955</v>
      </c>
      <c r="K10" s="21">
        <f t="shared" si="6"/>
        <v>0.07850263108</v>
      </c>
      <c r="L10" s="135">
        <v>0.049610980138979466</v>
      </c>
      <c r="M10" s="6">
        <f t="shared" si="7"/>
        <v>0.003894592472</v>
      </c>
      <c r="N10" s="21">
        <f t="shared" si="8"/>
        <v>0.07850263108</v>
      </c>
      <c r="O10" s="22">
        <v>-0.06985229865475395</v>
      </c>
      <c r="P10" s="6">
        <f t="shared" si="9"/>
        <v>-0.005483589232</v>
      </c>
      <c r="Q10" s="21">
        <f t="shared" si="10"/>
        <v>0.07850263108</v>
      </c>
      <c r="R10" s="135">
        <v>-0.18408872554880074</v>
      </c>
      <c r="S10" s="6">
        <f t="shared" si="11"/>
        <v>-0.01445144931</v>
      </c>
      <c r="T10" s="21">
        <f t="shared" si="12"/>
        <v>0.07850263108</v>
      </c>
      <c r="U10" s="135">
        <v>-0.2283475324843044</v>
      </c>
      <c r="V10" s="6">
        <f t="shared" si="13"/>
        <v>-0.0179258821</v>
      </c>
      <c r="W10" s="21">
        <f t="shared" si="14"/>
        <v>0.07850263108</v>
      </c>
      <c r="X10" s="135">
        <v>-0.21499424094197972</v>
      </c>
      <c r="Y10" s="6">
        <f t="shared" si="15"/>
        <v>-0.01687761358</v>
      </c>
      <c r="Z10" s="21">
        <f t="shared" si="16"/>
        <v>0.07850263108</v>
      </c>
      <c r="AA10" s="135">
        <v>-0.27622719898833936</v>
      </c>
      <c r="AB10" s="6">
        <f t="shared" si="17"/>
        <v>-0.0216845619</v>
      </c>
      <c r="AC10" s="21">
        <f t="shared" si="18"/>
        <v>0.07850263108</v>
      </c>
      <c r="AD10" s="135">
        <v>-0.0589973006371286</v>
      </c>
      <c r="AE10" s="6">
        <f t="shared" si="19"/>
        <v>-0.004631443327</v>
      </c>
      <c r="AF10" s="21">
        <f t="shared" si="20"/>
        <v>0.07850263108</v>
      </c>
      <c r="AG10" s="135">
        <v>-0.09679095752549638</v>
      </c>
      <c r="AH10" s="6">
        <f t="shared" si="21"/>
        <v>-0.007598344831</v>
      </c>
      <c r="AI10" s="21">
        <f t="shared" si="22"/>
        <v>0.07850263108</v>
      </c>
    </row>
    <row r="11" ht="13.5" customHeight="1">
      <c r="A11" s="15" t="s">
        <v>78</v>
      </c>
      <c r="B11" s="6">
        <f>SQRT(('Regime Indicators'!J10-'Regime Indicators'!$J$48)^2+('Regime Indicators'!K10-'Regime Indicators'!$K$48)^2+('Regime Indicators'!L10-'Regime Indicators'!$L$48)^2+('Regime Indicators'!M10-'Regime Indicators'!$M$48)^2+('Regime Indicators'!N10-'Regime Indicators'!$N$48)^2+('Regime Indicators'!O10-'Regime Indicators'!$O$48)^2)</f>
        <v>18.40760688</v>
      </c>
      <c r="C11" s="6">
        <f t="shared" si="1"/>
        <v>0.9098212746</v>
      </c>
      <c r="D11" s="6">
        <f t="shared" si="2"/>
        <v>0.01504597593</v>
      </c>
      <c r="F11" s="135">
        <v>-0.22175332891863309</v>
      </c>
      <c r="G11" s="6">
        <f t="shared" si="3"/>
        <v>-0.00333649525</v>
      </c>
      <c r="H11" s="21">
        <f t="shared" si="4"/>
        <v>0.01504597593</v>
      </c>
      <c r="I11" s="135">
        <v>-0.22787960788608141</v>
      </c>
      <c r="J11" s="6">
        <f t="shared" si="5"/>
        <v>-0.003428671096</v>
      </c>
      <c r="K11" s="21">
        <f t="shared" si="6"/>
        <v>0.01504597593</v>
      </c>
      <c r="L11" s="135">
        <v>-0.2489240638448853</v>
      </c>
      <c r="M11" s="6">
        <f t="shared" si="7"/>
        <v>-0.003745305474</v>
      </c>
      <c r="N11" s="21">
        <f t="shared" si="8"/>
        <v>0.01504597593</v>
      </c>
      <c r="O11" s="22">
        <v>-0.274452382936332</v>
      </c>
      <c r="P11" s="6">
        <f t="shared" si="9"/>
        <v>-0.004129403949</v>
      </c>
      <c r="Q11" s="21">
        <f t="shared" si="10"/>
        <v>0.01504597593</v>
      </c>
      <c r="R11" s="135">
        <v>-0.21355118264403572</v>
      </c>
      <c r="S11" s="6">
        <f t="shared" si="11"/>
        <v>-0.003213085955</v>
      </c>
      <c r="T11" s="21">
        <f t="shared" si="12"/>
        <v>0.01504597593</v>
      </c>
      <c r="U11" s="135">
        <v>-0.20963342704929955</v>
      </c>
      <c r="V11" s="6">
        <f t="shared" si="13"/>
        <v>-0.003154139498</v>
      </c>
      <c r="W11" s="21">
        <f t="shared" si="14"/>
        <v>0.01504597593</v>
      </c>
      <c r="X11" s="135">
        <v>-0.21971962707248271</v>
      </c>
      <c r="Y11" s="6">
        <f t="shared" si="15"/>
        <v>-0.003305896221</v>
      </c>
      <c r="Z11" s="21">
        <f t="shared" si="16"/>
        <v>0.01504597593</v>
      </c>
      <c r="AA11" s="135">
        <v>-0.25134571778361503</v>
      </c>
      <c r="AB11" s="6">
        <f t="shared" si="17"/>
        <v>-0.003781741621</v>
      </c>
      <c r="AC11" s="21">
        <f t="shared" si="18"/>
        <v>0.01504597593</v>
      </c>
      <c r="AD11" s="135">
        <v>0.056568329617524116</v>
      </c>
      <c r="AE11" s="6">
        <f t="shared" si="19"/>
        <v>0.000851125726</v>
      </c>
      <c r="AF11" s="21">
        <f t="shared" si="20"/>
        <v>0.01504597593</v>
      </c>
      <c r="AG11" s="135">
        <v>-0.18290427340539595</v>
      </c>
      <c r="AH11" s="6">
        <f t="shared" si="21"/>
        <v>-0.002751973296</v>
      </c>
      <c r="AI11" s="21">
        <f t="shared" si="22"/>
        <v>0.01504597593</v>
      </c>
    </row>
    <row r="12" ht="13.5" customHeight="1">
      <c r="A12" s="15" t="s">
        <v>81</v>
      </c>
      <c r="B12" s="6">
        <f>SQRT(('Regime Indicators'!J11-'Regime Indicators'!$J$48)^2+('Regime Indicators'!K11-'Regime Indicators'!$K$48)^2+('Regime Indicators'!L11-'Regime Indicators'!$L$48)^2+('Regime Indicators'!M11-'Regime Indicators'!$M$48)^2+('Regime Indicators'!N11-'Regime Indicators'!$N$48)^2+('Regime Indicators'!O11-'Regime Indicators'!$O$48)^2)</f>
        <v>18.14746568</v>
      </c>
      <c r="C12" s="6">
        <f t="shared" si="1"/>
        <v>0.8969634384</v>
      </c>
      <c r="D12" s="6">
        <f t="shared" si="2"/>
        <v>0.02156712676</v>
      </c>
      <c r="F12" s="135">
        <v>-0.16767538805335613</v>
      </c>
      <c r="G12" s="6">
        <f t="shared" si="3"/>
        <v>-0.003616276348</v>
      </c>
      <c r="H12" s="21">
        <f t="shared" si="4"/>
        <v>0.02156712676</v>
      </c>
      <c r="I12" s="135">
        <v>-0.04119668597185666</v>
      </c>
      <c r="J12" s="6">
        <f t="shared" si="5"/>
        <v>-0.0008884941483</v>
      </c>
      <c r="K12" s="21">
        <f t="shared" si="6"/>
        <v>0.02156712676</v>
      </c>
      <c r="L12" s="135">
        <v>-0.1963758370369565</v>
      </c>
      <c r="M12" s="6">
        <f t="shared" si="7"/>
        <v>-0.004235262569</v>
      </c>
      <c r="N12" s="21">
        <f t="shared" si="8"/>
        <v>0.02156712676</v>
      </c>
      <c r="O12" s="22">
        <v>-0.0974047265962309</v>
      </c>
      <c r="P12" s="6">
        <f t="shared" si="9"/>
        <v>-0.002100740085</v>
      </c>
      <c r="Q12" s="21">
        <f t="shared" si="10"/>
        <v>0.02156712676</v>
      </c>
      <c r="R12" s="135">
        <v>-0.14659845383763825</v>
      </c>
      <c r="S12" s="6">
        <f t="shared" si="11"/>
        <v>-0.003161707436</v>
      </c>
      <c r="T12" s="21">
        <f t="shared" si="12"/>
        <v>0.02156712676</v>
      </c>
      <c r="U12" s="135">
        <v>-0.11706584182640645</v>
      </c>
      <c r="V12" s="6">
        <f t="shared" si="13"/>
        <v>-0.00252477385</v>
      </c>
      <c r="W12" s="21">
        <f t="shared" si="14"/>
        <v>0.02156712676</v>
      </c>
      <c r="X12" s="135">
        <v>-0.10132381240681176</v>
      </c>
      <c r="Y12" s="6">
        <f t="shared" si="15"/>
        <v>-0.002185263506</v>
      </c>
      <c r="Z12" s="21">
        <f t="shared" si="16"/>
        <v>0.02156712676</v>
      </c>
      <c r="AA12" s="135">
        <v>-0.07740572708885007</v>
      </c>
      <c r="AB12" s="6">
        <f t="shared" si="17"/>
        <v>-0.001669419128</v>
      </c>
      <c r="AC12" s="21">
        <f t="shared" si="18"/>
        <v>0.02156712676</v>
      </c>
      <c r="AD12" s="135">
        <v>-0.05436113972149703</v>
      </c>
      <c r="AE12" s="6">
        <f t="shared" si="19"/>
        <v>-0.001172413591</v>
      </c>
      <c r="AF12" s="21">
        <f t="shared" si="20"/>
        <v>0.02156712676</v>
      </c>
      <c r="AG12" s="135">
        <v>0.0570475489999438</v>
      </c>
      <c r="AH12" s="6">
        <f t="shared" si="21"/>
        <v>0.00123035172</v>
      </c>
      <c r="AI12" s="21">
        <f t="shared" si="22"/>
        <v>0.02156712676</v>
      </c>
    </row>
    <row r="13" ht="13.5" customHeight="1">
      <c r="A13" s="15" t="s">
        <v>83</v>
      </c>
      <c r="B13" s="6">
        <f>SQRT(('Regime Indicators'!J12-'Regime Indicators'!$J$48)^2+('Regime Indicators'!K12-'Regime Indicators'!$K$48)^2+('Regime Indicators'!L12-'Regime Indicators'!$L$48)^2+('Regime Indicators'!M12-'Regime Indicators'!$M$48)^2+('Regime Indicators'!N12-'Regime Indicators'!$N$48)^2+('Regime Indicators'!O12-'Regime Indicators'!$O$48)^2)</f>
        <v>16.97845363</v>
      </c>
      <c r="C13" s="6">
        <f t="shared" si="1"/>
        <v>0.8391834104</v>
      </c>
      <c r="D13" s="6">
        <f t="shared" si="2"/>
        <v>0.06842941027</v>
      </c>
      <c r="F13" s="135">
        <v>0.1669740917904099</v>
      </c>
      <c r="G13" s="6">
        <f t="shared" si="3"/>
        <v>0.01142593863</v>
      </c>
      <c r="H13" s="21">
        <f t="shared" si="4"/>
        <v>0.06842941027</v>
      </c>
      <c r="I13" s="135">
        <v>0.16320626529224058</v>
      </c>
      <c r="J13" s="6">
        <f t="shared" si="5"/>
        <v>0.01116810849</v>
      </c>
      <c r="K13" s="21">
        <f t="shared" si="6"/>
        <v>0.06842941027</v>
      </c>
      <c r="L13" s="135">
        <v>0.17999630395443433</v>
      </c>
      <c r="M13" s="6">
        <f t="shared" si="7"/>
        <v>0.01231704093</v>
      </c>
      <c r="N13" s="21">
        <f t="shared" si="8"/>
        <v>0.06842941027</v>
      </c>
      <c r="O13" s="22">
        <v>0.2337731348966341</v>
      </c>
      <c r="P13" s="6">
        <f t="shared" si="9"/>
        <v>0.01599695776</v>
      </c>
      <c r="Q13" s="21">
        <f t="shared" si="10"/>
        <v>0.06842941027</v>
      </c>
      <c r="R13" s="135">
        <v>0.30219161211983514</v>
      </c>
      <c r="S13" s="6">
        <f t="shared" si="11"/>
        <v>0.02067879381</v>
      </c>
      <c r="T13" s="21">
        <f t="shared" si="12"/>
        <v>0.06842941027</v>
      </c>
      <c r="U13" s="135">
        <v>0.21840652724128984</v>
      </c>
      <c r="V13" s="6">
        <f t="shared" si="13"/>
        <v>0.01494542986</v>
      </c>
      <c r="W13" s="21">
        <f t="shared" si="14"/>
        <v>0.06842941027</v>
      </c>
      <c r="X13" s="135">
        <v>0.37043399373341646</v>
      </c>
      <c r="Y13" s="6">
        <f t="shared" si="15"/>
        <v>0.02534857974</v>
      </c>
      <c r="Z13" s="21">
        <f t="shared" si="16"/>
        <v>0.06842941027</v>
      </c>
      <c r="AA13" s="135">
        <v>0.31206791564306036</v>
      </c>
      <c r="AB13" s="6">
        <f t="shared" si="17"/>
        <v>0.02135462343</v>
      </c>
      <c r="AC13" s="21">
        <f t="shared" si="18"/>
        <v>0.06842941027</v>
      </c>
      <c r="AD13" s="135">
        <v>0.07100981208301782</v>
      </c>
      <c r="AE13" s="6">
        <f t="shared" si="19"/>
        <v>0.004859159564</v>
      </c>
      <c r="AF13" s="21">
        <f t="shared" si="20"/>
        <v>0.06842941027</v>
      </c>
      <c r="AG13" s="135">
        <v>0.23938214791236678</v>
      </c>
      <c r="AH13" s="6">
        <f t="shared" si="21"/>
        <v>0.01638077921</v>
      </c>
      <c r="AI13" s="21">
        <f t="shared" si="22"/>
        <v>0.06842941027</v>
      </c>
    </row>
    <row r="14" ht="13.5" customHeight="1">
      <c r="A14" s="15" t="s">
        <v>85</v>
      </c>
      <c r="B14" s="6">
        <f>SQRT(('Regime Indicators'!J13-'Regime Indicators'!$J$48)^2+('Regime Indicators'!K13-'Regime Indicators'!$K$48)^2+('Regime Indicators'!L13-'Regime Indicators'!$L$48)^2+('Regime Indicators'!M13-'Regime Indicators'!$M$48)^2+('Regime Indicators'!N13-'Regime Indicators'!$N$48)^2+('Regime Indicators'!O13-'Regime Indicators'!$O$48)^2)</f>
        <v>16.05898318</v>
      </c>
      <c r="C14" s="6">
        <f t="shared" si="1"/>
        <v>0.7937373197</v>
      </c>
      <c r="D14" s="6">
        <f t="shared" si="2"/>
        <v>0.1249478531</v>
      </c>
      <c r="F14" s="135">
        <v>0.18242216902914365</v>
      </c>
      <c r="G14" s="6">
        <f t="shared" si="3"/>
        <v>0.02279325837</v>
      </c>
      <c r="H14" s="21">
        <f t="shared" si="4"/>
        <v>0.1249478531</v>
      </c>
      <c r="I14" s="135">
        <v>0.13973989390587072</v>
      </c>
      <c r="J14" s="6">
        <f t="shared" si="5"/>
        <v>0.01746019973</v>
      </c>
      <c r="K14" s="21">
        <f t="shared" si="6"/>
        <v>0.1249478531</v>
      </c>
      <c r="L14" s="135">
        <v>0.2270477714679826</v>
      </c>
      <c r="M14" s="6">
        <f t="shared" si="7"/>
        <v>0.02836913159</v>
      </c>
      <c r="N14" s="21">
        <f t="shared" si="8"/>
        <v>0.1249478531</v>
      </c>
      <c r="O14" s="22">
        <v>0.1595071393578673</v>
      </c>
      <c r="P14" s="6">
        <f t="shared" si="9"/>
        <v>0.01993007461</v>
      </c>
      <c r="Q14" s="21">
        <f t="shared" si="10"/>
        <v>0.1249478531</v>
      </c>
      <c r="R14" s="135">
        <v>0.22241231027141461</v>
      </c>
      <c r="S14" s="6">
        <f t="shared" si="11"/>
        <v>0.02778994066</v>
      </c>
      <c r="T14" s="21">
        <f t="shared" si="12"/>
        <v>0.1249478531</v>
      </c>
      <c r="U14" s="135">
        <v>0.16449990106261314</v>
      </c>
      <c r="V14" s="6">
        <f t="shared" si="13"/>
        <v>0.02055390947</v>
      </c>
      <c r="W14" s="21">
        <f t="shared" si="14"/>
        <v>0.1249478531</v>
      </c>
      <c r="X14" s="135">
        <v>0.259050399475794</v>
      </c>
      <c r="Y14" s="6">
        <f t="shared" si="15"/>
        <v>0.03236779125</v>
      </c>
      <c r="Z14" s="21">
        <f t="shared" si="16"/>
        <v>0.1249478531</v>
      </c>
      <c r="AA14" s="135">
        <v>0.1984292412279327</v>
      </c>
      <c r="AB14" s="6">
        <f t="shared" si="17"/>
        <v>0.02479330768</v>
      </c>
      <c r="AC14" s="21">
        <f t="shared" si="18"/>
        <v>0.1249478531</v>
      </c>
      <c r="AD14" s="135">
        <v>0.07847440915800385</v>
      </c>
      <c r="AE14" s="6">
        <f t="shared" si="19"/>
        <v>0.009805208945</v>
      </c>
      <c r="AF14" s="21">
        <f t="shared" si="20"/>
        <v>0.1249478531</v>
      </c>
      <c r="AG14" s="135">
        <v>0.1573578564538567</v>
      </c>
      <c r="AH14" s="6">
        <f t="shared" si="21"/>
        <v>0.01966152633</v>
      </c>
      <c r="AI14" s="21">
        <f t="shared" si="22"/>
        <v>0.1249478531</v>
      </c>
    </row>
    <row r="15" ht="13.5" customHeight="1">
      <c r="A15" s="15" t="s">
        <v>87</v>
      </c>
      <c r="B15" s="6">
        <f>SQRT(('Regime Indicators'!J14-'Regime Indicators'!$J$48)^2+('Regime Indicators'!K14-'Regime Indicators'!$K$48)^2+('Regime Indicators'!L14-'Regime Indicators'!$L$48)^2+('Regime Indicators'!M14-'Regime Indicators'!$M$48)^2+('Regime Indicators'!N14-'Regime Indicators'!$N$48)^2+('Regime Indicators'!O14-'Regime Indicators'!$O$48)^2)</f>
        <v>15.81016962</v>
      </c>
      <c r="C15" s="6">
        <f t="shared" si="1"/>
        <v>0.7814393674</v>
      </c>
      <c r="D15" s="6">
        <f t="shared" si="2"/>
        <v>0.1429047449</v>
      </c>
      <c r="F15" s="135">
        <v>0.04215545107190333</v>
      </c>
      <c r="G15" s="6">
        <f t="shared" si="3"/>
        <v>0.006024213983</v>
      </c>
      <c r="H15" s="21">
        <f t="shared" si="4"/>
        <v>0.1429047449</v>
      </c>
      <c r="I15" s="135">
        <v>0.07941862162009006</v>
      </c>
      <c r="J15" s="6">
        <f t="shared" si="5"/>
        <v>0.01134929786</v>
      </c>
      <c r="K15" s="21">
        <f t="shared" si="6"/>
        <v>0.1429047449</v>
      </c>
      <c r="L15" s="135">
        <v>0.036263268510077884</v>
      </c>
      <c r="M15" s="6">
        <f t="shared" si="7"/>
        <v>0.005182193137</v>
      </c>
      <c r="N15" s="21">
        <f t="shared" si="8"/>
        <v>0.1429047449</v>
      </c>
      <c r="O15" s="22">
        <v>0.04140412658363002</v>
      </c>
      <c r="P15" s="6">
        <f t="shared" si="9"/>
        <v>0.005916846148</v>
      </c>
      <c r="Q15" s="21">
        <f t="shared" si="10"/>
        <v>0.1429047449</v>
      </c>
      <c r="R15" s="135">
        <v>0.0066397078312827595</v>
      </c>
      <c r="S15" s="6">
        <f t="shared" si="11"/>
        <v>0.000948845754</v>
      </c>
      <c r="T15" s="21">
        <f t="shared" si="12"/>
        <v>0.1429047449</v>
      </c>
      <c r="U15" s="135">
        <v>0.04297509385522269</v>
      </c>
      <c r="V15" s="6">
        <f t="shared" si="13"/>
        <v>0.006141344826</v>
      </c>
      <c r="W15" s="21">
        <f t="shared" si="14"/>
        <v>0.1429047449</v>
      </c>
      <c r="X15" s="135">
        <v>-0.01619675831013201</v>
      </c>
      <c r="Y15" s="6">
        <f t="shared" si="15"/>
        <v>-0.002314593615</v>
      </c>
      <c r="Z15" s="21">
        <f t="shared" si="16"/>
        <v>0.1429047449</v>
      </c>
      <c r="AA15" s="135">
        <v>0.02729890148213232</v>
      </c>
      <c r="AB15" s="6">
        <f t="shared" si="17"/>
        <v>0.003901142553</v>
      </c>
      <c r="AC15" s="21">
        <f t="shared" si="18"/>
        <v>0.1429047449</v>
      </c>
      <c r="AD15" s="135">
        <v>-0.015500088122081812</v>
      </c>
      <c r="AE15" s="6">
        <f t="shared" si="19"/>
        <v>-0.002215036139</v>
      </c>
      <c r="AF15" s="21">
        <f t="shared" si="20"/>
        <v>0.1429047449</v>
      </c>
      <c r="AG15" s="135">
        <v>0.05126223851578793</v>
      </c>
      <c r="AH15" s="6">
        <f t="shared" si="21"/>
        <v>0.007325617119</v>
      </c>
      <c r="AI15" s="21">
        <f t="shared" si="22"/>
        <v>0.1429047449</v>
      </c>
    </row>
    <row r="16" ht="13.5" customHeight="1">
      <c r="A16" s="15" t="s">
        <v>89</v>
      </c>
      <c r="B16" s="6">
        <f>SQRT(('Regime Indicators'!J15-'Regime Indicators'!$J$48)^2+('Regime Indicators'!K15-'Regime Indicators'!$K$48)^2+('Regime Indicators'!L15-'Regime Indicators'!$L$48)^2+('Regime Indicators'!M15-'Regime Indicators'!$M$48)^2+('Regime Indicators'!N15-'Regime Indicators'!$N$48)^2+('Regime Indicators'!O15-'Regime Indicators'!$O$48)^2)</f>
        <v>15.77893468</v>
      </c>
      <c r="C16" s="6">
        <f t="shared" si="1"/>
        <v>0.7798955374</v>
      </c>
      <c r="D16" s="6">
        <f t="shared" si="2"/>
        <v>0.1452318428</v>
      </c>
      <c r="F16" s="135">
        <v>0.06781987070805773</v>
      </c>
      <c r="G16" s="6">
        <f t="shared" si="3"/>
        <v>0.009849604802</v>
      </c>
      <c r="H16" s="21">
        <f t="shared" si="4"/>
        <v>0.1452318428</v>
      </c>
      <c r="I16" s="135">
        <v>0.04645012941063875</v>
      </c>
      <c r="J16" s="6">
        <f t="shared" si="5"/>
        <v>0.006746037893</v>
      </c>
      <c r="K16" s="21">
        <f t="shared" si="6"/>
        <v>0.1452318428</v>
      </c>
      <c r="L16" s="135">
        <v>0.10018209590084215</v>
      </c>
      <c r="M16" s="6">
        <f t="shared" si="7"/>
        <v>0.0145496304</v>
      </c>
      <c r="N16" s="21">
        <f t="shared" si="8"/>
        <v>0.1452318428</v>
      </c>
      <c r="O16" s="22">
        <v>0.07613948962231065</v>
      </c>
      <c r="P16" s="6">
        <f t="shared" si="9"/>
        <v>0.01105787839</v>
      </c>
      <c r="Q16" s="21">
        <f t="shared" si="10"/>
        <v>0.1452318428</v>
      </c>
      <c r="R16" s="135">
        <v>0.007712160802149759</v>
      </c>
      <c r="S16" s="6">
        <f t="shared" si="11"/>
        <v>0.001120051325</v>
      </c>
      <c r="T16" s="21">
        <f t="shared" si="12"/>
        <v>0.1452318428</v>
      </c>
      <c r="U16" s="135">
        <v>0.019144520541146015</v>
      </c>
      <c r="V16" s="6">
        <f t="shared" si="13"/>
        <v>0.002780393998</v>
      </c>
      <c r="W16" s="21">
        <f t="shared" si="14"/>
        <v>0.1452318428</v>
      </c>
      <c r="X16" s="135">
        <v>0.05091733066390769</v>
      </c>
      <c r="Y16" s="6">
        <f t="shared" si="15"/>
        <v>0.007394817763</v>
      </c>
      <c r="Z16" s="21">
        <f t="shared" si="16"/>
        <v>0.1452318428</v>
      </c>
      <c r="AA16" s="135">
        <v>0.05725890048239912</v>
      </c>
      <c r="AB16" s="6">
        <f t="shared" si="17"/>
        <v>0.008315815635</v>
      </c>
      <c r="AC16" s="21">
        <f t="shared" si="18"/>
        <v>0.1452318428</v>
      </c>
      <c r="AD16" s="135">
        <v>-0.016528555285159507</v>
      </c>
      <c r="AE16" s="6">
        <f t="shared" si="19"/>
        <v>-0.002400472543</v>
      </c>
      <c r="AF16" s="21">
        <f t="shared" si="20"/>
        <v>0.1452318428</v>
      </c>
      <c r="AG16" s="135">
        <v>0.04490816225597771</v>
      </c>
      <c r="AH16" s="6">
        <f t="shared" si="21"/>
        <v>0.006522095162</v>
      </c>
      <c r="AI16" s="21">
        <f t="shared" si="22"/>
        <v>0.1452318428</v>
      </c>
    </row>
    <row r="17" ht="13.5" customHeight="1">
      <c r="A17" s="15" t="s">
        <v>91</v>
      </c>
      <c r="B17" s="6">
        <f>SQRT(('Regime Indicators'!J16-'Regime Indicators'!$J$48)^2+('Regime Indicators'!K16-'Regime Indicators'!$K$48)^2+('Regime Indicators'!L16-'Regime Indicators'!$L$48)^2+('Regime Indicators'!M16-'Regime Indicators'!$M$48)^2+('Regime Indicators'!N16-'Regime Indicators'!$N$48)^2+('Regime Indicators'!O16-'Regime Indicators'!$O$48)^2)</f>
        <v>15.4815591</v>
      </c>
      <c r="C17" s="6">
        <f t="shared" si="1"/>
        <v>0.7651973409</v>
      </c>
      <c r="D17" s="6">
        <f t="shared" si="2"/>
        <v>0.168156682</v>
      </c>
      <c r="F17" s="135">
        <v>-0.11145114783203935</v>
      </c>
      <c r="G17" s="6">
        <f t="shared" si="3"/>
        <v>-0.01874125522</v>
      </c>
      <c r="H17" s="21">
        <f t="shared" si="4"/>
        <v>0.168156682</v>
      </c>
      <c r="I17" s="135">
        <v>-0.11745059863705964</v>
      </c>
      <c r="J17" s="6">
        <f t="shared" si="5"/>
        <v>-0.01975010296</v>
      </c>
      <c r="K17" s="21">
        <f t="shared" si="6"/>
        <v>0.168156682</v>
      </c>
      <c r="L17" s="135">
        <v>-0.10595196765376014</v>
      </c>
      <c r="M17" s="6">
        <f t="shared" si="7"/>
        <v>-0.01781653133</v>
      </c>
      <c r="N17" s="21">
        <f t="shared" si="8"/>
        <v>0.168156682</v>
      </c>
      <c r="O17" s="22">
        <v>-0.0922127022766126</v>
      </c>
      <c r="P17" s="6">
        <f t="shared" si="9"/>
        <v>-0.01550618205</v>
      </c>
      <c r="Q17" s="21">
        <f t="shared" si="10"/>
        <v>0.168156682</v>
      </c>
      <c r="R17" s="135">
        <v>-0.1509237159179121</v>
      </c>
      <c r="S17" s="6">
        <f t="shared" si="11"/>
        <v>-0.0253788313</v>
      </c>
      <c r="T17" s="21">
        <f t="shared" si="12"/>
        <v>0.168156682</v>
      </c>
      <c r="U17" s="135">
        <v>-0.12179391095110292</v>
      </c>
      <c r="V17" s="6">
        <f t="shared" si="13"/>
        <v>-0.02048045995</v>
      </c>
      <c r="W17" s="21">
        <f t="shared" si="14"/>
        <v>0.168156682</v>
      </c>
      <c r="X17" s="135">
        <v>-0.11451017056221724</v>
      </c>
      <c r="Y17" s="6">
        <f t="shared" si="15"/>
        <v>-0.01925565033</v>
      </c>
      <c r="Z17" s="21">
        <f t="shared" si="16"/>
        <v>0.168156682</v>
      </c>
      <c r="AA17" s="135">
        <v>-0.10777481666220945</v>
      </c>
      <c r="AB17" s="6">
        <f t="shared" si="17"/>
        <v>-0.01812305557</v>
      </c>
      <c r="AC17" s="21">
        <f t="shared" si="18"/>
        <v>0.168156682</v>
      </c>
      <c r="AD17" s="135">
        <v>-0.02426077527296322</v>
      </c>
      <c r="AE17" s="6">
        <f t="shared" si="19"/>
        <v>-0.004079611472</v>
      </c>
      <c r="AF17" s="21">
        <f t="shared" si="20"/>
        <v>0.168156682</v>
      </c>
      <c r="AG17" s="135">
        <v>-0.01424068410969459</v>
      </c>
      <c r="AH17" s="6">
        <f t="shared" si="21"/>
        <v>-0.002394666189</v>
      </c>
      <c r="AI17" s="21">
        <f t="shared" si="22"/>
        <v>0.168156682</v>
      </c>
    </row>
    <row r="18" ht="13.5" customHeight="1">
      <c r="A18" s="15" t="s">
        <v>93</v>
      </c>
      <c r="B18" s="6">
        <f>SQRT(('Regime Indicators'!J17-'Regime Indicators'!$J$48)^2+('Regime Indicators'!K17-'Regime Indicators'!$K$48)^2+('Regime Indicators'!L17-'Regime Indicators'!$L$48)^2+('Regime Indicators'!M17-'Regime Indicators'!$M$48)^2+('Regime Indicators'!N17-'Regime Indicators'!$N$48)^2+('Regime Indicators'!O17-'Regime Indicators'!$O$48)^2)</f>
        <v>14.78605982</v>
      </c>
      <c r="C18" s="6">
        <f t="shared" si="1"/>
        <v>0.7308213326</v>
      </c>
      <c r="D18" s="6">
        <f t="shared" si="2"/>
        <v>0.2266111004</v>
      </c>
      <c r="F18" s="135">
        <v>0.10130283647702143</v>
      </c>
      <c r="G18" s="6">
        <f t="shared" si="3"/>
        <v>0.02295634725</v>
      </c>
      <c r="H18" s="21">
        <f t="shared" si="4"/>
        <v>0.2266111004</v>
      </c>
      <c r="I18" s="135">
        <v>0.13003086297198108</v>
      </c>
      <c r="J18" s="6">
        <f t="shared" si="5"/>
        <v>0.02946643695</v>
      </c>
      <c r="K18" s="21">
        <f t="shared" si="6"/>
        <v>0.2266111004</v>
      </c>
      <c r="L18" s="135">
        <v>0.09720416980655222</v>
      </c>
      <c r="M18" s="6">
        <f t="shared" si="7"/>
        <v>0.02202754389</v>
      </c>
      <c r="N18" s="21">
        <f t="shared" si="8"/>
        <v>0.2266111004</v>
      </c>
      <c r="O18" s="22">
        <v>0.128315142246896</v>
      </c>
      <c r="P18" s="6">
        <f t="shared" si="9"/>
        <v>0.02907763559</v>
      </c>
      <c r="Q18" s="21">
        <f t="shared" si="10"/>
        <v>0.2266111004</v>
      </c>
      <c r="R18" s="135">
        <v>0.15834006456183514</v>
      </c>
      <c r="S18" s="6">
        <f t="shared" si="11"/>
        <v>0.03588161627</v>
      </c>
      <c r="T18" s="21">
        <f t="shared" si="12"/>
        <v>0.2266111004</v>
      </c>
      <c r="U18" s="135">
        <v>0.16436087109549669</v>
      </c>
      <c r="V18" s="6">
        <f t="shared" si="13"/>
        <v>0.03724599786</v>
      </c>
      <c r="W18" s="21">
        <f t="shared" si="14"/>
        <v>0.2266111004</v>
      </c>
      <c r="X18" s="135">
        <v>0.16731310338460914</v>
      </c>
      <c r="Y18" s="6">
        <f t="shared" si="15"/>
        <v>0.03791500647</v>
      </c>
      <c r="Z18" s="21">
        <f t="shared" si="16"/>
        <v>0.2266111004</v>
      </c>
      <c r="AA18" s="135">
        <v>0.1878903212794829</v>
      </c>
      <c r="AB18" s="6">
        <f t="shared" si="17"/>
        <v>0.04257803246</v>
      </c>
      <c r="AC18" s="21">
        <f t="shared" si="18"/>
        <v>0.2266111004</v>
      </c>
      <c r="AD18" s="135">
        <v>0.10848146930529357</v>
      </c>
      <c r="AE18" s="6">
        <f t="shared" si="19"/>
        <v>0.02458310513</v>
      </c>
      <c r="AF18" s="21">
        <f t="shared" si="20"/>
        <v>0.2266111004</v>
      </c>
      <c r="AG18" s="135">
        <v>0.09320797603422881</v>
      </c>
      <c r="AH18" s="6">
        <f t="shared" si="21"/>
        <v>0.02112196202</v>
      </c>
      <c r="AI18" s="21">
        <f t="shared" si="22"/>
        <v>0.2266111004</v>
      </c>
    </row>
    <row r="19" ht="13.5" customHeight="1">
      <c r="A19" s="15" t="s">
        <v>95</v>
      </c>
      <c r="B19" s="6">
        <f>SQRT(('Regime Indicators'!J18-'Regime Indicators'!$J$48)^2+('Regime Indicators'!K18-'Regime Indicators'!$K$48)^2+('Regime Indicators'!L18-'Regime Indicators'!$L$48)^2+('Regime Indicators'!M18-'Regime Indicators'!$M$48)^2+('Regime Indicators'!N18-'Regime Indicators'!$N$48)^2+('Regime Indicators'!O18-'Regime Indicators'!$O$48)^2)</f>
        <v>13.75249793</v>
      </c>
      <c r="C19" s="6">
        <f t="shared" si="1"/>
        <v>0.6797361153</v>
      </c>
      <c r="D19" s="6">
        <f t="shared" si="2"/>
        <v>0.3227355724</v>
      </c>
      <c r="F19" s="135">
        <v>0.1053971543438903</v>
      </c>
      <c r="G19" s="6">
        <f t="shared" si="3"/>
        <v>0.03401541094</v>
      </c>
      <c r="H19" s="21">
        <f t="shared" si="4"/>
        <v>0.3227355724</v>
      </c>
      <c r="I19" s="135">
        <v>0.11831026332663885</v>
      </c>
      <c r="J19" s="6">
        <f t="shared" si="5"/>
        <v>0.03818293055</v>
      </c>
      <c r="K19" s="21">
        <f t="shared" si="6"/>
        <v>0.3227355724</v>
      </c>
      <c r="L19" s="135">
        <v>0.15364001682440054</v>
      </c>
      <c r="M19" s="6">
        <f t="shared" si="7"/>
        <v>0.04958509877</v>
      </c>
      <c r="N19" s="21">
        <f t="shared" si="8"/>
        <v>0.3227355724</v>
      </c>
      <c r="O19" s="22">
        <v>0.17112000606965383</v>
      </c>
      <c r="P19" s="6">
        <f t="shared" si="9"/>
        <v>0.05522651311</v>
      </c>
      <c r="Q19" s="21">
        <f t="shared" si="10"/>
        <v>0.3227355724</v>
      </c>
      <c r="R19" s="135">
        <v>0.057591282700449664</v>
      </c>
      <c r="S19" s="6">
        <f t="shared" si="11"/>
        <v>0.01858675559</v>
      </c>
      <c r="T19" s="21">
        <f t="shared" si="12"/>
        <v>0.3227355724</v>
      </c>
      <c r="U19" s="135">
        <v>0.08492684140554152</v>
      </c>
      <c r="V19" s="6">
        <f t="shared" si="13"/>
        <v>0.02740891277</v>
      </c>
      <c r="W19" s="21">
        <f t="shared" si="14"/>
        <v>0.3227355724</v>
      </c>
      <c r="X19" s="135">
        <v>0.11076933120014787</v>
      </c>
      <c r="Y19" s="6">
        <f t="shared" si="15"/>
        <v>0.03574920351</v>
      </c>
      <c r="Z19" s="21">
        <f t="shared" si="16"/>
        <v>0.3227355724</v>
      </c>
      <c r="AA19" s="135">
        <v>0.14644458771145596</v>
      </c>
      <c r="AB19" s="6">
        <f t="shared" si="17"/>
        <v>0.04726287784</v>
      </c>
      <c r="AC19" s="21">
        <f t="shared" si="18"/>
        <v>0.3227355724</v>
      </c>
      <c r="AD19" s="135">
        <v>-0.013407180006298147</v>
      </c>
      <c r="AE19" s="6">
        <f t="shared" si="19"/>
        <v>-0.004326973913</v>
      </c>
      <c r="AF19" s="21">
        <f t="shared" si="20"/>
        <v>0.3227355724</v>
      </c>
      <c r="AG19" s="135">
        <v>0.0197129182650857</v>
      </c>
      <c r="AH19" s="6">
        <f t="shared" si="21"/>
        <v>0.00636205996</v>
      </c>
      <c r="AI19" s="21">
        <f t="shared" si="22"/>
        <v>0.3227355724</v>
      </c>
    </row>
    <row r="20" ht="13.5" customHeight="1">
      <c r="A20" s="15" t="s">
        <v>97</v>
      </c>
      <c r="B20" s="6">
        <f>SQRT(('Regime Indicators'!J19-'Regime Indicators'!$J$48)^2+('Regime Indicators'!K19-'Regime Indicators'!$K$48)^2+('Regime Indicators'!L19-'Regime Indicators'!$L$48)^2+('Regime Indicators'!M19-'Regime Indicators'!$M$48)^2+('Regime Indicators'!N19-'Regime Indicators'!$N$48)^2+('Regime Indicators'!O19-'Regime Indicators'!$O$48)^2)</f>
        <v>12.800657</v>
      </c>
      <c r="C20" s="6">
        <f t="shared" si="1"/>
        <v>0.6326900688</v>
      </c>
      <c r="D20" s="6">
        <f t="shared" si="2"/>
        <v>0.4163913353</v>
      </c>
      <c r="F20" s="135">
        <v>0.06455176825083675</v>
      </c>
      <c r="G20" s="6">
        <f t="shared" si="3"/>
        <v>0.02687879698</v>
      </c>
      <c r="H20" s="21">
        <f t="shared" si="4"/>
        <v>0.4163913353</v>
      </c>
      <c r="I20" s="135">
        <v>0.06030203227736486</v>
      </c>
      <c r="J20" s="6">
        <f t="shared" si="5"/>
        <v>0.02510924374</v>
      </c>
      <c r="K20" s="21">
        <f t="shared" si="6"/>
        <v>0.4163913353</v>
      </c>
      <c r="L20" s="135">
        <v>0.06595951178050186</v>
      </c>
      <c r="M20" s="6">
        <f t="shared" si="7"/>
        <v>0.02746496918</v>
      </c>
      <c r="N20" s="21">
        <f t="shared" si="8"/>
        <v>0.4163913353</v>
      </c>
      <c r="O20" s="22">
        <v>0.09239021980162909</v>
      </c>
      <c r="P20" s="6">
        <f t="shared" si="9"/>
        <v>0.03847048699</v>
      </c>
      <c r="Q20" s="21">
        <f t="shared" si="10"/>
        <v>0.4163913353</v>
      </c>
      <c r="R20" s="135">
        <v>0.05102919103386028</v>
      </c>
      <c r="S20" s="6">
        <f t="shared" si="11"/>
        <v>0.02124811299</v>
      </c>
      <c r="T20" s="21">
        <f t="shared" si="12"/>
        <v>0.4163913353</v>
      </c>
      <c r="U20" s="135">
        <v>0.02586860280709069</v>
      </c>
      <c r="V20" s="6">
        <f t="shared" si="13"/>
        <v>0.01077146206</v>
      </c>
      <c r="W20" s="21">
        <f t="shared" si="14"/>
        <v>0.4163913353</v>
      </c>
      <c r="X20" s="135">
        <v>0.03964860258383829</v>
      </c>
      <c r="Y20" s="6">
        <f t="shared" si="15"/>
        <v>0.01650933457</v>
      </c>
      <c r="Z20" s="21">
        <f t="shared" si="16"/>
        <v>0.4163913353</v>
      </c>
      <c r="AA20" s="135">
        <v>0.026323934567530127</v>
      </c>
      <c r="AB20" s="6">
        <f t="shared" si="17"/>
        <v>0.01096105826</v>
      </c>
      <c r="AC20" s="21">
        <f t="shared" si="18"/>
        <v>0.4163913353</v>
      </c>
      <c r="AD20" s="135">
        <v>0.018036623588495004</v>
      </c>
      <c r="AE20" s="6">
        <f t="shared" si="19"/>
        <v>0.00751029378</v>
      </c>
      <c r="AF20" s="21">
        <f t="shared" si="20"/>
        <v>0.4163913353</v>
      </c>
      <c r="AG20" s="135">
        <v>0.043565868128246255</v>
      </c>
      <c r="AH20" s="6">
        <f t="shared" si="21"/>
        <v>0.01814045</v>
      </c>
      <c r="AI20" s="21">
        <f t="shared" si="22"/>
        <v>0.4163913353</v>
      </c>
    </row>
    <row r="21" ht="13.5" customHeight="1">
      <c r="A21" s="15" t="s">
        <v>99</v>
      </c>
      <c r="B21" s="6">
        <f>SQRT(('Regime Indicators'!J20-'Regime Indicators'!$J$48)^2+('Regime Indicators'!K20-'Regime Indicators'!$K$48)^2+('Regime Indicators'!L20-'Regime Indicators'!$L$48)^2+('Regime Indicators'!M20-'Regime Indicators'!$M$48)^2+('Regime Indicators'!N20-'Regime Indicators'!$N$48)^2+('Regime Indicators'!O20-'Regime Indicators'!$O$48)^2)</f>
        <v>12.18765289</v>
      </c>
      <c r="C21" s="6">
        <f t="shared" si="1"/>
        <v>0.6023914985</v>
      </c>
      <c r="D21" s="6">
        <f t="shared" si="2"/>
        <v>0.4771244595</v>
      </c>
      <c r="F21" s="135">
        <v>-0.005045701512362943</v>
      </c>
      <c r="G21" s="6">
        <f t="shared" si="3"/>
        <v>-0.002407427607</v>
      </c>
      <c r="H21" s="21">
        <f t="shared" si="4"/>
        <v>0.4771244595</v>
      </c>
      <c r="I21" s="135">
        <v>0.007575934459473466</v>
      </c>
      <c r="J21" s="6">
        <f t="shared" si="5"/>
        <v>0.003614663634</v>
      </c>
      <c r="K21" s="21">
        <f t="shared" si="6"/>
        <v>0.4771244595</v>
      </c>
      <c r="L21" s="135">
        <v>-0.026497487045217705</v>
      </c>
      <c r="M21" s="6">
        <f t="shared" si="7"/>
        <v>-0.01264259918</v>
      </c>
      <c r="N21" s="21">
        <f t="shared" si="8"/>
        <v>0.4771244595</v>
      </c>
      <c r="O21" s="22">
        <v>-0.005896627446811964</v>
      </c>
      <c r="P21" s="6">
        <f t="shared" si="9"/>
        <v>-0.002813425183</v>
      </c>
      <c r="Q21" s="21">
        <f t="shared" si="10"/>
        <v>0.4771244595</v>
      </c>
      <c r="R21" s="135">
        <v>0.004862927291060748</v>
      </c>
      <c r="S21" s="6">
        <f t="shared" si="11"/>
        <v>0.002320221555</v>
      </c>
      <c r="T21" s="21">
        <f t="shared" si="12"/>
        <v>0.4771244595</v>
      </c>
      <c r="U21" s="135">
        <v>0.012229059106791285</v>
      </c>
      <c r="V21" s="6">
        <f t="shared" si="13"/>
        <v>0.005834783217</v>
      </c>
      <c r="W21" s="21">
        <f t="shared" si="14"/>
        <v>0.4771244595</v>
      </c>
      <c r="X21" s="135">
        <v>-0.006504629326452016</v>
      </c>
      <c r="Y21" s="6">
        <f t="shared" si="15"/>
        <v>-0.003103517752</v>
      </c>
      <c r="Z21" s="21">
        <f t="shared" si="16"/>
        <v>0.4771244595</v>
      </c>
      <c r="AA21" s="135">
        <v>0.003354377863040936</v>
      </c>
      <c r="AB21" s="6">
        <f t="shared" si="17"/>
        <v>0.001600455725</v>
      </c>
      <c r="AC21" s="21">
        <f t="shared" si="18"/>
        <v>0.4771244595</v>
      </c>
      <c r="AD21" s="135">
        <v>0.03646547821169288</v>
      </c>
      <c r="AE21" s="6">
        <f t="shared" si="19"/>
        <v>0.01739857158</v>
      </c>
      <c r="AF21" s="21">
        <f t="shared" si="20"/>
        <v>0.4771244595</v>
      </c>
      <c r="AG21" s="135">
        <v>0.016748722314569253</v>
      </c>
      <c r="AH21" s="6">
        <f t="shared" si="21"/>
        <v>0.007991225082</v>
      </c>
      <c r="AI21" s="21">
        <f t="shared" si="22"/>
        <v>0.4771244595</v>
      </c>
    </row>
    <row r="22" ht="13.5" customHeight="1">
      <c r="A22" s="15" t="s">
        <v>101</v>
      </c>
      <c r="B22" s="6">
        <f>SQRT(('Regime Indicators'!J21-'Regime Indicators'!$J$48)^2+('Regime Indicators'!K21-'Regime Indicators'!$K$48)^2+('Regime Indicators'!L21-'Regime Indicators'!$L$48)^2+('Regime Indicators'!M21-'Regime Indicators'!$M$48)^2+('Regime Indicators'!N21-'Regime Indicators'!$N$48)^2+('Regime Indicators'!O21-'Regime Indicators'!$O$48)^2)</f>
        <v>11.64439938</v>
      </c>
      <c r="C22" s="6">
        <f t="shared" si="1"/>
        <v>0.5755404467</v>
      </c>
      <c r="D22" s="6">
        <f t="shared" si="2"/>
        <v>0.5301706206</v>
      </c>
      <c r="F22" s="135">
        <v>-0.16201202890979816</v>
      </c>
      <c r="G22" s="6">
        <f t="shared" si="3"/>
        <v>-0.08589401792</v>
      </c>
      <c r="H22" s="21">
        <f t="shared" si="4"/>
        <v>0.5301706206</v>
      </c>
      <c r="I22" s="135">
        <v>-0.13136512715413462</v>
      </c>
      <c r="J22" s="6">
        <f t="shared" si="5"/>
        <v>-0.06964593099</v>
      </c>
      <c r="K22" s="21">
        <f t="shared" si="6"/>
        <v>0.5301706206</v>
      </c>
      <c r="L22" s="135">
        <v>-0.21474608880961044</v>
      </c>
      <c r="M22" s="6">
        <f t="shared" si="7"/>
        <v>-0.1138520672</v>
      </c>
      <c r="N22" s="21">
        <f t="shared" si="8"/>
        <v>0.5301706206</v>
      </c>
      <c r="O22" s="22">
        <v>-0.22248163410838395</v>
      </c>
      <c r="P22" s="6">
        <f t="shared" si="9"/>
        <v>-0.117953226</v>
      </c>
      <c r="Q22" s="21">
        <f t="shared" si="10"/>
        <v>0.5301706206</v>
      </c>
      <c r="R22" s="135">
        <v>-0.1884815912456952</v>
      </c>
      <c r="S22" s="6">
        <f t="shared" si="11"/>
        <v>-0.09992740221</v>
      </c>
      <c r="T22" s="21">
        <f t="shared" si="12"/>
        <v>0.5301706206</v>
      </c>
      <c r="U22" s="135">
        <v>-0.19163061031844864</v>
      </c>
      <c r="V22" s="6">
        <f t="shared" si="13"/>
        <v>-0.1015969196</v>
      </c>
      <c r="W22" s="21">
        <f t="shared" si="14"/>
        <v>0.5301706206</v>
      </c>
      <c r="X22" s="135">
        <v>-0.1967863935625288</v>
      </c>
      <c r="Y22" s="6">
        <f t="shared" si="15"/>
        <v>-0.1043303644</v>
      </c>
      <c r="Z22" s="21">
        <f t="shared" si="16"/>
        <v>0.5301706206</v>
      </c>
      <c r="AA22" s="135">
        <v>-0.18156961108513703</v>
      </c>
      <c r="AB22" s="6">
        <f t="shared" si="17"/>
        <v>-0.0962628734</v>
      </c>
      <c r="AC22" s="21">
        <f t="shared" si="18"/>
        <v>0.5301706206</v>
      </c>
      <c r="AD22" s="135">
        <v>-0.007374050049627434</v>
      </c>
      <c r="AE22" s="6">
        <f t="shared" si="19"/>
        <v>-0.003909504691</v>
      </c>
      <c r="AF22" s="21">
        <f t="shared" si="20"/>
        <v>0.5301706206</v>
      </c>
      <c r="AG22" s="135">
        <v>-0.07834685516333528</v>
      </c>
      <c r="AH22" s="6">
        <f t="shared" si="21"/>
        <v>-0.04153720083</v>
      </c>
      <c r="AI22" s="21">
        <f t="shared" si="22"/>
        <v>0.5301706206</v>
      </c>
    </row>
    <row r="23" ht="13.5" customHeight="1">
      <c r="A23" s="15" t="s">
        <v>103</v>
      </c>
      <c r="B23" s="6">
        <f>SQRT(('Regime Indicators'!J22-'Regime Indicators'!$J$48)^2+('Regime Indicators'!K22-'Regime Indicators'!$K$48)^2+('Regime Indicators'!L22-'Regime Indicators'!$L$48)^2+('Regime Indicators'!M22-'Regime Indicators'!$M$48)^2+('Regime Indicators'!N22-'Regime Indicators'!$N$48)^2+('Regime Indicators'!O22-'Regime Indicators'!$O$48)^2)</f>
        <v>10.98517316</v>
      </c>
      <c r="C23" s="6">
        <f t="shared" si="1"/>
        <v>0.5429572845</v>
      </c>
      <c r="D23" s="6">
        <f t="shared" si="2"/>
        <v>0.5925659401</v>
      </c>
      <c r="F23" s="135">
        <v>0.13105804241267993</v>
      </c>
      <c r="G23" s="6">
        <f t="shared" si="3"/>
        <v>0.07766053211</v>
      </c>
      <c r="H23" s="21">
        <f t="shared" si="4"/>
        <v>0.5925659401</v>
      </c>
      <c r="I23" s="135">
        <v>0.10606440019788765</v>
      </c>
      <c r="J23" s="6">
        <f t="shared" si="5"/>
        <v>0.06285015101</v>
      </c>
      <c r="K23" s="21">
        <f t="shared" si="6"/>
        <v>0.5925659401</v>
      </c>
      <c r="L23" s="135">
        <v>0.15968704433564107</v>
      </c>
      <c r="M23" s="6">
        <f t="shared" si="7"/>
        <v>0.09462510355</v>
      </c>
      <c r="N23" s="21">
        <f t="shared" si="8"/>
        <v>0.5925659401</v>
      </c>
      <c r="O23" s="22">
        <v>0.14991164905497278</v>
      </c>
      <c r="P23" s="6">
        <f t="shared" si="9"/>
        <v>0.08883253725</v>
      </c>
      <c r="Q23" s="21">
        <f t="shared" si="10"/>
        <v>0.5925659401</v>
      </c>
      <c r="R23" s="135">
        <v>0.030372890329543267</v>
      </c>
      <c r="S23" s="6">
        <f t="shared" si="11"/>
        <v>0.01799794031</v>
      </c>
      <c r="T23" s="21">
        <f t="shared" si="12"/>
        <v>0.5925659401</v>
      </c>
      <c r="U23" s="135">
        <v>0.039894529314546734</v>
      </c>
      <c r="V23" s="6">
        <f t="shared" si="13"/>
        <v>0.02364013927</v>
      </c>
      <c r="W23" s="21">
        <f t="shared" si="14"/>
        <v>0.5925659401</v>
      </c>
      <c r="X23" s="135">
        <v>0.002789221564482247</v>
      </c>
      <c r="Y23" s="6">
        <f t="shared" si="15"/>
        <v>0.001652797699</v>
      </c>
      <c r="Z23" s="21">
        <f t="shared" si="16"/>
        <v>0.5925659401</v>
      </c>
      <c r="AA23" s="135">
        <v>0.010986238109882196</v>
      </c>
      <c r="AB23" s="6">
        <f t="shared" si="17"/>
        <v>0.006510070514</v>
      </c>
      <c r="AC23" s="21">
        <f t="shared" si="18"/>
        <v>0.5925659401</v>
      </c>
      <c r="AD23" s="135">
        <v>-0.003589164411726742</v>
      </c>
      <c r="AE23" s="6">
        <f t="shared" si="19"/>
        <v>-0.002126816584</v>
      </c>
      <c r="AF23" s="21">
        <f t="shared" si="20"/>
        <v>0.5925659401</v>
      </c>
      <c r="AG23" s="135">
        <v>0.05451392824221446</v>
      </c>
      <c r="AH23" s="6">
        <f t="shared" si="21"/>
        <v>0.03230309714</v>
      </c>
      <c r="AI23" s="21">
        <f t="shared" si="22"/>
        <v>0.5925659401</v>
      </c>
    </row>
    <row r="24" ht="13.5" customHeight="1">
      <c r="A24" s="15" t="s">
        <v>105</v>
      </c>
      <c r="B24" s="6">
        <f>SQRT(('Regime Indicators'!J23-'Regime Indicators'!$J$48)^2+('Regime Indicators'!K23-'Regime Indicators'!$K$48)^2+('Regime Indicators'!L23-'Regime Indicators'!$L$48)^2+('Regime Indicators'!M23-'Regime Indicators'!$M$48)^2+('Regime Indicators'!N23-'Regime Indicators'!$N$48)^2+('Regime Indicators'!O23-'Regime Indicators'!$O$48)^2)</f>
        <v>10.76358973</v>
      </c>
      <c r="C24" s="6">
        <f t="shared" si="1"/>
        <v>0.5320052188</v>
      </c>
      <c r="D24" s="6">
        <f t="shared" si="2"/>
        <v>0.6128834285</v>
      </c>
      <c r="F24" s="135">
        <v>0.11119349094371112</v>
      </c>
      <c r="G24" s="6">
        <f t="shared" si="3"/>
        <v>0.06814864795</v>
      </c>
      <c r="H24" s="21">
        <f t="shared" si="4"/>
        <v>0.6128834285</v>
      </c>
      <c r="I24" s="135">
        <v>0.1468932527915916</v>
      </c>
      <c r="J24" s="6">
        <f t="shared" si="5"/>
        <v>0.09002844039</v>
      </c>
      <c r="K24" s="21">
        <f t="shared" si="6"/>
        <v>0.6128834285</v>
      </c>
      <c r="L24" s="135">
        <v>0.11590530258800635</v>
      </c>
      <c r="M24" s="6">
        <f t="shared" si="7"/>
        <v>0.07103643923</v>
      </c>
      <c r="N24" s="21">
        <f t="shared" si="8"/>
        <v>0.6128834285</v>
      </c>
      <c r="O24" s="22">
        <v>0.1327565507883095</v>
      </c>
      <c r="P24" s="6">
        <f t="shared" si="9"/>
        <v>0.08136429</v>
      </c>
      <c r="Q24" s="21">
        <f t="shared" si="10"/>
        <v>0.6128834285</v>
      </c>
      <c r="R24" s="135">
        <v>0.09605119161538456</v>
      </c>
      <c r="S24" s="6">
        <f t="shared" si="11"/>
        <v>0.05886818363</v>
      </c>
      <c r="T24" s="21">
        <f t="shared" si="12"/>
        <v>0.6128834285</v>
      </c>
      <c r="U24" s="135">
        <v>0.11132977756051399</v>
      </c>
      <c r="V24" s="6">
        <f t="shared" si="13"/>
        <v>0.06823217576</v>
      </c>
      <c r="W24" s="21">
        <f t="shared" si="14"/>
        <v>0.6128834285</v>
      </c>
      <c r="X24" s="135">
        <v>0.15119338582054298</v>
      </c>
      <c r="Y24" s="6">
        <f t="shared" si="15"/>
        <v>0.09266392066</v>
      </c>
      <c r="Z24" s="21">
        <f t="shared" si="16"/>
        <v>0.6128834285</v>
      </c>
      <c r="AA24" s="135">
        <v>0.12149171665532643</v>
      </c>
      <c r="AB24" s="6">
        <f t="shared" si="17"/>
        <v>0.07446025983</v>
      </c>
      <c r="AC24" s="21">
        <f t="shared" si="18"/>
        <v>0.6128834285</v>
      </c>
      <c r="AD24" s="135">
        <v>0.011608913101571083</v>
      </c>
      <c r="AE24" s="6">
        <f t="shared" si="19"/>
        <v>0.007114910462</v>
      </c>
      <c r="AF24" s="21">
        <f t="shared" si="20"/>
        <v>0.6128834285</v>
      </c>
      <c r="AG24" s="135">
        <v>0.07323551244684645</v>
      </c>
      <c r="AH24" s="6">
        <f t="shared" si="21"/>
        <v>0.04488483195</v>
      </c>
      <c r="AI24" s="21">
        <f t="shared" si="22"/>
        <v>0.6128834285</v>
      </c>
    </row>
    <row r="25" ht="13.5" customHeight="1">
      <c r="A25" s="15" t="s">
        <v>107</v>
      </c>
      <c r="B25" s="6">
        <f>SQRT(('Regime Indicators'!J24-'Regime Indicators'!$J$48)^2+('Regime Indicators'!K24-'Regime Indicators'!$K$48)^2+('Regime Indicators'!L24-'Regime Indicators'!$L$48)^2+('Regime Indicators'!M24-'Regime Indicators'!$M$48)^2+('Regime Indicators'!N24-'Regime Indicators'!$N$48)^2+('Regime Indicators'!O24-'Regime Indicators'!$O$48)^2)</f>
        <v>10.39365441</v>
      </c>
      <c r="C25" s="6">
        <f t="shared" si="1"/>
        <v>0.5137206573</v>
      </c>
      <c r="D25" s="6">
        <f t="shared" si="2"/>
        <v>0.6459237621</v>
      </c>
      <c r="F25" s="135">
        <v>-0.021978880514124</v>
      </c>
      <c r="G25" s="6">
        <f t="shared" si="3"/>
        <v>-0.01419668119</v>
      </c>
      <c r="H25" s="21">
        <f t="shared" si="4"/>
        <v>0.6459237621</v>
      </c>
      <c r="I25" s="135">
        <v>-0.04021990731857705</v>
      </c>
      <c r="J25" s="6">
        <f t="shared" si="5"/>
        <v>-0.02597899385</v>
      </c>
      <c r="K25" s="21">
        <f t="shared" si="6"/>
        <v>0.6459237621</v>
      </c>
      <c r="L25" s="135">
        <v>-0.030080628551733546</v>
      </c>
      <c r="M25" s="6">
        <f t="shared" si="7"/>
        <v>-0.01942979276</v>
      </c>
      <c r="N25" s="21">
        <f t="shared" si="8"/>
        <v>0.6459237621</v>
      </c>
      <c r="O25" s="22">
        <v>-0.039379191415989334</v>
      </c>
      <c r="P25" s="6">
        <f t="shared" si="9"/>
        <v>-0.02543595547</v>
      </c>
      <c r="Q25" s="21">
        <f t="shared" si="10"/>
        <v>0.6459237621</v>
      </c>
      <c r="R25" s="135">
        <v>-0.07179830553958788</v>
      </c>
      <c r="S25" s="6">
        <f t="shared" si="11"/>
        <v>-0.04637623163</v>
      </c>
      <c r="T25" s="21">
        <f t="shared" si="12"/>
        <v>0.6459237621</v>
      </c>
      <c r="U25" s="135">
        <v>-0.07256085975787518</v>
      </c>
      <c r="V25" s="6">
        <f t="shared" si="13"/>
        <v>-0.04686878352</v>
      </c>
      <c r="W25" s="21">
        <f t="shared" si="14"/>
        <v>0.6459237621</v>
      </c>
      <c r="X25" s="135">
        <v>-0.10153866391646515</v>
      </c>
      <c r="Y25" s="6">
        <f t="shared" si="15"/>
        <v>-0.0655862358</v>
      </c>
      <c r="Z25" s="21">
        <f t="shared" si="16"/>
        <v>0.6459237621</v>
      </c>
      <c r="AA25" s="135">
        <v>-0.08201020196255926</v>
      </c>
      <c r="AB25" s="6">
        <f t="shared" si="17"/>
        <v>-0.05297233818</v>
      </c>
      <c r="AC25" s="21">
        <f t="shared" si="18"/>
        <v>0.6459237621</v>
      </c>
      <c r="AD25" s="135">
        <v>-0.0038159914061590694</v>
      </c>
      <c r="AE25" s="6">
        <f t="shared" si="19"/>
        <v>-0.002464839525</v>
      </c>
      <c r="AF25" s="21">
        <f t="shared" si="20"/>
        <v>0.6459237621</v>
      </c>
      <c r="AG25" s="135">
        <v>0.0032705014029987822</v>
      </c>
      <c r="AH25" s="6">
        <f t="shared" si="21"/>
        <v>0.00211249457</v>
      </c>
      <c r="AI25" s="21">
        <f t="shared" si="22"/>
        <v>0.6459237621</v>
      </c>
    </row>
    <row r="26" ht="13.5" customHeight="1">
      <c r="A26" s="15" t="s">
        <v>109</v>
      </c>
      <c r="B26" s="6">
        <f>SQRT(('Regime Indicators'!J25-'Regime Indicators'!$J$48)^2+('Regime Indicators'!K25-'Regime Indicators'!$K$48)^2+('Regime Indicators'!L25-'Regime Indicators'!$L$48)^2+('Regime Indicators'!M25-'Regime Indicators'!$M$48)^2+('Regime Indicators'!N25-'Regime Indicators'!$N$48)^2+('Regime Indicators'!O25-'Regime Indicators'!$O$48)^2)</f>
        <v>9.717256476</v>
      </c>
      <c r="C26" s="6">
        <f t="shared" si="1"/>
        <v>0.4802887595</v>
      </c>
      <c r="D26" s="6">
        <f t="shared" si="2"/>
        <v>0.7030893311</v>
      </c>
      <c r="F26" s="135">
        <v>0.06505304267188028</v>
      </c>
      <c r="G26" s="6">
        <f t="shared" si="3"/>
        <v>0.04573810026</v>
      </c>
      <c r="H26" s="21">
        <f t="shared" si="4"/>
        <v>0.7030893311</v>
      </c>
      <c r="I26" s="135">
        <v>0.061078550996353176</v>
      </c>
      <c r="J26" s="6">
        <f t="shared" si="5"/>
        <v>0.04294367756</v>
      </c>
      <c r="K26" s="21">
        <f t="shared" si="6"/>
        <v>0.7030893311</v>
      </c>
      <c r="L26" s="135">
        <v>0.056665079740620294</v>
      </c>
      <c r="M26" s="6">
        <f t="shared" si="7"/>
        <v>0.03984061301</v>
      </c>
      <c r="N26" s="21">
        <f t="shared" si="8"/>
        <v>0.7030893311</v>
      </c>
      <c r="O26" s="22">
        <v>0.04836243533504403</v>
      </c>
      <c r="P26" s="6">
        <f t="shared" si="9"/>
        <v>0.03400311231</v>
      </c>
      <c r="Q26" s="21">
        <f t="shared" si="10"/>
        <v>0.7030893311</v>
      </c>
      <c r="R26" s="135">
        <v>0.07779767908639057</v>
      </c>
      <c r="S26" s="6">
        <f t="shared" si="11"/>
        <v>0.05469871815</v>
      </c>
      <c r="T26" s="21">
        <f t="shared" si="12"/>
        <v>0.7030893311</v>
      </c>
      <c r="U26" s="135">
        <v>0.06805945048152773</v>
      </c>
      <c r="V26" s="6">
        <f t="shared" si="13"/>
        <v>0.04785187351</v>
      </c>
      <c r="W26" s="21">
        <f t="shared" si="14"/>
        <v>0.7030893311</v>
      </c>
      <c r="X26" s="135">
        <v>0.0778892790178003</v>
      </c>
      <c r="Y26" s="6">
        <f t="shared" si="15"/>
        <v>0.05476312108</v>
      </c>
      <c r="Z26" s="21">
        <f t="shared" si="16"/>
        <v>0.7030893311</v>
      </c>
      <c r="AA26" s="135">
        <v>0.09367811875267251</v>
      </c>
      <c r="AB26" s="6">
        <f t="shared" si="17"/>
        <v>0.06586408585</v>
      </c>
      <c r="AC26" s="21">
        <f t="shared" si="18"/>
        <v>0.7030893311</v>
      </c>
      <c r="AD26" s="135">
        <v>0.04369906006362334</v>
      </c>
      <c r="AE26" s="6">
        <f t="shared" si="19"/>
        <v>0.03072434291</v>
      </c>
      <c r="AF26" s="21">
        <f t="shared" si="20"/>
        <v>0.7030893311</v>
      </c>
      <c r="AG26" s="135">
        <v>0.06199474335558164</v>
      </c>
      <c r="AH26" s="6">
        <f t="shared" si="21"/>
        <v>0.04358784264</v>
      </c>
      <c r="AI26" s="21">
        <f t="shared" si="22"/>
        <v>0.7030893311</v>
      </c>
    </row>
    <row r="27" ht="13.5" customHeight="1">
      <c r="A27" s="15" t="s">
        <v>111</v>
      </c>
      <c r="B27" s="6">
        <f>SQRT(('Regime Indicators'!J26-'Regime Indicators'!$J$48)^2+('Regime Indicators'!K26-'Regime Indicators'!$K$48)^2+('Regime Indicators'!L26-'Regime Indicators'!$L$48)^2+('Regime Indicators'!M26-'Regime Indicators'!$M$48)^2+('Regime Indicators'!N26-'Regime Indicators'!$N$48)^2+('Regime Indicators'!O26-'Regime Indicators'!$O$48)^2)</f>
        <v>9.265899514</v>
      </c>
      <c r="C27" s="6">
        <f t="shared" si="1"/>
        <v>0.4579798211</v>
      </c>
      <c r="D27" s="6">
        <f t="shared" si="2"/>
        <v>0.7386181012</v>
      </c>
      <c r="F27" s="135">
        <v>0.015222127070509295</v>
      </c>
      <c r="G27" s="6">
        <f t="shared" si="3"/>
        <v>0.01124333859</v>
      </c>
      <c r="H27" s="21">
        <f t="shared" si="4"/>
        <v>0.7386181012</v>
      </c>
      <c r="I27" s="135">
        <v>-0.01320260517960481</v>
      </c>
      <c r="J27" s="6">
        <f t="shared" si="5"/>
        <v>-0.009751683169</v>
      </c>
      <c r="K27" s="21">
        <f t="shared" si="6"/>
        <v>0.7386181012</v>
      </c>
      <c r="L27" s="135">
        <v>0.032213390694499244</v>
      </c>
      <c r="M27" s="6">
        <f t="shared" si="7"/>
        <v>0.02379339347</v>
      </c>
      <c r="N27" s="21">
        <f t="shared" si="8"/>
        <v>0.7386181012</v>
      </c>
      <c r="O27" s="22">
        <v>0.004471334722243814</v>
      </c>
      <c r="P27" s="6">
        <f t="shared" si="9"/>
        <v>0.003302608762</v>
      </c>
      <c r="Q27" s="21">
        <f t="shared" si="10"/>
        <v>0.7386181012</v>
      </c>
      <c r="R27" s="135">
        <v>0.06962669285259993</v>
      </c>
      <c r="S27" s="6">
        <f t="shared" si="11"/>
        <v>0.05142753567</v>
      </c>
      <c r="T27" s="21">
        <f t="shared" si="12"/>
        <v>0.7386181012</v>
      </c>
      <c r="U27" s="135">
        <v>0.04901490793688579</v>
      </c>
      <c r="V27" s="6">
        <f t="shared" si="13"/>
        <v>0.03620329823</v>
      </c>
      <c r="W27" s="21">
        <f t="shared" si="14"/>
        <v>0.7386181012</v>
      </c>
      <c r="X27" s="135">
        <v>0.07195548914646777</v>
      </c>
      <c r="Y27" s="6">
        <f t="shared" si="15"/>
        <v>0.05314762676</v>
      </c>
      <c r="Z27" s="21">
        <f t="shared" si="16"/>
        <v>0.7386181012</v>
      </c>
      <c r="AA27" s="135">
        <v>0.02512214796184553</v>
      </c>
      <c r="AB27" s="6">
        <f t="shared" si="17"/>
        <v>0.01855567323</v>
      </c>
      <c r="AC27" s="21">
        <f t="shared" si="18"/>
        <v>0.7386181012</v>
      </c>
      <c r="AD27" s="135">
        <v>-0.010351244764053358</v>
      </c>
      <c r="AE27" s="6">
        <f t="shared" si="19"/>
        <v>-0.007645616753</v>
      </c>
      <c r="AF27" s="21">
        <f t="shared" si="20"/>
        <v>0.7386181012</v>
      </c>
      <c r="AG27" s="135">
        <v>0.045951317394742563</v>
      </c>
      <c r="AH27" s="6">
        <f t="shared" si="21"/>
        <v>0.0339404748</v>
      </c>
      <c r="AI27" s="21">
        <f t="shared" si="22"/>
        <v>0.7386181012</v>
      </c>
    </row>
    <row r="28" ht="13.5" customHeight="1">
      <c r="A28" s="15" t="s">
        <v>113</v>
      </c>
      <c r="B28" s="6">
        <f>SQRT(('Regime Indicators'!J27-'Regime Indicators'!$J$48)^2+('Regime Indicators'!K27-'Regime Indicators'!$K$48)^2+('Regime Indicators'!L27-'Regime Indicators'!$L$48)^2+('Regime Indicators'!M27-'Regime Indicators'!$M$48)^2+('Regime Indicators'!N27-'Regime Indicators'!$N$48)^2+('Regime Indicators'!O27-'Regime Indicators'!$O$48)^2)</f>
        <v>9.261646983</v>
      </c>
      <c r="C28" s="6">
        <f t="shared" si="1"/>
        <v>0.457769634</v>
      </c>
      <c r="D28" s="6">
        <f t="shared" si="2"/>
        <v>0.7389422061</v>
      </c>
      <c r="F28" s="135">
        <v>0.12307995668965699</v>
      </c>
      <c r="G28" s="6">
        <f t="shared" si="3"/>
        <v>0.09094897472</v>
      </c>
      <c r="H28" s="21">
        <f t="shared" si="4"/>
        <v>0.7389422061</v>
      </c>
      <c r="I28" s="135">
        <v>0.09544419210008215</v>
      </c>
      <c r="J28" s="6">
        <f t="shared" si="5"/>
        <v>0.07052774187</v>
      </c>
      <c r="K28" s="21">
        <f t="shared" si="6"/>
        <v>0.7389422061</v>
      </c>
      <c r="L28" s="135">
        <v>0.11630862821944743</v>
      </c>
      <c r="M28" s="6">
        <f t="shared" si="7"/>
        <v>0.08594535432</v>
      </c>
      <c r="N28" s="21">
        <f t="shared" si="8"/>
        <v>0.7389422061</v>
      </c>
      <c r="O28" s="22">
        <v>0.13210363036343575</v>
      </c>
      <c r="P28" s="6">
        <f t="shared" si="9"/>
        <v>0.09761694805</v>
      </c>
      <c r="Q28" s="21">
        <f t="shared" si="10"/>
        <v>0.7389422061</v>
      </c>
      <c r="R28" s="135">
        <v>0.0312667552848489</v>
      </c>
      <c r="S28" s="6">
        <f t="shared" si="11"/>
        <v>0.02310432513</v>
      </c>
      <c r="T28" s="21">
        <f t="shared" si="12"/>
        <v>0.7389422061</v>
      </c>
      <c r="U28" s="135">
        <v>0.06258422667658725</v>
      </c>
      <c r="V28" s="6">
        <f t="shared" si="13"/>
        <v>0.04624612652</v>
      </c>
      <c r="W28" s="21">
        <f t="shared" si="14"/>
        <v>0.7389422061</v>
      </c>
      <c r="X28" s="135">
        <v>0.08156013101835091</v>
      </c>
      <c r="Y28" s="6">
        <f t="shared" si="15"/>
        <v>0.06026822314</v>
      </c>
      <c r="Z28" s="21">
        <f t="shared" si="16"/>
        <v>0.7389422061</v>
      </c>
      <c r="AA28" s="135">
        <v>0.0629423129610509</v>
      </c>
      <c r="AB28" s="6">
        <f t="shared" si="17"/>
        <v>0.04651073159</v>
      </c>
      <c r="AC28" s="21">
        <f t="shared" si="18"/>
        <v>0.7389422061</v>
      </c>
      <c r="AD28" s="135">
        <v>-0.034877911094800984</v>
      </c>
      <c r="AE28" s="6">
        <f t="shared" si="19"/>
        <v>-0.02577276057</v>
      </c>
      <c r="AF28" s="21">
        <f t="shared" si="20"/>
        <v>0.7389422061</v>
      </c>
      <c r="AG28" s="135">
        <v>0.013831016664077156</v>
      </c>
      <c r="AH28" s="6">
        <f t="shared" si="21"/>
        <v>0.01022032197</v>
      </c>
      <c r="AI28" s="21">
        <f t="shared" si="22"/>
        <v>0.7389422061</v>
      </c>
    </row>
    <row r="29" ht="13.5" customHeight="1">
      <c r="A29" s="15" t="s">
        <v>115</v>
      </c>
      <c r="B29" s="6">
        <f>SQRT(('Regime Indicators'!J28-'Regime Indicators'!$J$48)^2+('Regime Indicators'!K28-'Regime Indicators'!$K$48)^2+('Regime Indicators'!L28-'Regime Indicators'!$L$48)^2+('Regime Indicators'!M28-'Regime Indicators'!$M$48)^2+('Regime Indicators'!N28-'Regime Indicators'!$N$48)^2+('Regime Indicators'!O28-'Regime Indicators'!$O$48)^2)</f>
        <v>8.652974606</v>
      </c>
      <c r="C29" s="6">
        <f t="shared" si="1"/>
        <v>0.427685165</v>
      </c>
      <c r="D29" s="6">
        <f t="shared" si="2"/>
        <v>0.7831913906</v>
      </c>
      <c r="F29" s="135">
        <v>0.03199833887278403</v>
      </c>
      <c r="G29" s="6">
        <f t="shared" si="3"/>
        <v>0.02506082352</v>
      </c>
      <c r="H29" s="21">
        <f t="shared" si="4"/>
        <v>0.7831913906</v>
      </c>
      <c r="I29" s="135">
        <v>0.020623898832668575</v>
      </c>
      <c r="J29" s="6">
        <f t="shared" si="5"/>
        <v>0.01615246001</v>
      </c>
      <c r="K29" s="21">
        <f t="shared" si="6"/>
        <v>0.7831913906</v>
      </c>
      <c r="L29" s="135">
        <v>0.024711362172225693</v>
      </c>
      <c r="M29" s="6">
        <f t="shared" si="7"/>
        <v>0.0193537261</v>
      </c>
      <c r="N29" s="21">
        <f t="shared" si="8"/>
        <v>0.7831913906</v>
      </c>
      <c r="O29" s="22">
        <v>0.037352758006788944</v>
      </c>
      <c r="P29" s="6">
        <f t="shared" si="9"/>
        <v>0.02925435848</v>
      </c>
      <c r="Q29" s="21">
        <f t="shared" si="10"/>
        <v>0.7831913906</v>
      </c>
      <c r="R29" s="135">
        <v>-0.012579438091760431</v>
      </c>
      <c r="S29" s="6">
        <f t="shared" si="11"/>
        <v>-0.009852107611</v>
      </c>
      <c r="T29" s="21">
        <f t="shared" si="12"/>
        <v>0.7831913906</v>
      </c>
      <c r="U29" s="135">
        <v>-0.01953627067082575</v>
      </c>
      <c r="V29" s="6">
        <f t="shared" si="13"/>
        <v>-0.01530063899</v>
      </c>
      <c r="W29" s="21">
        <f t="shared" si="14"/>
        <v>0.7831913906</v>
      </c>
      <c r="X29" s="135">
        <v>-0.02994343012201961</v>
      </c>
      <c r="Y29" s="6">
        <f t="shared" si="15"/>
        <v>-0.02345143668</v>
      </c>
      <c r="Z29" s="21">
        <f t="shared" si="16"/>
        <v>0.7831913906</v>
      </c>
      <c r="AA29" s="135">
        <v>-0.04017588958262752</v>
      </c>
      <c r="AB29" s="6">
        <f t="shared" si="17"/>
        <v>-0.03146541083</v>
      </c>
      <c r="AC29" s="21">
        <f t="shared" si="18"/>
        <v>0.7831913906</v>
      </c>
      <c r="AD29" s="135">
        <v>-0.030987044866969016</v>
      </c>
      <c r="AE29" s="6">
        <f t="shared" si="19"/>
        <v>-0.02426878676</v>
      </c>
      <c r="AF29" s="21">
        <f t="shared" si="20"/>
        <v>0.7831913906</v>
      </c>
      <c r="AG29" s="135">
        <v>-0.014437635241048241</v>
      </c>
      <c r="AH29" s="6">
        <f t="shared" si="21"/>
        <v>-0.01130743162</v>
      </c>
      <c r="AI29" s="21">
        <f t="shared" si="22"/>
        <v>0.7831913906</v>
      </c>
    </row>
    <row r="30" ht="13.5" customHeight="1">
      <c r="A30" s="15" t="s">
        <v>117</v>
      </c>
      <c r="B30" s="6">
        <f>SQRT(('Regime Indicators'!J29-'Regime Indicators'!$J$48)^2+('Regime Indicators'!K29-'Regime Indicators'!$K$48)^2+('Regime Indicators'!L29-'Regime Indicators'!$L$48)^2+('Regime Indicators'!M29-'Regime Indicators'!$M$48)^2+('Regime Indicators'!N29-'Regime Indicators'!$N$48)^2+('Regime Indicators'!O29-'Regime Indicators'!$O$48)^2)</f>
        <v>8.173790628</v>
      </c>
      <c r="C30" s="6">
        <f t="shared" si="1"/>
        <v>0.4040008382</v>
      </c>
      <c r="D30" s="6">
        <f t="shared" si="2"/>
        <v>0.8149383904</v>
      </c>
      <c r="F30" s="135">
        <v>0.0394103072773524</v>
      </c>
      <c r="G30" s="6">
        <f t="shared" si="3"/>
        <v>0.03211697238</v>
      </c>
      <c r="H30" s="21">
        <f t="shared" si="4"/>
        <v>0.8149383904</v>
      </c>
      <c r="I30" s="135">
        <v>0.08109616974131928</v>
      </c>
      <c r="J30" s="6">
        <f t="shared" si="5"/>
        <v>0.06608838203</v>
      </c>
      <c r="K30" s="21">
        <f t="shared" si="6"/>
        <v>0.8149383904</v>
      </c>
      <c r="L30" s="135">
        <v>0.07591868049250583</v>
      </c>
      <c r="M30" s="6">
        <f t="shared" si="7"/>
        <v>0.06186904728</v>
      </c>
      <c r="N30" s="21">
        <f t="shared" si="8"/>
        <v>0.8149383904</v>
      </c>
      <c r="O30" s="22">
        <v>0.12802746768459894</v>
      </c>
      <c r="P30" s="6">
        <f t="shared" si="9"/>
        <v>0.1043344984</v>
      </c>
      <c r="Q30" s="21">
        <f t="shared" si="10"/>
        <v>0.8149383904</v>
      </c>
      <c r="R30" s="135">
        <v>0.12524365898074175</v>
      </c>
      <c r="S30" s="6">
        <f t="shared" si="11"/>
        <v>0.1020658659</v>
      </c>
      <c r="T30" s="21">
        <f t="shared" si="12"/>
        <v>0.8149383904</v>
      </c>
      <c r="U30" s="135">
        <v>0.10097901053269398</v>
      </c>
      <c r="V30" s="6">
        <f t="shared" si="13"/>
        <v>0.08229167231</v>
      </c>
      <c r="W30" s="21">
        <f t="shared" si="14"/>
        <v>0.8149383904</v>
      </c>
      <c r="X30" s="135">
        <v>0.15119090204430452</v>
      </c>
      <c r="Y30" s="6">
        <f t="shared" si="15"/>
        <v>0.1232112704</v>
      </c>
      <c r="Z30" s="21">
        <f t="shared" si="16"/>
        <v>0.8149383904</v>
      </c>
      <c r="AA30" s="135">
        <v>0.1481741880572176</v>
      </c>
      <c r="AB30" s="6">
        <f t="shared" si="17"/>
        <v>0.1207528343</v>
      </c>
      <c r="AC30" s="21">
        <f t="shared" si="18"/>
        <v>0.8149383904</v>
      </c>
      <c r="AD30" s="135">
        <v>0.0438108012453613</v>
      </c>
      <c r="AE30" s="6">
        <f t="shared" si="19"/>
        <v>0.03570310385</v>
      </c>
      <c r="AF30" s="21">
        <f t="shared" si="20"/>
        <v>0.8149383904</v>
      </c>
      <c r="AG30" s="135">
        <v>0.0345647898787842</v>
      </c>
      <c r="AH30" s="6">
        <f t="shared" si="21"/>
        <v>0.02816817423</v>
      </c>
      <c r="AI30" s="21">
        <f t="shared" si="22"/>
        <v>0.8149383904</v>
      </c>
    </row>
    <row r="31" ht="13.5" customHeight="1">
      <c r="A31" s="15" t="s">
        <v>119</v>
      </c>
      <c r="B31" s="6">
        <f>SQRT(('Regime Indicators'!J30-'Regime Indicators'!$J$48)^2+('Regime Indicators'!K30-'Regime Indicators'!$K$48)^2+('Regime Indicators'!L30-'Regime Indicators'!$L$48)^2+('Regime Indicators'!M30-'Regime Indicators'!$M$48)^2+('Regime Indicators'!N30-'Regime Indicators'!$N$48)^2+('Regime Indicators'!O30-'Regime Indicators'!$O$48)^2)</f>
        <v>7.500879242</v>
      </c>
      <c r="C31" s="6">
        <f t="shared" si="1"/>
        <v>0.3707412678</v>
      </c>
      <c r="D31" s="6">
        <f t="shared" si="2"/>
        <v>0.8547836973</v>
      </c>
      <c r="F31" s="135">
        <v>0.10008655789662968</v>
      </c>
      <c r="G31" s="6">
        <f t="shared" si="3"/>
        <v>0.085552358</v>
      </c>
      <c r="H31" s="21">
        <f t="shared" si="4"/>
        <v>0.8547836973</v>
      </c>
      <c r="I31" s="135">
        <v>0.10436267827085244</v>
      </c>
      <c r="J31" s="6">
        <f t="shared" si="5"/>
        <v>0.08920751599</v>
      </c>
      <c r="K31" s="21">
        <f t="shared" si="6"/>
        <v>0.8547836973</v>
      </c>
      <c r="L31" s="135">
        <v>0.0930131041670268</v>
      </c>
      <c r="M31" s="6">
        <f t="shared" si="7"/>
        <v>0.07950608507</v>
      </c>
      <c r="N31" s="21">
        <f t="shared" si="8"/>
        <v>0.8547836973</v>
      </c>
      <c r="O31" s="22">
        <v>0.08172443861155831</v>
      </c>
      <c r="P31" s="6">
        <f t="shared" si="9"/>
        <v>0.06985671779</v>
      </c>
      <c r="Q31" s="21">
        <f t="shared" si="10"/>
        <v>0.8547836973</v>
      </c>
      <c r="R31" s="135">
        <v>0.06014753452030375</v>
      </c>
      <c r="S31" s="6">
        <f t="shared" si="11"/>
        <v>0.05141313194</v>
      </c>
      <c r="T31" s="21">
        <f t="shared" si="12"/>
        <v>0.8547836973</v>
      </c>
      <c r="U31" s="135">
        <v>0.050782321841085</v>
      </c>
      <c r="V31" s="6">
        <f t="shared" si="13"/>
        <v>0.04340790082</v>
      </c>
      <c r="W31" s="21">
        <f t="shared" si="14"/>
        <v>0.8547836973</v>
      </c>
      <c r="X31" s="135">
        <v>0.05757898823000063</v>
      </c>
      <c r="Y31" s="6">
        <f t="shared" si="15"/>
        <v>0.04921758044</v>
      </c>
      <c r="Z31" s="21">
        <f t="shared" si="16"/>
        <v>0.8547836973</v>
      </c>
      <c r="AA31" s="135">
        <v>0.05276475278585946</v>
      </c>
      <c r="AB31" s="6">
        <f t="shared" si="17"/>
        <v>0.04510245047</v>
      </c>
      <c r="AC31" s="21">
        <f t="shared" si="18"/>
        <v>0.8547836973</v>
      </c>
      <c r="AD31" s="135">
        <v>-0.0071683917451824675</v>
      </c>
      <c r="AE31" s="6">
        <f t="shared" si="19"/>
        <v>-0.006127424399</v>
      </c>
      <c r="AF31" s="21">
        <f t="shared" si="20"/>
        <v>0.8547836973</v>
      </c>
      <c r="AG31" s="135">
        <v>0.038236513056671306</v>
      </c>
      <c r="AH31" s="6">
        <f t="shared" si="21"/>
        <v>0.032683948</v>
      </c>
      <c r="AI31" s="21">
        <f t="shared" si="22"/>
        <v>0.8547836973</v>
      </c>
    </row>
    <row r="32" ht="13.5" customHeight="1">
      <c r="A32" s="15" t="s">
        <v>121</v>
      </c>
      <c r="B32" s="6">
        <f>SQRT(('Regime Indicators'!J31-'Regime Indicators'!$J$48)^2+('Regime Indicators'!K31-'Regime Indicators'!$K$48)^2+('Regime Indicators'!L31-'Regime Indicators'!$L$48)^2+('Regime Indicators'!M31-'Regime Indicators'!$M$48)^2+('Regime Indicators'!N31-'Regime Indicators'!$N$48)^2+('Regime Indicators'!O31-'Regime Indicators'!$O$48)^2)</f>
        <v>6.843421029</v>
      </c>
      <c r="C32" s="6">
        <f t="shared" si="1"/>
        <v>0.3382454919</v>
      </c>
      <c r="D32" s="6">
        <f t="shared" si="2"/>
        <v>0.8883387936</v>
      </c>
      <c r="F32" s="135">
        <v>0.030213933497469148</v>
      </c>
      <c r="G32" s="6">
        <f t="shared" si="3"/>
        <v>0.02684020923</v>
      </c>
      <c r="H32" s="21">
        <f t="shared" si="4"/>
        <v>0.8883387936</v>
      </c>
      <c r="I32" s="135">
        <v>0.011195161958098332</v>
      </c>
      <c r="J32" s="6">
        <f t="shared" si="5"/>
        <v>0.009945096668</v>
      </c>
      <c r="K32" s="21">
        <f t="shared" si="6"/>
        <v>0.8883387936</v>
      </c>
      <c r="L32" s="135">
        <v>0.01777023977561032</v>
      </c>
      <c r="M32" s="6">
        <f t="shared" si="7"/>
        <v>0.01578599336</v>
      </c>
      <c r="N32" s="21">
        <f t="shared" si="8"/>
        <v>0.8883387936</v>
      </c>
      <c r="O32" s="22">
        <v>0.00484762802201244</v>
      </c>
      <c r="P32" s="6">
        <f t="shared" si="9"/>
        <v>0.004306336029</v>
      </c>
      <c r="Q32" s="21">
        <f t="shared" si="10"/>
        <v>0.8883387936</v>
      </c>
      <c r="R32" s="135">
        <v>0.010934584937572378</v>
      </c>
      <c r="S32" s="6">
        <f t="shared" si="11"/>
        <v>0.009713615992</v>
      </c>
      <c r="T32" s="21">
        <f t="shared" si="12"/>
        <v>0.8883387936</v>
      </c>
      <c r="U32" s="135">
        <v>0.003957731738683856</v>
      </c>
      <c r="V32" s="6">
        <f t="shared" si="13"/>
        <v>0.003515806638</v>
      </c>
      <c r="W32" s="21">
        <f t="shared" si="14"/>
        <v>0.8883387936</v>
      </c>
      <c r="X32" s="135">
        <v>0.039798795924819386</v>
      </c>
      <c r="Y32" s="6">
        <f t="shared" si="15"/>
        <v>0.03535481436</v>
      </c>
      <c r="Z32" s="21">
        <f t="shared" si="16"/>
        <v>0.8883387936</v>
      </c>
      <c r="AA32" s="135">
        <v>0.029269201021254743</v>
      </c>
      <c r="AB32" s="6">
        <f t="shared" si="17"/>
        <v>0.02600096673</v>
      </c>
      <c r="AC32" s="21">
        <f t="shared" si="18"/>
        <v>0.8883387936</v>
      </c>
      <c r="AD32" s="135">
        <v>0.027892100251639906</v>
      </c>
      <c r="AE32" s="6">
        <f t="shared" si="19"/>
        <v>0.02477763469</v>
      </c>
      <c r="AF32" s="21">
        <f t="shared" si="20"/>
        <v>0.8883387936</v>
      </c>
      <c r="AG32" s="135">
        <v>0.029704461921522096</v>
      </c>
      <c r="AH32" s="6">
        <f t="shared" si="21"/>
        <v>0.02638762587</v>
      </c>
      <c r="AI32" s="21">
        <f t="shared" si="22"/>
        <v>0.8883387936</v>
      </c>
    </row>
    <row r="33" ht="13.5" customHeight="1">
      <c r="A33" s="15" t="s">
        <v>123</v>
      </c>
      <c r="B33" s="6">
        <f>SQRT(('Regime Indicators'!J32-'Regime Indicators'!$J$48)^2+('Regime Indicators'!K32-'Regime Indicators'!$K$48)^2+('Regime Indicators'!L32-'Regime Indicators'!$L$48)^2+('Regime Indicators'!M32-'Regime Indicators'!$M$48)^2+('Regime Indicators'!N32-'Regime Indicators'!$N$48)^2+('Regime Indicators'!O32-'Regime Indicators'!$O$48)^2)</f>
        <v>6.561517684</v>
      </c>
      <c r="C33" s="6">
        <f t="shared" si="1"/>
        <v>0.3243120316</v>
      </c>
      <c r="D33" s="6">
        <f t="shared" si="2"/>
        <v>0.9011191491</v>
      </c>
      <c r="F33" s="135">
        <v>0.051042337676546534</v>
      </c>
      <c r="G33" s="6">
        <f t="shared" si="3"/>
        <v>0.04599522789</v>
      </c>
      <c r="H33" s="21">
        <f t="shared" si="4"/>
        <v>0.9011191491</v>
      </c>
      <c r="I33" s="135">
        <v>0.05130329004789114</v>
      </c>
      <c r="J33" s="6">
        <f t="shared" si="5"/>
        <v>0.04623037707</v>
      </c>
      <c r="K33" s="21">
        <f t="shared" si="6"/>
        <v>0.9011191491</v>
      </c>
      <c r="L33" s="135">
        <v>0.02382828787470359</v>
      </c>
      <c r="M33" s="6">
        <f t="shared" si="7"/>
        <v>0.02147212649</v>
      </c>
      <c r="N33" s="21">
        <f t="shared" si="8"/>
        <v>0.9011191491</v>
      </c>
      <c r="O33" s="22">
        <v>0.01724402428155214</v>
      </c>
      <c r="P33" s="6">
        <f t="shared" si="9"/>
        <v>0.01553892049</v>
      </c>
      <c r="Q33" s="21">
        <f t="shared" si="10"/>
        <v>0.9011191491</v>
      </c>
      <c r="R33" s="135">
        <v>0.05238233061939446</v>
      </c>
      <c r="S33" s="6">
        <f t="shared" si="11"/>
        <v>0.04720272119</v>
      </c>
      <c r="T33" s="21">
        <f t="shared" si="12"/>
        <v>0.9011191491</v>
      </c>
      <c r="U33" s="135">
        <v>0.03995566128602457</v>
      </c>
      <c r="V33" s="6">
        <f t="shared" si="13"/>
        <v>0.0360048115</v>
      </c>
      <c r="W33" s="21">
        <f t="shared" si="14"/>
        <v>0.9011191491</v>
      </c>
      <c r="X33" s="135">
        <v>0.03400918843493228</v>
      </c>
      <c r="Y33" s="6">
        <f t="shared" si="15"/>
        <v>0.03064633094</v>
      </c>
      <c r="Z33" s="21">
        <f t="shared" si="16"/>
        <v>0.9011191491</v>
      </c>
      <c r="AA33" s="135">
        <v>0.030537423880423242</v>
      </c>
      <c r="AB33" s="6">
        <f t="shared" si="17"/>
        <v>0.02751785742</v>
      </c>
      <c r="AC33" s="21">
        <f t="shared" si="18"/>
        <v>0.9011191491</v>
      </c>
      <c r="AD33" s="135">
        <v>0.027232758519833755</v>
      </c>
      <c r="AE33" s="6">
        <f t="shared" si="19"/>
        <v>0.02453996018</v>
      </c>
      <c r="AF33" s="21">
        <f t="shared" si="20"/>
        <v>0.9011191491</v>
      </c>
      <c r="AG33" s="135">
        <v>0.02999423148957625</v>
      </c>
      <c r="AH33" s="6">
        <f t="shared" si="21"/>
        <v>0.02702837636</v>
      </c>
      <c r="AI33" s="21">
        <f t="shared" si="22"/>
        <v>0.9011191491</v>
      </c>
    </row>
    <row r="34" ht="13.5" customHeight="1">
      <c r="A34" s="15" t="s">
        <v>125</v>
      </c>
      <c r="B34" s="6">
        <f>SQRT(('Regime Indicators'!J33-'Regime Indicators'!$J$48)^2+('Regime Indicators'!K33-'Regime Indicators'!$K$48)^2+('Regime Indicators'!L33-'Regime Indicators'!$L$48)^2+('Regime Indicators'!M33-'Regime Indicators'!$M$48)^2+('Regime Indicators'!N33-'Regime Indicators'!$N$48)^2+('Regime Indicators'!O33-'Regime Indicators'!$O$48)^2)</f>
        <v>6.685057052</v>
      </c>
      <c r="C34" s="6">
        <f t="shared" si="1"/>
        <v>0.3304181346</v>
      </c>
      <c r="D34" s="6">
        <f t="shared" si="2"/>
        <v>0.8956356757</v>
      </c>
      <c r="F34" s="135">
        <v>-0.0019343778168032788</v>
      </c>
      <c r="G34" s="6">
        <f t="shared" si="3"/>
        <v>-0.001732497783</v>
      </c>
      <c r="H34" s="21">
        <f t="shared" si="4"/>
        <v>0.8956356757</v>
      </c>
      <c r="I34" s="135">
        <v>0.014870146223218805</v>
      </c>
      <c r="J34" s="6">
        <f t="shared" si="5"/>
        <v>0.01331823346</v>
      </c>
      <c r="K34" s="21">
        <f t="shared" si="6"/>
        <v>0.8956356757</v>
      </c>
      <c r="L34" s="135">
        <v>-0.08577541526323029</v>
      </c>
      <c r="M34" s="6">
        <f t="shared" si="7"/>
        <v>-0.076823522</v>
      </c>
      <c r="N34" s="21">
        <f t="shared" si="8"/>
        <v>0.8956356757</v>
      </c>
      <c r="O34" s="22">
        <v>-0.061292524104715085</v>
      </c>
      <c r="P34" s="6">
        <f t="shared" si="9"/>
        <v>-0.05489577124</v>
      </c>
      <c r="Q34" s="21">
        <f t="shared" si="10"/>
        <v>0.8956356757</v>
      </c>
      <c r="R34" s="135">
        <v>-0.06239609524724887</v>
      </c>
      <c r="S34" s="6">
        <f t="shared" si="11"/>
        <v>-0.05588416893</v>
      </c>
      <c r="T34" s="21">
        <f t="shared" si="12"/>
        <v>0.8956356757</v>
      </c>
      <c r="U34" s="135">
        <v>-0.05238851146386114</v>
      </c>
      <c r="V34" s="6">
        <f t="shared" si="13"/>
        <v>-0.04692101986</v>
      </c>
      <c r="W34" s="21">
        <f t="shared" si="14"/>
        <v>0.8956356757</v>
      </c>
      <c r="X34" s="135">
        <v>-0.08727486962000564</v>
      </c>
      <c r="Y34" s="6">
        <f t="shared" si="15"/>
        <v>-0.07816648682</v>
      </c>
      <c r="Z34" s="21">
        <f t="shared" si="16"/>
        <v>0.8956356757</v>
      </c>
      <c r="AA34" s="135">
        <v>-0.07810530221614831</v>
      </c>
      <c r="AB34" s="6">
        <f t="shared" si="17"/>
        <v>-0.06995389512</v>
      </c>
      <c r="AC34" s="21">
        <f t="shared" si="18"/>
        <v>0.8956356757</v>
      </c>
      <c r="AD34" s="135">
        <v>-0.053796706110276094</v>
      </c>
      <c r="AE34" s="6">
        <f t="shared" si="19"/>
        <v>-0.04818224923</v>
      </c>
      <c r="AF34" s="21">
        <f t="shared" si="20"/>
        <v>0.8956356757</v>
      </c>
      <c r="AG34" s="135">
        <v>-0.03274293488272306</v>
      </c>
      <c r="AH34" s="6">
        <f t="shared" si="21"/>
        <v>-0.02932574061</v>
      </c>
      <c r="AI34" s="21">
        <f t="shared" si="22"/>
        <v>0.8956356757</v>
      </c>
    </row>
    <row r="35" ht="13.5" customHeight="1">
      <c r="A35" s="15" t="s">
        <v>127</v>
      </c>
      <c r="B35" s="6">
        <f>SQRT(('Regime Indicators'!J34-'Regime Indicators'!$J$48)^2+('Regime Indicators'!K34-'Regime Indicators'!$K$48)^2+('Regime Indicators'!L34-'Regime Indicators'!$L$48)^2+('Regime Indicators'!M34-'Regime Indicators'!$M$48)^2+('Regime Indicators'!N34-'Regime Indicators'!$N$48)^2+('Regime Indicators'!O34-'Regime Indicators'!$O$48)^2)</f>
        <v>7.295610054</v>
      </c>
      <c r="C35" s="6">
        <f t="shared" si="1"/>
        <v>0.3605955561</v>
      </c>
      <c r="D35" s="6">
        <f t="shared" si="2"/>
        <v>0.865828547</v>
      </c>
      <c r="F35" s="135">
        <v>0.04980142317166836</v>
      </c>
      <c r="G35" s="6">
        <f t="shared" si="3"/>
        <v>0.04311949386</v>
      </c>
      <c r="H35" s="21">
        <f t="shared" si="4"/>
        <v>0.865828547</v>
      </c>
      <c r="I35" s="135">
        <v>0.047843466843716875</v>
      </c>
      <c r="J35" s="6">
        <f t="shared" si="5"/>
        <v>0.04142423938</v>
      </c>
      <c r="K35" s="21">
        <f t="shared" si="6"/>
        <v>0.865828547</v>
      </c>
      <c r="L35" s="135">
        <v>0.09398395019778727</v>
      </c>
      <c r="M35" s="6">
        <f t="shared" si="7"/>
        <v>0.08137398704</v>
      </c>
      <c r="N35" s="21">
        <f t="shared" si="8"/>
        <v>0.865828547</v>
      </c>
      <c r="O35" s="22">
        <v>0.10058753777680773</v>
      </c>
      <c r="P35" s="6">
        <f t="shared" si="9"/>
        <v>0.08709156168</v>
      </c>
      <c r="Q35" s="21">
        <f t="shared" si="10"/>
        <v>0.865828547</v>
      </c>
      <c r="R35" s="135">
        <v>-0.05171865867720671</v>
      </c>
      <c r="S35" s="6">
        <f t="shared" si="11"/>
        <v>-0.04477949109</v>
      </c>
      <c r="T35" s="21">
        <f t="shared" si="12"/>
        <v>0.865828547</v>
      </c>
      <c r="U35" s="135">
        <v>-0.02216193218532647</v>
      </c>
      <c r="V35" s="6">
        <f t="shared" si="13"/>
        <v>-0.01918843354</v>
      </c>
      <c r="W35" s="21">
        <f t="shared" si="14"/>
        <v>0.865828547</v>
      </c>
      <c r="X35" s="135">
        <v>-0.04075487126966393</v>
      </c>
      <c r="Y35" s="6">
        <f t="shared" si="15"/>
        <v>-0.03528673097</v>
      </c>
      <c r="Z35" s="21">
        <f t="shared" si="16"/>
        <v>0.865828547</v>
      </c>
      <c r="AA35" s="135">
        <v>-0.026875585072448582</v>
      </c>
      <c r="AB35" s="6">
        <f t="shared" si="17"/>
        <v>-0.02326964877</v>
      </c>
      <c r="AC35" s="21">
        <f t="shared" si="18"/>
        <v>0.865828547</v>
      </c>
      <c r="AD35" s="135">
        <v>-0.029933932071220304</v>
      </c>
      <c r="AE35" s="6">
        <f t="shared" si="19"/>
        <v>-0.02591765291</v>
      </c>
      <c r="AF35" s="21">
        <f t="shared" si="20"/>
        <v>0.865828547</v>
      </c>
      <c r="AG35" s="135">
        <v>-0.025107885834562693</v>
      </c>
      <c r="AH35" s="6">
        <f t="shared" si="21"/>
        <v>-0.02173912431</v>
      </c>
      <c r="AI35" s="21">
        <f t="shared" si="22"/>
        <v>0.865828547</v>
      </c>
    </row>
    <row r="36" ht="13.5" customHeight="1">
      <c r="A36" s="15" t="s">
        <v>129</v>
      </c>
      <c r="B36" s="6">
        <f>SQRT(('Regime Indicators'!J35-'Regime Indicators'!$J$48)^2+('Regime Indicators'!K35-'Regime Indicators'!$K$48)^2+('Regime Indicators'!L35-'Regime Indicators'!$L$48)^2+('Regime Indicators'!M35-'Regime Indicators'!$M$48)^2+('Regime Indicators'!N35-'Regime Indicators'!$N$48)^2+('Regime Indicators'!O35-'Regime Indicators'!$O$48)^2)</f>
        <v>6.57115066</v>
      </c>
      <c r="C36" s="6">
        <f t="shared" si="1"/>
        <v>0.3247881546</v>
      </c>
      <c r="D36" s="6">
        <f t="shared" si="2"/>
        <v>0.9006981197</v>
      </c>
      <c r="F36" s="135">
        <v>-0.007219281528972221</v>
      </c>
      <c r="G36" s="6">
        <f t="shared" si="3"/>
        <v>-0.006502393298</v>
      </c>
      <c r="H36" s="21">
        <f t="shared" si="4"/>
        <v>0.9006981197</v>
      </c>
      <c r="I36" s="135">
        <v>0.03837648483157774</v>
      </c>
      <c r="J36" s="6">
        <f t="shared" si="5"/>
        <v>0.03456562773</v>
      </c>
      <c r="K36" s="21">
        <f t="shared" si="6"/>
        <v>0.9006981197</v>
      </c>
      <c r="L36" s="135">
        <v>0.01980316524649739</v>
      </c>
      <c r="M36" s="6">
        <f t="shared" si="7"/>
        <v>0.0178366737</v>
      </c>
      <c r="N36" s="21">
        <f t="shared" si="8"/>
        <v>0.9006981197</v>
      </c>
      <c r="O36" s="22">
        <v>0.0662983451831709</v>
      </c>
      <c r="P36" s="6">
        <f t="shared" si="9"/>
        <v>0.05971479484</v>
      </c>
      <c r="Q36" s="21">
        <f t="shared" si="10"/>
        <v>0.9006981197</v>
      </c>
      <c r="R36" s="135">
        <v>0.026102499223344733</v>
      </c>
      <c r="S36" s="6">
        <f t="shared" si="11"/>
        <v>0.02351047197</v>
      </c>
      <c r="T36" s="21">
        <f t="shared" si="12"/>
        <v>0.9006981197</v>
      </c>
      <c r="U36" s="135">
        <v>0.05022271992639005</v>
      </c>
      <c r="V36" s="6">
        <f t="shared" si="13"/>
        <v>0.0452355094</v>
      </c>
      <c r="W36" s="21">
        <f t="shared" si="14"/>
        <v>0.9006981197</v>
      </c>
      <c r="X36" s="135">
        <v>0.03695738396016823</v>
      </c>
      <c r="Y36" s="6">
        <f t="shared" si="15"/>
        <v>0.03328744624</v>
      </c>
      <c r="Z36" s="21">
        <f t="shared" si="16"/>
        <v>0.9006981197</v>
      </c>
      <c r="AA36" s="135">
        <v>0.04369973807073668</v>
      </c>
      <c r="AB36" s="6">
        <f t="shared" si="17"/>
        <v>0.03936027191</v>
      </c>
      <c r="AC36" s="21">
        <f t="shared" si="18"/>
        <v>0.9006981197</v>
      </c>
      <c r="AD36" s="135">
        <v>-0.046320447186645075</v>
      </c>
      <c r="AE36" s="6">
        <f t="shared" si="19"/>
        <v>-0.04172073968</v>
      </c>
      <c r="AF36" s="21">
        <f t="shared" si="20"/>
        <v>0.9006981197</v>
      </c>
      <c r="AG36" s="135">
        <v>0.006456281779314121</v>
      </c>
      <c r="AH36" s="6">
        <f t="shared" si="21"/>
        <v>0.005815160859</v>
      </c>
      <c r="AI36" s="21">
        <f t="shared" si="22"/>
        <v>0.9006981197</v>
      </c>
    </row>
    <row r="37" ht="13.5" customHeight="1">
      <c r="A37" s="15" t="s">
        <v>131</v>
      </c>
      <c r="B37" s="6">
        <f>SQRT(('Regime Indicators'!J36-'Regime Indicators'!$J$48)^2+('Regime Indicators'!K36-'Regime Indicators'!$K$48)^2+('Regime Indicators'!L36-'Regime Indicators'!$L$48)^2+('Regime Indicators'!M36-'Regime Indicators'!$M$48)^2+('Regime Indicators'!N36-'Regime Indicators'!$N$48)^2+('Regime Indicators'!O36-'Regime Indicators'!$O$48)^2)</f>
        <v>6.101859572</v>
      </c>
      <c r="C37" s="6">
        <f t="shared" si="1"/>
        <v>0.3015927975</v>
      </c>
      <c r="D37" s="6">
        <f t="shared" si="2"/>
        <v>0.9199399285</v>
      </c>
      <c r="F37" s="135">
        <v>0.0010835834158609003</v>
      </c>
      <c r="G37" s="6">
        <f t="shared" si="3"/>
        <v>0.0009968316501</v>
      </c>
      <c r="H37" s="21">
        <f t="shared" si="4"/>
        <v>0.9199399285</v>
      </c>
      <c r="I37" s="135">
        <v>0.0012004843380759578</v>
      </c>
      <c r="J37" s="6">
        <f t="shared" si="5"/>
        <v>0.001104373476</v>
      </c>
      <c r="K37" s="21">
        <f t="shared" si="6"/>
        <v>0.9199399285</v>
      </c>
      <c r="L37" s="135">
        <v>-0.011958177989005225</v>
      </c>
      <c r="M37" s="6">
        <f t="shared" si="7"/>
        <v>-0.0110008054</v>
      </c>
      <c r="N37" s="21">
        <f t="shared" si="8"/>
        <v>0.9199399285</v>
      </c>
      <c r="O37" s="22">
        <v>0.019768722717746767</v>
      </c>
      <c r="P37" s="6">
        <f t="shared" si="9"/>
        <v>0.01818603736</v>
      </c>
      <c r="Q37" s="21">
        <f t="shared" si="10"/>
        <v>0.9199399285</v>
      </c>
      <c r="R37" s="135">
        <v>0.0012346584429094865</v>
      </c>
      <c r="S37" s="6">
        <f t="shared" si="11"/>
        <v>0.0011358116</v>
      </c>
      <c r="T37" s="21">
        <f t="shared" si="12"/>
        <v>0.9199399285</v>
      </c>
      <c r="U37" s="135">
        <v>0.008349418185144453</v>
      </c>
      <c r="V37" s="6">
        <f t="shared" si="13"/>
        <v>0.007680963168</v>
      </c>
      <c r="W37" s="21">
        <f t="shared" si="14"/>
        <v>0.9199399285</v>
      </c>
      <c r="X37" s="135">
        <v>0.029826918590895923</v>
      </c>
      <c r="Y37" s="6">
        <f t="shared" si="15"/>
        <v>0.02743897336</v>
      </c>
      <c r="Z37" s="21">
        <f t="shared" si="16"/>
        <v>0.9199399285</v>
      </c>
      <c r="AA37" s="135">
        <v>0.0533264368231301</v>
      </c>
      <c r="AB37" s="6">
        <f t="shared" si="17"/>
        <v>0.04905711848</v>
      </c>
      <c r="AC37" s="21">
        <f t="shared" si="18"/>
        <v>0.9199399285</v>
      </c>
      <c r="AD37" s="135">
        <v>-0.008343874251251826</v>
      </c>
      <c r="AE37" s="6">
        <f t="shared" si="19"/>
        <v>-0.007675863082</v>
      </c>
      <c r="AF37" s="21">
        <f t="shared" si="20"/>
        <v>0.9199399285</v>
      </c>
      <c r="AG37" s="135">
        <v>0.012819605815675983</v>
      </c>
      <c r="AH37" s="6">
        <f t="shared" si="21"/>
        <v>0.01179326726</v>
      </c>
      <c r="AI37" s="21">
        <f t="shared" si="22"/>
        <v>0.9199399285</v>
      </c>
    </row>
    <row r="38" ht="13.5" customHeight="1">
      <c r="A38" s="15" t="s">
        <v>133</v>
      </c>
      <c r="B38" s="6">
        <f>SQRT(('Regime Indicators'!J37-'Regime Indicators'!$J$48)^2+('Regime Indicators'!K37-'Regime Indicators'!$K$48)^2+('Regime Indicators'!L37-'Regime Indicators'!$L$48)^2+('Regime Indicators'!M37-'Regime Indicators'!$M$48)^2+('Regime Indicators'!N37-'Regime Indicators'!$N$48)^2+('Regime Indicators'!O37-'Regime Indicators'!$O$48)^2)</f>
        <v>6.109405192</v>
      </c>
      <c r="C38" s="6">
        <f t="shared" si="1"/>
        <v>0.3019657501</v>
      </c>
      <c r="D38" s="6">
        <f t="shared" si="2"/>
        <v>0.9196508145</v>
      </c>
      <c r="F38" s="135">
        <v>-0.08394969440815658</v>
      </c>
      <c r="G38" s="6">
        <f t="shared" si="3"/>
        <v>-0.07720440484</v>
      </c>
      <c r="H38" s="21">
        <f t="shared" si="4"/>
        <v>0.9196508145</v>
      </c>
      <c r="I38" s="135">
        <v>-0.05290070530997959</v>
      </c>
      <c r="J38" s="6">
        <f t="shared" si="5"/>
        <v>-0.04865017672</v>
      </c>
      <c r="K38" s="21">
        <f t="shared" si="6"/>
        <v>0.9196508145</v>
      </c>
      <c r="L38" s="135">
        <v>-0.10734793042782664</v>
      </c>
      <c r="M38" s="6">
        <f t="shared" si="7"/>
        <v>-0.09872261165</v>
      </c>
      <c r="N38" s="21">
        <f t="shared" si="8"/>
        <v>0.9196508145</v>
      </c>
      <c r="O38" s="22">
        <v>-0.13061590109325105</v>
      </c>
      <c r="P38" s="6">
        <f t="shared" si="9"/>
        <v>-0.1201210198</v>
      </c>
      <c r="Q38" s="21">
        <f t="shared" si="10"/>
        <v>0.9196508145</v>
      </c>
      <c r="R38" s="135">
        <v>-0.12053016520882931</v>
      </c>
      <c r="S38" s="6">
        <f t="shared" si="11"/>
        <v>-0.1108456646</v>
      </c>
      <c r="T38" s="21">
        <f t="shared" si="12"/>
        <v>0.9196508145</v>
      </c>
      <c r="U38" s="135">
        <v>-0.09110133713576318</v>
      </c>
      <c r="V38" s="6">
        <f t="shared" si="13"/>
        <v>-0.0837814189</v>
      </c>
      <c r="W38" s="21">
        <f t="shared" si="14"/>
        <v>0.9196508145</v>
      </c>
      <c r="X38" s="135">
        <v>-0.08819179493839269</v>
      </c>
      <c r="Y38" s="6">
        <f t="shared" si="15"/>
        <v>-0.08110565604</v>
      </c>
      <c r="Z38" s="21">
        <f t="shared" si="16"/>
        <v>0.9196508145</v>
      </c>
      <c r="AA38" s="135">
        <v>-0.07257369607129871</v>
      </c>
      <c r="AB38" s="6">
        <f t="shared" si="17"/>
        <v>-0.0667424587</v>
      </c>
      <c r="AC38" s="21">
        <f t="shared" si="18"/>
        <v>0.9196508145</v>
      </c>
      <c r="AD38" s="135">
        <v>0.006416210283995305</v>
      </c>
      <c r="AE38" s="6">
        <f t="shared" si="19"/>
        <v>0.005900673013</v>
      </c>
      <c r="AF38" s="21">
        <f t="shared" si="20"/>
        <v>0.9196508145</v>
      </c>
      <c r="AG38" s="135">
        <v>-0.037376569617870725</v>
      </c>
      <c r="AH38" s="6">
        <f t="shared" si="21"/>
        <v>-0.03437339269</v>
      </c>
      <c r="AI38" s="21">
        <f t="shared" si="22"/>
        <v>0.9196508145</v>
      </c>
    </row>
    <row r="39" ht="13.5" customHeight="1">
      <c r="A39" s="15" t="s">
        <v>135</v>
      </c>
      <c r="B39" s="6">
        <f>SQRT(('Regime Indicators'!J38-'Regime Indicators'!$J$48)^2+('Regime Indicators'!K38-'Regime Indicators'!$K$48)^2+('Regime Indicators'!L38-'Regime Indicators'!$L$48)^2+('Regime Indicators'!M38-'Regime Indicators'!$M$48)^2+('Regime Indicators'!N38-'Regime Indicators'!$N$48)^2+('Regime Indicators'!O38-'Regime Indicators'!$O$48)^2)</f>
        <v>6.188295556</v>
      </c>
      <c r="C39" s="6">
        <f t="shared" si="1"/>
        <v>0.3058650148</v>
      </c>
      <c r="D39" s="6">
        <f t="shared" si="2"/>
        <v>0.9165888329</v>
      </c>
      <c r="F39" s="135">
        <v>0.05635223282079016</v>
      </c>
      <c r="G39" s="6">
        <f t="shared" si="3"/>
        <v>0.05165182731</v>
      </c>
      <c r="H39" s="21">
        <f t="shared" si="4"/>
        <v>0.9165888329</v>
      </c>
      <c r="I39" s="135">
        <v>0.0731711990954993</v>
      </c>
      <c r="J39" s="6">
        <f t="shared" si="5"/>
        <v>0.06706790398</v>
      </c>
      <c r="K39" s="21">
        <f t="shared" si="6"/>
        <v>0.9165888329</v>
      </c>
      <c r="L39" s="135">
        <v>0.028760704139326965</v>
      </c>
      <c r="M39" s="6">
        <f t="shared" si="7"/>
        <v>0.02636174024</v>
      </c>
      <c r="N39" s="21">
        <f t="shared" si="8"/>
        <v>0.9165888329</v>
      </c>
      <c r="O39" s="22">
        <v>0.04319524192616009</v>
      </c>
      <c r="P39" s="6">
        <f t="shared" si="9"/>
        <v>0.03959227638</v>
      </c>
      <c r="Q39" s="21">
        <f t="shared" si="10"/>
        <v>0.9165888329</v>
      </c>
      <c r="R39" s="135">
        <v>0.021713215712493517</v>
      </c>
      <c r="S39" s="6">
        <f t="shared" si="11"/>
        <v>0.01990209105</v>
      </c>
      <c r="T39" s="21">
        <f t="shared" si="12"/>
        <v>0.9165888329</v>
      </c>
      <c r="U39" s="135">
        <v>0.05607263365849935</v>
      </c>
      <c r="V39" s="6">
        <f t="shared" si="13"/>
        <v>0.05139554984</v>
      </c>
      <c r="W39" s="21">
        <f t="shared" si="14"/>
        <v>0.9165888329</v>
      </c>
      <c r="X39" s="135">
        <v>0.037843149887505145</v>
      </c>
      <c r="Y39" s="6">
        <f t="shared" si="15"/>
        <v>0.03468660859</v>
      </c>
      <c r="Z39" s="21">
        <f t="shared" si="16"/>
        <v>0.9165888329</v>
      </c>
      <c r="AA39" s="135">
        <v>0.07812414239463683</v>
      </c>
      <c r="AB39" s="6">
        <f t="shared" si="17"/>
        <v>0.0716077165</v>
      </c>
      <c r="AC39" s="21">
        <f t="shared" si="18"/>
        <v>0.9165888329</v>
      </c>
      <c r="AD39" s="135">
        <v>-0.012583614513958175</v>
      </c>
      <c r="AE39" s="6">
        <f t="shared" si="19"/>
        <v>-0.01153400054</v>
      </c>
      <c r="AF39" s="21">
        <f t="shared" si="20"/>
        <v>0.9165888329</v>
      </c>
      <c r="AG39" s="135">
        <v>-0.008613998247366528</v>
      </c>
      <c r="AH39" s="6">
        <f t="shared" si="21"/>
        <v>-0.0078954946</v>
      </c>
      <c r="AI39" s="21">
        <f t="shared" si="22"/>
        <v>0.9165888329</v>
      </c>
    </row>
    <row r="40" ht="13.5" customHeight="1">
      <c r="A40" s="15" t="s">
        <v>137</v>
      </c>
      <c r="B40" s="6">
        <f>SQRT(('Regime Indicators'!J39-'Regime Indicators'!$J$48)^2+('Regime Indicators'!K39-'Regime Indicators'!$K$48)^2+('Regime Indicators'!L39-'Regime Indicators'!$L$48)^2+('Regime Indicators'!M39-'Regime Indicators'!$M$48)^2+('Regime Indicators'!N39-'Regime Indicators'!$N$48)^2+('Regime Indicators'!O39-'Regime Indicators'!$O$48)^2)</f>
        <v>5.550341625</v>
      </c>
      <c r="C40" s="6">
        <f t="shared" si="1"/>
        <v>0.2743332648</v>
      </c>
      <c r="D40" s="6">
        <f t="shared" si="2"/>
        <v>0.9393320408</v>
      </c>
      <c r="F40" s="135">
        <v>0.016383574414898572</v>
      </c>
      <c r="G40" s="6">
        <f t="shared" si="3"/>
        <v>0.01538961639</v>
      </c>
      <c r="H40" s="21">
        <f t="shared" si="4"/>
        <v>0.9393320408</v>
      </c>
      <c r="I40" s="135">
        <v>0.0074188780047854674</v>
      </c>
      <c r="J40" s="6">
        <f t="shared" si="5"/>
        <v>0.006968789817</v>
      </c>
      <c r="K40" s="21">
        <f t="shared" si="6"/>
        <v>0.9393320408</v>
      </c>
      <c r="L40" s="135">
        <v>0.017027542699790343</v>
      </c>
      <c r="M40" s="6">
        <f t="shared" si="7"/>
        <v>0.01599451643</v>
      </c>
      <c r="N40" s="21">
        <f t="shared" si="8"/>
        <v>0.9393320408</v>
      </c>
      <c r="O40" s="22">
        <v>-0.046829800854307546</v>
      </c>
      <c r="P40" s="6">
        <f t="shared" si="9"/>
        <v>-0.04398873241</v>
      </c>
      <c r="Q40" s="21">
        <f t="shared" si="10"/>
        <v>0.9393320408</v>
      </c>
      <c r="R40" s="135">
        <v>-0.025653442139511262</v>
      </c>
      <c r="S40" s="6">
        <f t="shared" si="11"/>
        <v>-0.02409710016</v>
      </c>
      <c r="T40" s="21">
        <f t="shared" si="12"/>
        <v>0.9393320408</v>
      </c>
      <c r="U40" s="135">
        <v>-0.013538191741417571</v>
      </c>
      <c r="V40" s="6">
        <f t="shared" si="13"/>
        <v>-0.01271685728</v>
      </c>
      <c r="W40" s="21">
        <f t="shared" si="14"/>
        <v>0.9393320408</v>
      </c>
      <c r="X40" s="135">
        <v>0.011817470449937861</v>
      </c>
      <c r="Y40" s="6">
        <f t="shared" si="15"/>
        <v>0.01110052864</v>
      </c>
      <c r="Z40" s="21">
        <f t="shared" si="16"/>
        <v>0.9393320408</v>
      </c>
      <c r="AA40" s="135">
        <v>3.8480539831842187E-4</v>
      </c>
      <c r="AB40" s="6">
        <f t="shared" si="17"/>
        <v>0.0003614600401</v>
      </c>
      <c r="AC40" s="21">
        <f t="shared" si="18"/>
        <v>0.9393320408</v>
      </c>
      <c r="AD40" s="135">
        <v>0.08260569389152406</v>
      </c>
      <c r="AE40" s="6">
        <f t="shared" si="19"/>
        <v>0.07759417503</v>
      </c>
      <c r="AF40" s="21">
        <f t="shared" si="20"/>
        <v>0.9393320408</v>
      </c>
      <c r="AG40" s="135">
        <v>0.04112809474241996</v>
      </c>
      <c r="AH40" s="6">
        <f t="shared" si="21"/>
        <v>0.03863293717</v>
      </c>
      <c r="AI40" s="21">
        <f t="shared" si="22"/>
        <v>0.9393320408</v>
      </c>
    </row>
    <row r="41" ht="13.5" customHeight="1">
      <c r="A41" s="15" t="s">
        <v>139</v>
      </c>
      <c r="B41" s="6">
        <f>SQRT(('Regime Indicators'!J40-'Regime Indicators'!$J$48)^2+('Regime Indicators'!K40-'Regime Indicators'!$K$48)^2+('Regime Indicators'!L40-'Regime Indicators'!$L$48)^2+('Regime Indicators'!M40-'Regime Indicators'!$M$48)^2+('Regime Indicators'!N40-'Regime Indicators'!$N$48)^2+('Regime Indicators'!O40-'Regime Indicators'!$O$48)^2)</f>
        <v>5.153368617</v>
      </c>
      <c r="C41" s="6">
        <f t="shared" si="1"/>
        <v>0.2547123282</v>
      </c>
      <c r="D41" s="6">
        <f t="shared" si="2"/>
        <v>0.9512387837</v>
      </c>
      <c r="F41" s="135">
        <v>0.04583087082488557</v>
      </c>
      <c r="G41" s="6">
        <f t="shared" si="3"/>
        <v>0.04359610182</v>
      </c>
      <c r="H41" s="21">
        <f t="shared" si="4"/>
        <v>0.9512387837</v>
      </c>
      <c r="I41" s="135">
        <v>0.006143230685792922</v>
      </c>
      <c r="J41" s="6">
        <f t="shared" si="5"/>
        <v>0.005843679286</v>
      </c>
      <c r="K41" s="21">
        <f t="shared" si="6"/>
        <v>0.9512387837</v>
      </c>
      <c r="L41" s="135">
        <v>0.04306276895110828</v>
      </c>
      <c r="M41" s="6">
        <f t="shared" si="7"/>
        <v>0.04096297596</v>
      </c>
      <c r="N41" s="21">
        <f t="shared" si="8"/>
        <v>0.9512387837</v>
      </c>
      <c r="O41" s="22">
        <v>0.0324099586965636</v>
      </c>
      <c r="P41" s="6">
        <f t="shared" si="9"/>
        <v>0.03082960969</v>
      </c>
      <c r="Q41" s="21">
        <f t="shared" si="10"/>
        <v>0.9512387837</v>
      </c>
      <c r="R41" s="135">
        <v>-0.02174100796956191</v>
      </c>
      <c r="S41" s="6">
        <f t="shared" si="11"/>
        <v>-0.02068088998</v>
      </c>
      <c r="T41" s="21">
        <f t="shared" si="12"/>
        <v>0.9512387837</v>
      </c>
      <c r="U41" s="135">
        <v>6.575614977271105E-4</v>
      </c>
      <c r="V41" s="6">
        <f t="shared" si="13"/>
        <v>0.0006254979993</v>
      </c>
      <c r="W41" s="21">
        <f t="shared" si="14"/>
        <v>0.9512387837</v>
      </c>
      <c r="X41" s="135">
        <v>-0.018790959688178566</v>
      </c>
      <c r="Y41" s="6">
        <f t="shared" si="15"/>
        <v>-0.01787468964</v>
      </c>
      <c r="Z41" s="21">
        <f t="shared" si="16"/>
        <v>0.9512387837</v>
      </c>
      <c r="AA41" s="135">
        <v>-0.006890086179692778</v>
      </c>
      <c r="AB41" s="6">
        <f t="shared" si="17"/>
        <v>-0.006554117197</v>
      </c>
      <c r="AC41" s="21">
        <f t="shared" si="18"/>
        <v>0.9512387837</v>
      </c>
      <c r="AD41" s="135">
        <v>0.03401351765992677</v>
      </c>
      <c r="AE41" s="6">
        <f t="shared" si="19"/>
        <v>0.03235497717</v>
      </c>
      <c r="AF41" s="21">
        <f t="shared" si="20"/>
        <v>0.9512387837</v>
      </c>
      <c r="AG41" s="135">
        <v>0.044334031695673515</v>
      </c>
      <c r="AH41" s="6">
        <f t="shared" si="21"/>
        <v>0.04217225039</v>
      </c>
      <c r="AI41" s="21">
        <f t="shared" si="22"/>
        <v>0.9512387837</v>
      </c>
    </row>
    <row r="42" ht="13.5" customHeight="1">
      <c r="A42" s="15" t="s">
        <v>141</v>
      </c>
      <c r="B42" s="6">
        <f>SQRT(('Regime Indicators'!J41-'Regime Indicators'!$J$48)^2+('Regime Indicators'!K41-'Regime Indicators'!$K$48)^2+('Regime Indicators'!L41-'Regime Indicators'!$L$48)^2+('Regime Indicators'!M41-'Regime Indicators'!$M$48)^2+('Regime Indicators'!N41-'Regime Indicators'!$N$48)^2+('Regime Indicators'!O41-'Regime Indicators'!$O$48)^2)</f>
        <v>4.360930453</v>
      </c>
      <c r="C42" s="6">
        <f t="shared" si="1"/>
        <v>0.2155449825</v>
      </c>
      <c r="D42" s="6">
        <f t="shared" si="2"/>
        <v>0.9702574183</v>
      </c>
      <c r="F42" s="135">
        <v>0.034808601342666945</v>
      </c>
      <c r="G42" s="6">
        <f t="shared" si="3"/>
        <v>0.03377330367</v>
      </c>
      <c r="H42" s="21">
        <f t="shared" si="4"/>
        <v>0.9702574183</v>
      </c>
      <c r="I42" s="135">
        <v>0.04581078005474737</v>
      </c>
      <c r="J42" s="6">
        <f t="shared" si="5"/>
        <v>0.04444824919</v>
      </c>
      <c r="K42" s="21">
        <f t="shared" si="6"/>
        <v>0.9702574183</v>
      </c>
      <c r="L42" s="135">
        <v>0.0886597671473559</v>
      </c>
      <c r="M42" s="6">
        <f t="shared" si="7"/>
        <v>0.08602279678</v>
      </c>
      <c r="N42" s="21">
        <f t="shared" si="8"/>
        <v>0.9702574183</v>
      </c>
      <c r="O42" s="22">
        <v>0.09221616754710071</v>
      </c>
      <c r="P42" s="6">
        <f t="shared" si="9"/>
        <v>0.08947342065</v>
      </c>
      <c r="Q42" s="21">
        <f t="shared" si="10"/>
        <v>0.9702574183</v>
      </c>
      <c r="R42" s="135">
        <v>0.07685485166146466</v>
      </c>
      <c r="S42" s="6">
        <f t="shared" si="11"/>
        <v>0.07456898996</v>
      </c>
      <c r="T42" s="21">
        <f t="shared" si="12"/>
        <v>0.9702574183</v>
      </c>
      <c r="U42" s="135">
        <v>0.049650933291653265</v>
      </c>
      <c r="V42" s="6">
        <f t="shared" si="13"/>
        <v>0.04817418635</v>
      </c>
      <c r="W42" s="21">
        <f t="shared" si="14"/>
        <v>0.9702574183</v>
      </c>
      <c r="X42" s="135">
        <v>0.08774786790087785</v>
      </c>
      <c r="Y42" s="6">
        <f t="shared" si="15"/>
        <v>0.08513801977</v>
      </c>
      <c r="Z42" s="21">
        <f t="shared" si="16"/>
        <v>0.9702574183</v>
      </c>
      <c r="AA42" s="135">
        <v>0.07245485104202598</v>
      </c>
      <c r="AB42" s="6">
        <f t="shared" si="17"/>
        <v>0.07029985672</v>
      </c>
      <c r="AC42" s="21">
        <f t="shared" si="18"/>
        <v>0.9702574183</v>
      </c>
      <c r="AD42" s="135">
        <v>0.0102646242188289</v>
      </c>
      <c r="AE42" s="6">
        <f t="shared" si="19"/>
        <v>0.009959327795</v>
      </c>
      <c r="AF42" s="21">
        <f t="shared" si="20"/>
        <v>0.9702574183</v>
      </c>
      <c r="AG42" s="135">
        <v>0.05302099076260558</v>
      </c>
      <c r="AH42" s="6">
        <f t="shared" si="21"/>
        <v>0.05144400961</v>
      </c>
      <c r="AI42" s="21">
        <f t="shared" si="22"/>
        <v>0.9702574183</v>
      </c>
    </row>
    <row r="43" ht="13.5" customHeight="1">
      <c r="A43" s="15" t="s">
        <v>143</v>
      </c>
      <c r="B43" s="6">
        <f>SQRT(('Regime Indicators'!J42-'Regime Indicators'!$J$48)^2+('Regime Indicators'!K42-'Regime Indicators'!$K$48)^2+('Regime Indicators'!L42-'Regime Indicators'!$L$48)^2+('Regime Indicators'!M42-'Regime Indicators'!$M$48)^2+('Regime Indicators'!N42-'Regime Indicators'!$N$48)^2+('Regime Indicators'!O42-'Regime Indicators'!$O$48)^2)</f>
        <v>3.542827737</v>
      </c>
      <c r="C43" s="6">
        <f t="shared" si="1"/>
        <v>0.1751091312</v>
      </c>
      <c r="D43" s="6">
        <f t="shared" si="2"/>
        <v>0.9839781138</v>
      </c>
      <c r="F43" s="135">
        <v>0.06676468964916493</v>
      </c>
      <c r="G43" s="6">
        <f t="shared" si="3"/>
        <v>0.06569499339</v>
      </c>
      <c r="H43" s="21">
        <f t="shared" si="4"/>
        <v>0.9839781138</v>
      </c>
      <c r="I43" s="135">
        <v>0.010115672464231285</v>
      </c>
      <c r="J43" s="6">
        <f t="shared" si="5"/>
        <v>0.009953600311</v>
      </c>
      <c r="K43" s="21">
        <f t="shared" si="6"/>
        <v>0.9839781138</v>
      </c>
      <c r="L43" s="135">
        <v>0.14073582609210922</v>
      </c>
      <c r="M43" s="6">
        <f t="shared" si="7"/>
        <v>0.1384809727</v>
      </c>
      <c r="N43" s="21">
        <f t="shared" si="8"/>
        <v>0.9839781138</v>
      </c>
      <c r="O43" s="22">
        <v>0.03570123223116539</v>
      </c>
      <c r="P43" s="6">
        <f t="shared" si="9"/>
        <v>0.03512923115</v>
      </c>
      <c r="Q43" s="21">
        <f t="shared" si="10"/>
        <v>0.9839781138</v>
      </c>
      <c r="R43" s="135">
        <v>0.046227624154149716</v>
      </c>
      <c r="S43" s="6">
        <f t="shared" si="11"/>
        <v>0.04548697042</v>
      </c>
      <c r="T43" s="21">
        <f t="shared" si="12"/>
        <v>0.9839781138</v>
      </c>
      <c r="U43" s="135">
        <v>-0.052891631693962604</v>
      </c>
      <c r="V43" s="6">
        <f t="shared" si="13"/>
        <v>-0.05204420799</v>
      </c>
      <c r="W43" s="21">
        <f t="shared" si="14"/>
        <v>0.9839781138</v>
      </c>
      <c r="X43" s="135">
        <v>-0.0011608039022159566</v>
      </c>
      <c r="Y43" s="6">
        <f t="shared" si="15"/>
        <v>-0.001142205634</v>
      </c>
      <c r="Z43" s="21">
        <f t="shared" si="16"/>
        <v>0.9839781138</v>
      </c>
      <c r="AA43" s="135">
        <v>-0.05338578101140301</v>
      </c>
      <c r="AB43" s="6">
        <f t="shared" si="17"/>
        <v>-0.0525304401</v>
      </c>
      <c r="AC43" s="21">
        <f t="shared" si="18"/>
        <v>0.9839781138</v>
      </c>
      <c r="AD43" s="135">
        <v>-0.10261800475844662</v>
      </c>
      <c r="AE43" s="6">
        <f t="shared" si="19"/>
        <v>-0.1009738708</v>
      </c>
      <c r="AF43" s="21">
        <f t="shared" si="20"/>
        <v>0.9839781138</v>
      </c>
      <c r="AG43" s="135">
        <v>-0.0019142611746874039</v>
      </c>
      <c r="AH43" s="6">
        <f t="shared" si="21"/>
        <v>-0.0018835911</v>
      </c>
      <c r="AI43" s="21">
        <f t="shared" si="22"/>
        <v>0.9839781138</v>
      </c>
    </row>
    <row r="44" ht="13.5" customHeight="1">
      <c r="A44" s="15" t="s">
        <v>145</v>
      </c>
      <c r="B44" s="6">
        <f>SQRT(('Regime Indicators'!J43-'Regime Indicators'!$J$48)^2+('Regime Indicators'!K43-'Regime Indicators'!$K$48)^2+('Regime Indicators'!L43-'Regime Indicators'!$L$48)^2+('Regime Indicators'!M43-'Regime Indicators'!$M$48)^2+('Regime Indicators'!N43-'Regime Indicators'!$N$48)^2+('Regime Indicators'!O43-'Regime Indicators'!$O$48)^2)</f>
        <v>3.44167649</v>
      </c>
      <c r="C44" s="6">
        <f t="shared" si="1"/>
        <v>0.1701095917</v>
      </c>
      <c r="D44" s="6">
        <f t="shared" si="2"/>
        <v>0.9853050508</v>
      </c>
      <c r="F44" s="135">
        <v>0.03268591618303884</v>
      </c>
      <c r="G44" s="6">
        <f t="shared" si="3"/>
        <v>0.0322055983</v>
      </c>
      <c r="H44" s="21">
        <f t="shared" si="4"/>
        <v>0.9853050508</v>
      </c>
      <c r="I44" s="135">
        <v>0.08908662579908677</v>
      </c>
      <c r="J44" s="6">
        <f t="shared" si="5"/>
        <v>0.08777750236</v>
      </c>
      <c r="K44" s="21">
        <f t="shared" si="6"/>
        <v>0.9853050508</v>
      </c>
      <c r="L44" s="135">
        <v>-0.0012994233946993505</v>
      </c>
      <c r="M44" s="6">
        <f t="shared" si="7"/>
        <v>-0.001280328434</v>
      </c>
      <c r="N44" s="21">
        <f t="shared" si="8"/>
        <v>0.9853050508</v>
      </c>
      <c r="O44" s="22">
        <v>0.05348808328250376</v>
      </c>
      <c r="P44" s="6">
        <f t="shared" si="9"/>
        <v>0.05270207861</v>
      </c>
      <c r="Q44" s="21">
        <f t="shared" si="10"/>
        <v>0.9853050508</v>
      </c>
      <c r="R44" s="135">
        <v>0.05667184329791164</v>
      </c>
      <c r="S44" s="6">
        <f t="shared" si="11"/>
        <v>0.05583905344</v>
      </c>
      <c r="T44" s="21">
        <f t="shared" si="12"/>
        <v>0.9853050508</v>
      </c>
      <c r="U44" s="135">
        <v>0.08035629963871682</v>
      </c>
      <c r="V44" s="6">
        <f t="shared" si="13"/>
        <v>0.0791754679</v>
      </c>
      <c r="W44" s="21">
        <f t="shared" si="14"/>
        <v>0.9853050508</v>
      </c>
      <c r="X44" s="135">
        <v>0.0680240583517151</v>
      </c>
      <c r="Y44" s="6">
        <f t="shared" si="15"/>
        <v>0.06702444827</v>
      </c>
      <c r="Z44" s="21">
        <f t="shared" si="16"/>
        <v>0.9853050508</v>
      </c>
      <c r="AA44" s="135">
        <v>0.08457972130883173</v>
      </c>
      <c r="AB44" s="6">
        <f t="shared" si="17"/>
        <v>0.0833368266</v>
      </c>
      <c r="AC44" s="21">
        <f t="shared" si="18"/>
        <v>0.9853050508</v>
      </c>
      <c r="AD44" s="135">
        <v>0.024813793829006503</v>
      </c>
      <c r="AE44" s="6">
        <f t="shared" si="19"/>
        <v>0.02444915639</v>
      </c>
      <c r="AF44" s="21">
        <f t="shared" si="20"/>
        <v>0.9853050508</v>
      </c>
      <c r="AG44" s="135">
        <v>0.03175901207558174</v>
      </c>
      <c r="AH44" s="6">
        <f t="shared" si="21"/>
        <v>0.03129231501</v>
      </c>
      <c r="AI44" s="21">
        <f t="shared" si="22"/>
        <v>0.9853050508</v>
      </c>
    </row>
    <row r="45" ht="13.5" customHeight="1">
      <c r="A45" s="15" t="s">
        <v>147</v>
      </c>
      <c r="B45" s="6">
        <f>SQRT(('Regime Indicators'!J44-'Regime Indicators'!$J$48)^2+('Regime Indicators'!K44-'Regime Indicators'!$K$48)^2+('Regime Indicators'!L44-'Regime Indicators'!$L$48)^2+('Regime Indicators'!M44-'Regime Indicators'!$M$48)^2+('Regime Indicators'!N44-'Regime Indicators'!$N$48)^2+('Regime Indicators'!O44-'Regime Indicators'!$O$48)^2)</f>
        <v>2.933496958</v>
      </c>
      <c r="C45" s="6">
        <f t="shared" si="1"/>
        <v>0.1449921198</v>
      </c>
      <c r="D45" s="6">
        <f t="shared" si="2"/>
        <v>0.990883461</v>
      </c>
      <c r="F45" s="135">
        <v>0.013445811481414438</v>
      </c>
      <c r="G45" s="6">
        <f t="shared" si="3"/>
        <v>0.01332323222</v>
      </c>
      <c r="H45" s="21">
        <f t="shared" si="4"/>
        <v>0.990883461</v>
      </c>
      <c r="I45" s="135">
        <v>0.046702686428829576</v>
      </c>
      <c r="J45" s="6">
        <f t="shared" si="5"/>
        <v>0.04627691957</v>
      </c>
      <c r="K45" s="21">
        <f t="shared" si="6"/>
        <v>0.990883461</v>
      </c>
      <c r="L45" s="135">
        <v>0.006700302438240602</v>
      </c>
      <c r="M45" s="6">
        <f t="shared" si="7"/>
        <v>0.00663921887</v>
      </c>
      <c r="N45" s="21">
        <f t="shared" si="8"/>
        <v>0.990883461</v>
      </c>
      <c r="O45" s="22">
        <v>0.043888023761360584</v>
      </c>
      <c r="P45" s="6">
        <f t="shared" si="9"/>
        <v>0.04348791688</v>
      </c>
      <c r="Q45" s="21">
        <f t="shared" si="10"/>
        <v>0.990883461</v>
      </c>
      <c r="R45" s="135">
        <v>0.04359991395764995</v>
      </c>
      <c r="S45" s="6">
        <f t="shared" si="11"/>
        <v>0.04320243364</v>
      </c>
      <c r="T45" s="21">
        <f t="shared" si="12"/>
        <v>0.990883461</v>
      </c>
      <c r="U45" s="135">
        <v>0.06977084066937111</v>
      </c>
      <c r="V45" s="6">
        <f t="shared" si="13"/>
        <v>0.06913477208</v>
      </c>
      <c r="W45" s="21">
        <f t="shared" si="14"/>
        <v>0.990883461</v>
      </c>
      <c r="X45" s="135">
        <v>0.06444540204294391</v>
      </c>
      <c r="Y45" s="6">
        <f t="shared" si="15"/>
        <v>0.06385788302</v>
      </c>
      <c r="Z45" s="21">
        <f t="shared" si="16"/>
        <v>0.990883461</v>
      </c>
      <c r="AA45" s="135">
        <v>0.08164191244668118</v>
      </c>
      <c r="AB45" s="6">
        <f t="shared" si="17"/>
        <v>0.08089762077</v>
      </c>
      <c r="AC45" s="21">
        <f t="shared" si="18"/>
        <v>0.990883461</v>
      </c>
      <c r="AD45" s="135">
        <v>0.03547092396227769</v>
      </c>
      <c r="AE45" s="6">
        <f t="shared" si="19"/>
        <v>0.0351475519</v>
      </c>
      <c r="AF45" s="21">
        <f t="shared" si="20"/>
        <v>0.990883461</v>
      </c>
      <c r="AG45" s="135">
        <v>0.031864380125475655</v>
      </c>
      <c r="AH45" s="6">
        <f t="shared" si="21"/>
        <v>0.03157388726</v>
      </c>
      <c r="AI45" s="21">
        <f t="shared" si="22"/>
        <v>0.990883461</v>
      </c>
    </row>
    <row r="46" ht="13.5" customHeight="1">
      <c r="A46" s="15" t="s">
        <v>149</v>
      </c>
      <c r="B46" s="6">
        <f>SQRT(('Regime Indicators'!J45-'Regime Indicators'!$J$48)^2+('Regime Indicators'!K45-'Regime Indicators'!$K$48)^2+('Regime Indicators'!L45-'Regime Indicators'!$L$48)^2+('Regime Indicators'!M45-'Regime Indicators'!$M$48)^2+('Regime Indicators'!N45-'Regime Indicators'!$N$48)^2+('Regime Indicators'!O45-'Regime Indicators'!$O$48)^2)</f>
        <v>2.193255446</v>
      </c>
      <c r="C46" s="6">
        <f t="shared" si="1"/>
        <v>0.1084046654</v>
      </c>
      <c r="D46" s="6">
        <f t="shared" si="2"/>
        <v>0.9961830911</v>
      </c>
      <c r="F46" s="135">
        <v>0.0311490264979144</v>
      </c>
      <c r="G46" s="6">
        <f t="shared" si="3"/>
        <v>0.0310301335</v>
      </c>
      <c r="H46" s="21">
        <f t="shared" si="4"/>
        <v>0.9961830911</v>
      </c>
      <c r="I46" s="135">
        <v>0.05899001279033933</v>
      </c>
      <c r="J46" s="6">
        <f t="shared" si="5"/>
        <v>0.05876485328</v>
      </c>
      <c r="K46" s="21">
        <f t="shared" si="6"/>
        <v>0.9961830911</v>
      </c>
      <c r="L46" s="135">
        <v>0.051093608061974605</v>
      </c>
      <c r="M46" s="6">
        <f t="shared" si="7"/>
        <v>0.05089858841</v>
      </c>
      <c r="N46" s="21">
        <f t="shared" si="8"/>
        <v>0.9961830911</v>
      </c>
      <c r="O46" s="22">
        <v>0.0621832416275514</v>
      </c>
      <c r="P46" s="6">
        <f t="shared" si="9"/>
        <v>0.06194589386</v>
      </c>
      <c r="Q46" s="21">
        <f t="shared" si="10"/>
        <v>0.9961830911</v>
      </c>
      <c r="R46" s="135">
        <v>0.061419849167973606</v>
      </c>
      <c r="S46" s="6">
        <f t="shared" si="11"/>
        <v>0.0611854152</v>
      </c>
      <c r="T46" s="21">
        <f t="shared" si="12"/>
        <v>0.9961830911</v>
      </c>
      <c r="U46" s="135">
        <v>0.05100671725802575</v>
      </c>
      <c r="V46" s="6">
        <f t="shared" si="13"/>
        <v>0.05081202926</v>
      </c>
      <c r="W46" s="21">
        <f t="shared" si="14"/>
        <v>0.9961830911</v>
      </c>
      <c r="X46" s="135">
        <v>0.06965965020792875</v>
      </c>
      <c r="Y46" s="6">
        <f t="shared" si="15"/>
        <v>0.06939376567</v>
      </c>
      <c r="Z46" s="21">
        <f t="shared" si="16"/>
        <v>0.9961830911</v>
      </c>
      <c r="AA46" s="135">
        <v>0.0754229579218677</v>
      </c>
      <c r="AB46" s="6">
        <f t="shared" si="17"/>
        <v>0.07513507536</v>
      </c>
      <c r="AC46" s="21">
        <f t="shared" si="18"/>
        <v>0.9961830911</v>
      </c>
      <c r="AD46" s="135">
        <v>0.02475519917008384</v>
      </c>
      <c r="AE46" s="6">
        <f t="shared" si="19"/>
        <v>0.02466071083</v>
      </c>
      <c r="AF46" s="21">
        <f t="shared" si="20"/>
        <v>0.9961830911</v>
      </c>
      <c r="AG46" s="135">
        <v>0.028380755690609716</v>
      </c>
      <c r="AH46" s="6">
        <f t="shared" si="21"/>
        <v>0.02827242893</v>
      </c>
      <c r="AI46" s="21">
        <f t="shared" si="22"/>
        <v>0.9961830911</v>
      </c>
    </row>
    <row r="47" ht="13.5" customHeight="1">
      <c r="A47" s="15" t="s">
        <v>151</v>
      </c>
      <c r="B47" s="6">
        <f>SQRT(('Regime Indicators'!J46-'Regime Indicators'!$J$48)^2+('Regime Indicators'!K46-'Regime Indicators'!$K$48)^2+('Regime Indicators'!L46-'Regime Indicators'!$L$48)^2+('Regime Indicators'!M46-'Regime Indicators'!$M$48)^2+('Regime Indicators'!N46-'Regime Indicators'!$N$48)^2+('Regime Indicators'!O46-'Regime Indicators'!$O$48)^2)</f>
        <v>1.376487219</v>
      </c>
      <c r="C47" s="6">
        <f t="shared" si="1"/>
        <v>0.06803477303</v>
      </c>
      <c r="D47" s="6">
        <f t="shared" si="2"/>
        <v>0.9990555536</v>
      </c>
      <c r="F47" s="135">
        <v>0.0532580227171342</v>
      </c>
      <c r="G47" s="6">
        <f t="shared" si="3"/>
        <v>0.05320772337</v>
      </c>
      <c r="H47" s="21">
        <f t="shared" si="4"/>
        <v>0.9990555536</v>
      </c>
      <c r="I47" s="135">
        <v>0.07863654456952185</v>
      </c>
      <c r="J47" s="6">
        <f t="shared" si="5"/>
        <v>0.07856227657</v>
      </c>
      <c r="K47" s="21">
        <f t="shared" si="6"/>
        <v>0.9990555536</v>
      </c>
      <c r="L47" s="135">
        <v>0.0204562704069422</v>
      </c>
      <c r="M47" s="6">
        <f t="shared" si="7"/>
        <v>0.02043695056</v>
      </c>
      <c r="N47" s="21">
        <f t="shared" si="8"/>
        <v>0.9990555536</v>
      </c>
      <c r="O47" s="22">
        <v>0.04585135245437222</v>
      </c>
      <c r="P47" s="6">
        <f t="shared" si="9"/>
        <v>0.04580804831</v>
      </c>
      <c r="Q47" s="21">
        <f t="shared" si="10"/>
        <v>0.9990555536</v>
      </c>
      <c r="R47" s="135">
        <v>0.034141746941038775</v>
      </c>
      <c r="S47" s="6">
        <f t="shared" si="11"/>
        <v>0.03410950189</v>
      </c>
      <c r="T47" s="21">
        <f t="shared" si="12"/>
        <v>0.9990555536</v>
      </c>
      <c r="U47" s="135">
        <v>0.050579467464712424</v>
      </c>
      <c r="V47" s="6">
        <f t="shared" si="13"/>
        <v>0.05053169787</v>
      </c>
      <c r="W47" s="21">
        <f t="shared" si="14"/>
        <v>0.9990555536</v>
      </c>
      <c r="X47" s="135">
        <v>0.05198293938547449</v>
      </c>
      <c r="Y47" s="6">
        <f t="shared" si="15"/>
        <v>0.05193384429</v>
      </c>
      <c r="Z47" s="21">
        <f t="shared" si="16"/>
        <v>0.9990555536</v>
      </c>
      <c r="AA47" s="135">
        <v>0.06430707249444478</v>
      </c>
      <c r="AB47" s="6">
        <f t="shared" si="17"/>
        <v>0.06424633791</v>
      </c>
      <c r="AC47" s="21">
        <f t="shared" si="18"/>
        <v>0.9990555536</v>
      </c>
      <c r="AD47" s="135">
        <v>0.01629010864190472</v>
      </c>
      <c r="AE47" s="6">
        <f t="shared" si="19"/>
        <v>0.01627472351</v>
      </c>
      <c r="AF47" s="21">
        <f t="shared" si="20"/>
        <v>0.9990555536</v>
      </c>
      <c r="AG47" s="135">
        <v>0.008662784588640227</v>
      </c>
      <c r="AH47" s="6">
        <f t="shared" si="21"/>
        <v>0.008654603053</v>
      </c>
      <c r="AI47" s="21">
        <f t="shared" si="22"/>
        <v>0.9990555536</v>
      </c>
    </row>
    <row r="48" ht="13.5" customHeight="1">
      <c r="A48" s="15" t="s">
        <v>153</v>
      </c>
      <c r="B48" s="6">
        <f>SQRT(('Regime Indicators'!J47-'Regime Indicators'!$J$48)^2+('Regime Indicators'!K47-'Regime Indicators'!$K$48)^2+('Regime Indicators'!L47-'Regime Indicators'!$L$48)^2+('Regime Indicators'!M47-'Regime Indicators'!$M$48)^2+('Regime Indicators'!N47-'Regime Indicators'!$N$48)^2+('Regime Indicators'!O47-'Regime Indicators'!$O$48)^2)</f>
        <v>0.6953545767</v>
      </c>
      <c r="C48" s="6">
        <f t="shared" si="1"/>
        <v>0.03436885585</v>
      </c>
      <c r="D48" s="6">
        <f t="shared" si="2"/>
        <v>0.9998782136</v>
      </c>
      <c r="F48" s="135">
        <v>-0.028334235874366454</v>
      </c>
      <c r="G48" s="6">
        <f t="shared" si="3"/>
        <v>-0.02833078515</v>
      </c>
      <c r="H48" s="21">
        <f t="shared" si="4"/>
        <v>0.9998782136</v>
      </c>
      <c r="I48" s="135">
        <v>0.014152758524665465</v>
      </c>
      <c r="J48" s="6">
        <f t="shared" si="5"/>
        <v>0.01415103491</v>
      </c>
      <c r="K48" s="21">
        <f t="shared" si="6"/>
        <v>0.9998782136</v>
      </c>
      <c r="L48" s="135">
        <v>-0.02639925267622234</v>
      </c>
      <c r="M48" s="6">
        <f t="shared" si="7"/>
        <v>-0.02639603761</v>
      </c>
      <c r="N48" s="21">
        <f t="shared" si="8"/>
        <v>0.9998782136</v>
      </c>
      <c r="O48" s="22">
        <v>0.02299331200922805</v>
      </c>
      <c r="P48" s="6">
        <f t="shared" si="9"/>
        <v>0.02299051174</v>
      </c>
      <c r="Q48" s="21">
        <f t="shared" si="10"/>
        <v>0.9998782136</v>
      </c>
      <c r="R48" s="135">
        <v>-0.02522886298129212</v>
      </c>
      <c r="S48" s="6">
        <f t="shared" si="11"/>
        <v>-0.02522579045</v>
      </c>
      <c r="T48" s="21">
        <f t="shared" si="12"/>
        <v>0.9998782136</v>
      </c>
      <c r="U48" s="135">
        <v>-0.015594822551740939</v>
      </c>
      <c r="V48" s="6">
        <f t="shared" si="13"/>
        <v>-0.01559292331</v>
      </c>
      <c r="W48" s="21">
        <f t="shared" si="14"/>
        <v>0.9998782136</v>
      </c>
      <c r="X48" s="135">
        <v>-0.017710828653009436</v>
      </c>
      <c r="Y48" s="6">
        <f t="shared" si="15"/>
        <v>-0.01770867171</v>
      </c>
      <c r="Z48" s="21">
        <f t="shared" si="16"/>
        <v>0.9998782136</v>
      </c>
      <c r="AA48" s="135">
        <v>0.007692042145539535</v>
      </c>
      <c r="AB48" s="6">
        <f t="shared" si="17"/>
        <v>0.007691105359</v>
      </c>
      <c r="AC48" s="21">
        <f t="shared" si="18"/>
        <v>0.9998782136</v>
      </c>
      <c r="AD48" s="135">
        <v>0.036332413913378936</v>
      </c>
      <c r="AE48" s="6">
        <f t="shared" si="19"/>
        <v>0.03632798912</v>
      </c>
      <c r="AF48" s="21">
        <f t="shared" si="20"/>
        <v>0.9998782136</v>
      </c>
      <c r="AG48" s="135">
        <v>-0.003596292584146288</v>
      </c>
      <c r="AH48" s="6">
        <f t="shared" si="21"/>
        <v>-0.003595854605</v>
      </c>
      <c r="AI48" s="21">
        <f t="shared" si="22"/>
        <v>0.9998782136</v>
      </c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0.02898076612</v>
      </c>
      <c r="I53" s="135">
        <f>SUM(J3:J49)/SUM(K3:K49)</f>
        <v>0.0367723936</v>
      </c>
      <c r="L53" s="135">
        <f>SUM(M3:M49)/SUM(N3:N49)</f>
        <v>0.02896014812</v>
      </c>
      <c r="O53" s="135">
        <f>SUM(P3:P49)/SUM(Q3:Q49)</f>
        <v>0.03448762537</v>
      </c>
      <c r="R53" s="135">
        <f>SUM(S3:S49)/SUM(T3:T49)</f>
        <v>0.01521115394</v>
      </c>
      <c r="U53" s="135">
        <f>SUM(V3:V49)/SUM(W3:W49)</f>
        <v>0.01832519909</v>
      </c>
      <c r="X53" s="135">
        <f>SUM(Y3:Y49)/SUM(Z3:Z49)</f>
        <v>0.02308624095</v>
      </c>
      <c r="AA53" s="135">
        <f>SUM(AB3:AB49)/SUM(AC3:AC49)</f>
        <v>0.02606620474</v>
      </c>
      <c r="AD53" s="135">
        <f>SUM(AE3:AE49)/SUM(AF3:AF49)</f>
        <v>0.005136039357</v>
      </c>
      <c r="AG53" s="135">
        <f>SUM(AH3:AH49)/SUM(AI3:AI49)</f>
        <v>0.01826983246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Indicators'!$J$47)^2+('Regime Indicators'!K2-'Regime Indicators'!$K$47)^2+('Regime Indicators'!L2-'Regime Indicators'!$L$47)^2+('Regime Indicators'!M2-'Regime Indicators'!$M$47)^2+('Regime Indicators'!N2-'Regime Indicators'!$N$47)^2+('Regime Indicators'!O2-'Regime Indicators'!$O$47)^2)</f>
        <v>19.66996034</v>
      </c>
      <c r="C3" s="6">
        <f t="shared" ref="C3:C47" si="1">B3/MAX($B$3:$B$49)</f>
        <v>1</v>
      </c>
      <c r="D3" s="6">
        <f t="shared" ref="D3:D47" si="2">(1-C3^3)^3</f>
        <v>0</v>
      </c>
      <c r="F3" s="135">
        <v>0.08002022215014493</v>
      </c>
      <c r="G3" s="6">
        <f t="shared" ref="G3:G47" si="3">F3*$D3</f>
        <v>0</v>
      </c>
      <c r="H3" s="21">
        <f t="shared" ref="H3:H47" si="4">$D3</f>
        <v>0</v>
      </c>
      <c r="I3" s="135">
        <v>0.05927035378206491</v>
      </c>
      <c r="J3" s="6">
        <f t="shared" ref="J3:J47" si="5">I3*$D3</f>
        <v>0</v>
      </c>
      <c r="K3" s="21">
        <f t="shared" ref="K3:K47" si="6">$D3</f>
        <v>0</v>
      </c>
      <c r="L3" s="135">
        <v>0.09027923563222706</v>
      </c>
      <c r="M3" s="6">
        <f t="shared" ref="M3:M47" si="7">L3*$D3</f>
        <v>0</v>
      </c>
      <c r="N3" s="21">
        <f t="shared" ref="N3:N47" si="8">$D3</f>
        <v>0</v>
      </c>
      <c r="O3" s="22">
        <v>0.08769557455906196</v>
      </c>
      <c r="P3" s="6">
        <f t="shared" ref="P3:P47" si="9">O3*$D3</f>
        <v>0</v>
      </c>
      <c r="Q3" s="21">
        <f t="shared" ref="Q3:Q47" si="10">$D3</f>
        <v>0</v>
      </c>
      <c r="R3" s="135">
        <v>0.10845177406117879</v>
      </c>
      <c r="S3" s="6">
        <f t="shared" ref="S3:S47" si="11">R3*$D3</f>
        <v>0</v>
      </c>
      <c r="T3" s="21">
        <f t="shared" ref="T3:T47" si="12">$D3</f>
        <v>0</v>
      </c>
      <c r="U3" s="135">
        <v>0.09379122638738613</v>
      </c>
      <c r="V3" s="6">
        <f t="shared" ref="V3:V47" si="13">U3*$D3</f>
        <v>0</v>
      </c>
      <c r="W3" s="21">
        <f t="shared" ref="W3:W47" si="14">$D3</f>
        <v>0</v>
      </c>
      <c r="X3" s="135">
        <v>0.122437114401857</v>
      </c>
      <c r="Y3" s="6">
        <f t="shared" ref="Y3:Y47" si="15">X3*$D3</f>
        <v>0</v>
      </c>
      <c r="Z3" s="21">
        <f t="shared" ref="Z3:Z47" si="16">$D3</f>
        <v>0</v>
      </c>
      <c r="AA3" s="135">
        <v>0.128439994113547</v>
      </c>
      <c r="AB3" s="6">
        <f t="shared" ref="AB3:AB47" si="17">AA3*$D3</f>
        <v>0</v>
      </c>
      <c r="AC3" s="21">
        <f t="shared" ref="AC3:AC47" si="18">$D3</f>
        <v>0</v>
      </c>
      <c r="AD3" s="135">
        <v>0.02572521521226423</v>
      </c>
      <c r="AE3" s="6">
        <f t="shared" ref="AE3:AE47" si="19">AD3*$D3</f>
        <v>0</v>
      </c>
      <c r="AF3" s="21">
        <f t="shared" ref="AF3:AF47" si="20">$D3</f>
        <v>0</v>
      </c>
      <c r="AG3" s="135">
        <v>0.04818173655123448</v>
      </c>
      <c r="AH3" s="6">
        <f t="shared" ref="AH3:AH47" si="21">AG3*$D3</f>
        <v>0</v>
      </c>
      <c r="AI3" s="21">
        <f t="shared" ref="AI3:AI47" si="22">$D3</f>
        <v>0</v>
      </c>
    </row>
    <row r="4" ht="13.5" customHeight="1">
      <c r="A4" s="15" t="s">
        <v>31</v>
      </c>
      <c r="B4" s="6">
        <f>SQRT(('Regime Indicators'!J3-'Regime Indicators'!$J$47)^2+('Regime Indicators'!K3-'Regime Indicators'!$K$47)^2+('Regime Indicators'!L3-'Regime Indicators'!$L$47)^2+('Regime Indicators'!M3-'Regime Indicators'!$M$47)^2+('Regime Indicators'!N3-'Regime Indicators'!$N$47)^2+('Regime Indicators'!O3-'Regime Indicators'!$O$47)^2)</f>
        <v>18.75350478</v>
      </c>
      <c r="C4" s="6">
        <f t="shared" si="1"/>
        <v>0.9534083674</v>
      </c>
      <c r="D4" s="6">
        <f t="shared" si="2"/>
        <v>0.002371990152</v>
      </c>
      <c r="F4" s="135">
        <v>0.01241346270998478</v>
      </c>
      <c r="G4" s="6">
        <f t="shared" si="3"/>
        <v>0.0000294446113</v>
      </c>
      <c r="H4" s="21">
        <f t="shared" si="4"/>
        <v>0.002371990152</v>
      </c>
      <c r="I4" s="135">
        <v>0.011884710625086337</v>
      </c>
      <c r="J4" s="6">
        <f t="shared" si="5"/>
        <v>0.00002819041656</v>
      </c>
      <c r="K4" s="21">
        <f t="shared" si="6"/>
        <v>0.002371990152</v>
      </c>
      <c r="L4" s="135">
        <v>0.014613208825635438</v>
      </c>
      <c r="M4" s="6">
        <f t="shared" si="7"/>
        <v>0.00003466238742</v>
      </c>
      <c r="N4" s="21">
        <f t="shared" si="8"/>
        <v>0.002371990152</v>
      </c>
      <c r="O4" s="22">
        <v>0.024761117291381085</v>
      </c>
      <c r="P4" s="6">
        <f t="shared" si="9"/>
        <v>0.00005873312637</v>
      </c>
      <c r="Q4" s="21">
        <f t="shared" si="10"/>
        <v>0.002371990152</v>
      </c>
      <c r="R4" s="135">
        <v>0.0320104288920775</v>
      </c>
      <c r="S4" s="6">
        <f t="shared" si="11"/>
        <v>0.0000759284221</v>
      </c>
      <c r="T4" s="21">
        <f t="shared" si="12"/>
        <v>0.002371990152</v>
      </c>
      <c r="U4" s="135">
        <v>0.04831366244088464</v>
      </c>
      <c r="V4" s="6">
        <f t="shared" si="13"/>
        <v>0.0001145995315</v>
      </c>
      <c r="W4" s="21">
        <f t="shared" si="14"/>
        <v>0.002371990152</v>
      </c>
      <c r="X4" s="135">
        <v>0.07268401040415595</v>
      </c>
      <c r="Y4" s="6">
        <f t="shared" si="15"/>
        <v>0.0001724057569</v>
      </c>
      <c r="Z4" s="21">
        <f t="shared" si="16"/>
        <v>0.002371990152</v>
      </c>
      <c r="AA4" s="135">
        <v>0.06995801200596197</v>
      </c>
      <c r="AB4" s="6">
        <f t="shared" si="17"/>
        <v>0.0001659397155</v>
      </c>
      <c r="AC4" s="21">
        <f t="shared" si="18"/>
        <v>0.002371990152</v>
      </c>
      <c r="AD4" s="135">
        <v>0.011605795214162162</v>
      </c>
      <c r="AE4" s="6">
        <f t="shared" si="19"/>
        <v>0.00002752883195</v>
      </c>
      <c r="AF4" s="21">
        <f t="shared" si="20"/>
        <v>0.002371990152</v>
      </c>
      <c r="AG4" s="135">
        <v>0.025472703447271927</v>
      </c>
      <c r="AH4" s="6">
        <f t="shared" si="21"/>
        <v>0.00006042100172</v>
      </c>
      <c r="AI4" s="21">
        <f t="shared" si="22"/>
        <v>0.002371990152</v>
      </c>
    </row>
    <row r="5" ht="13.5" customHeight="1">
      <c r="A5" s="15" t="s">
        <v>55</v>
      </c>
      <c r="B5" s="6">
        <f>SQRT(('Regime Indicators'!J4-'Regime Indicators'!$J$47)^2+('Regime Indicators'!K4-'Regime Indicators'!$K$47)^2+('Regime Indicators'!L4-'Regime Indicators'!$L$47)^2+('Regime Indicators'!M4-'Regime Indicators'!$M$47)^2+('Regime Indicators'!N4-'Regime Indicators'!$N$47)^2+('Regime Indicators'!O4-'Regime Indicators'!$O$47)^2)</f>
        <v>18.19308379</v>
      </c>
      <c r="C5" s="6">
        <f t="shared" si="1"/>
        <v>0.9249171568</v>
      </c>
      <c r="D5" s="6">
        <f t="shared" si="2"/>
        <v>0.009097849944</v>
      </c>
      <c r="F5" s="135">
        <v>0.04925153891895251</v>
      </c>
      <c r="G5" s="6">
        <f t="shared" si="3"/>
        <v>0.0004480831106</v>
      </c>
      <c r="H5" s="21">
        <f t="shared" si="4"/>
        <v>0.009097849944</v>
      </c>
      <c r="I5" s="135">
        <v>0.06855645625949958</v>
      </c>
      <c r="J5" s="6">
        <f t="shared" si="5"/>
        <v>0.0006237163517</v>
      </c>
      <c r="K5" s="21">
        <f t="shared" si="6"/>
        <v>0.009097849944</v>
      </c>
      <c r="L5" s="135">
        <v>0.023009322975089397</v>
      </c>
      <c r="M5" s="6">
        <f t="shared" si="7"/>
        <v>0.0002093353677</v>
      </c>
      <c r="N5" s="21">
        <f t="shared" si="8"/>
        <v>0.009097849944</v>
      </c>
      <c r="O5" s="22">
        <v>0.06687712968515203</v>
      </c>
      <c r="P5" s="6">
        <f t="shared" si="9"/>
        <v>0.0006084380905</v>
      </c>
      <c r="Q5" s="21">
        <f t="shared" si="10"/>
        <v>0.009097849944</v>
      </c>
      <c r="R5" s="135">
        <v>0.06694646170415974</v>
      </c>
      <c r="S5" s="6">
        <f t="shared" si="11"/>
        <v>0.0006090688629</v>
      </c>
      <c r="T5" s="21">
        <f t="shared" si="12"/>
        <v>0.009097849944</v>
      </c>
      <c r="U5" s="135">
        <v>0.07262039596740211</v>
      </c>
      <c r="V5" s="6">
        <f t="shared" si="13"/>
        <v>0.0006606894654</v>
      </c>
      <c r="W5" s="21">
        <f t="shared" si="14"/>
        <v>0.009097849944</v>
      </c>
      <c r="X5" s="135">
        <v>0.041689047053434125</v>
      </c>
      <c r="Y5" s="6">
        <f t="shared" si="15"/>
        <v>0.0003792806944</v>
      </c>
      <c r="Z5" s="21">
        <f t="shared" si="16"/>
        <v>0.009097849944</v>
      </c>
      <c r="AA5" s="135">
        <v>0.05575059516325842</v>
      </c>
      <c r="AB5" s="6">
        <f t="shared" si="17"/>
        <v>0.0005072105491</v>
      </c>
      <c r="AC5" s="21">
        <f t="shared" si="18"/>
        <v>0.009097849944</v>
      </c>
      <c r="AD5" s="135">
        <v>-0.01099525232072629</v>
      </c>
      <c r="AE5" s="6">
        <f t="shared" si="19"/>
        <v>-0.0001000331557</v>
      </c>
      <c r="AF5" s="21">
        <f t="shared" si="20"/>
        <v>0.009097849944</v>
      </c>
      <c r="AG5" s="135">
        <v>4.246628429507293E-4</v>
      </c>
      <c r="AH5" s="6">
        <f t="shared" si="21"/>
        <v>0.000003863518822</v>
      </c>
      <c r="AI5" s="21">
        <f t="shared" si="22"/>
        <v>0.009097849944</v>
      </c>
    </row>
    <row r="6" ht="13.5" customHeight="1">
      <c r="A6" s="15" t="s">
        <v>59</v>
      </c>
      <c r="B6" s="6">
        <f>SQRT(('Regime Indicators'!J5-'Regime Indicators'!$J$47)^2+('Regime Indicators'!K5-'Regime Indicators'!$K$47)^2+('Regime Indicators'!L5-'Regime Indicators'!$L$47)^2+('Regime Indicators'!M5-'Regime Indicators'!$M$47)^2+('Regime Indicators'!N5-'Regime Indicators'!$N$47)^2+('Regime Indicators'!O5-'Regime Indicators'!$O$47)^2)</f>
        <v>17.0631034</v>
      </c>
      <c r="C6" s="6">
        <f t="shared" si="1"/>
        <v>0.8674701478</v>
      </c>
      <c r="D6" s="6">
        <f t="shared" si="2"/>
        <v>0.04186319652</v>
      </c>
      <c r="F6" s="135">
        <v>-0.002430018543937873</v>
      </c>
      <c r="G6" s="6">
        <f t="shared" si="3"/>
        <v>-0.0001017283438</v>
      </c>
      <c r="H6" s="21">
        <f t="shared" si="4"/>
        <v>0.04186319652</v>
      </c>
      <c r="I6" s="135">
        <v>0.04208238323936153</v>
      </c>
      <c r="J6" s="6">
        <f t="shared" si="5"/>
        <v>0.001761703079</v>
      </c>
      <c r="K6" s="21">
        <f t="shared" si="6"/>
        <v>0.04186319652</v>
      </c>
      <c r="L6" s="135">
        <v>-0.06256878422352907</v>
      </c>
      <c r="M6" s="6">
        <f t="shared" si="7"/>
        <v>-0.00261932931</v>
      </c>
      <c r="N6" s="21">
        <f t="shared" si="8"/>
        <v>0.04186319652</v>
      </c>
      <c r="O6" s="22">
        <v>1.594875589121525E-4</v>
      </c>
      <c r="P6" s="6">
        <f t="shared" si="9"/>
        <v>0.000006676659021</v>
      </c>
      <c r="Q6" s="21">
        <f t="shared" si="10"/>
        <v>0.04186319652</v>
      </c>
      <c r="R6" s="135">
        <v>0.005225827378864345</v>
      </c>
      <c r="S6" s="6">
        <f t="shared" si="11"/>
        <v>0.0002187698385</v>
      </c>
      <c r="T6" s="21">
        <f t="shared" si="12"/>
        <v>0.04186319652</v>
      </c>
      <c r="U6" s="135">
        <v>0.04897168001593255</v>
      </c>
      <c r="V6" s="6">
        <f t="shared" si="13"/>
        <v>0.002050111064</v>
      </c>
      <c r="W6" s="21">
        <f t="shared" si="14"/>
        <v>0.04186319652</v>
      </c>
      <c r="X6" s="135">
        <v>-0.028372464318063062</v>
      </c>
      <c r="Y6" s="6">
        <f t="shared" si="15"/>
        <v>-0.001187762049</v>
      </c>
      <c r="Z6" s="21">
        <f t="shared" si="16"/>
        <v>0.04186319652</v>
      </c>
      <c r="AA6" s="135">
        <v>-0.01465868783247759</v>
      </c>
      <c r="AB6" s="6">
        <f t="shared" si="17"/>
        <v>-0.0006136595294</v>
      </c>
      <c r="AC6" s="21">
        <f t="shared" si="18"/>
        <v>0.04186319652</v>
      </c>
      <c r="AD6" s="135">
        <v>0.07345144035693751</v>
      </c>
      <c r="AE6" s="6">
        <f t="shared" si="19"/>
        <v>0.003074912082</v>
      </c>
      <c r="AF6" s="21">
        <f t="shared" si="20"/>
        <v>0.04186319652</v>
      </c>
      <c r="AG6" s="135">
        <v>0.009373971220094646</v>
      </c>
      <c r="AH6" s="6">
        <f t="shared" si="21"/>
        <v>0.0003924243993</v>
      </c>
      <c r="AI6" s="21">
        <f t="shared" si="22"/>
        <v>0.04186319652</v>
      </c>
    </row>
    <row r="7" ht="13.5" customHeight="1">
      <c r="A7" s="15" t="s">
        <v>61</v>
      </c>
      <c r="B7" s="6">
        <f>SQRT(('Regime Indicators'!J6-'Regime Indicators'!$J$47)^2+('Regime Indicators'!K6-'Regime Indicators'!$K$47)^2+('Regime Indicators'!L6-'Regime Indicators'!$L$47)^2+('Regime Indicators'!M6-'Regime Indicators'!$M$47)^2+('Regime Indicators'!N6-'Regime Indicators'!$N$47)^2+('Regime Indicators'!O6-'Regime Indicators'!$O$47)^2)</f>
        <v>16.0482878</v>
      </c>
      <c r="C7" s="6">
        <f t="shared" si="1"/>
        <v>0.8158779947</v>
      </c>
      <c r="D7" s="6">
        <f t="shared" si="2"/>
        <v>0.09538459709</v>
      </c>
      <c r="F7" s="135">
        <v>-0.05796753433549395</v>
      </c>
      <c r="G7" s="6">
        <f t="shared" si="3"/>
        <v>-0.005529209907</v>
      </c>
      <c r="H7" s="21">
        <f t="shared" si="4"/>
        <v>0.09538459709</v>
      </c>
      <c r="I7" s="135">
        <v>-0.007657923639615372</v>
      </c>
      <c r="J7" s="6">
        <f t="shared" si="5"/>
        <v>-0.0007304479609</v>
      </c>
      <c r="K7" s="21">
        <f t="shared" si="6"/>
        <v>0.09538459709</v>
      </c>
      <c r="L7" s="135">
        <v>-0.0727507260282858</v>
      </c>
      <c r="M7" s="6">
        <f t="shared" si="7"/>
        <v>-0.00693929869</v>
      </c>
      <c r="N7" s="21">
        <f t="shared" si="8"/>
        <v>0.09538459709</v>
      </c>
      <c r="O7" s="22">
        <v>-0.021038970256296308</v>
      </c>
      <c r="P7" s="6">
        <f t="shared" si="9"/>
        <v>-0.002006793701</v>
      </c>
      <c r="Q7" s="21">
        <f t="shared" si="10"/>
        <v>0.09538459709</v>
      </c>
      <c r="R7" s="135">
        <v>-0.03375881088889332</v>
      </c>
      <c r="S7" s="6">
        <f t="shared" si="11"/>
        <v>-0.003220070575</v>
      </c>
      <c r="T7" s="21">
        <f t="shared" si="12"/>
        <v>0.09538459709</v>
      </c>
      <c r="U7" s="135">
        <v>6.377278934066588E-4</v>
      </c>
      <c r="V7" s="6">
        <f t="shared" si="13"/>
        <v>0.00006082941816</v>
      </c>
      <c r="W7" s="21">
        <f t="shared" si="14"/>
        <v>0.09538459709</v>
      </c>
      <c r="X7" s="135">
        <v>-0.06051301901523953</v>
      </c>
      <c r="Y7" s="6">
        <f t="shared" si="15"/>
        <v>-0.005772009937</v>
      </c>
      <c r="Z7" s="21">
        <f t="shared" si="16"/>
        <v>0.09538459709</v>
      </c>
      <c r="AA7" s="135">
        <v>-0.038422046372680874</v>
      </c>
      <c r="AB7" s="6">
        <f t="shared" si="17"/>
        <v>-0.003664871413</v>
      </c>
      <c r="AC7" s="21">
        <f t="shared" si="18"/>
        <v>0.09538459709</v>
      </c>
      <c r="AD7" s="135">
        <v>0.033848760639049624</v>
      </c>
      <c r="AE7" s="6">
        <f t="shared" si="19"/>
        <v>0.003228650395</v>
      </c>
      <c r="AF7" s="21">
        <f t="shared" si="20"/>
        <v>0.09538459709</v>
      </c>
      <c r="AG7" s="135">
        <v>-0.0037485287604897</v>
      </c>
      <c r="AH7" s="6">
        <f t="shared" si="21"/>
        <v>-0.0003575519055</v>
      </c>
      <c r="AI7" s="21">
        <f t="shared" si="22"/>
        <v>0.09538459709</v>
      </c>
    </row>
    <row r="8" ht="13.5" customHeight="1">
      <c r="A8" s="15" t="s">
        <v>63</v>
      </c>
      <c r="B8" s="6">
        <f>SQRT(('Regime Indicators'!J7-'Regime Indicators'!$J$47)^2+('Regime Indicators'!K7-'Regime Indicators'!$K$47)^2+('Regime Indicators'!L7-'Regime Indicators'!$L$47)^2+('Regime Indicators'!M7-'Regime Indicators'!$M$47)^2+('Regime Indicators'!N7-'Regime Indicators'!$N$47)^2+('Regime Indicators'!O7-'Regime Indicators'!$O$47)^2)</f>
        <v>15.17981976</v>
      </c>
      <c r="C8" s="6">
        <f t="shared" si="1"/>
        <v>0.7717259972</v>
      </c>
      <c r="D8" s="6">
        <f t="shared" si="2"/>
        <v>0.1578054902</v>
      </c>
      <c r="F8" s="135">
        <v>-0.08718803376235329</v>
      </c>
      <c r="G8" s="6">
        <f t="shared" si="3"/>
        <v>-0.01375875041</v>
      </c>
      <c r="H8" s="21">
        <f t="shared" si="4"/>
        <v>0.1578054902</v>
      </c>
      <c r="I8" s="135">
        <v>-0.10179134102816823</v>
      </c>
      <c r="J8" s="6">
        <f t="shared" si="5"/>
        <v>-0.01606323247</v>
      </c>
      <c r="K8" s="21">
        <f t="shared" si="6"/>
        <v>0.1578054902</v>
      </c>
      <c r="L8" s="135">
        <v>-0.06526749088310968</v>
      </c>
      <c r="M8" s="6">
        <f t="shared" si="7"/>
        <v>-0.01029956839</v>
      </c>
      <c r="N8" s="21">
        <f t="shared" si="8"/>
        <v>0.1578054902</v>
      </c>
      <c r="O8" s="22">
        <v>-0.12827610113163534</v>
      </c>
      <c r="P8" s="6">
        <f t="shared" si="9"/>
        <v>-0.02024267302</v>
      </c>
      <c r="Q8" s="21">
        <f t="shared" si="10"/>
        <v>0.1578054902</v>
      </c>
      <c r="R8" s="135">
        <v>-0.09554071985513612</v>
      </c>
      <c r="S8" s="6">
        <f t="shared" si="11"/>
        <v>-0.01507685013</v>
      </c>
      <c r="T8" s="21">
        <f t="shared" si="12"/>
        <v>0.1578054902</v>
      </c>
      <c r="U8" s="135">
        <v>-0.07835070826027313</v>
      </c>
      <c r="V8" s="6">
        <f t="shared" si="13"/>
        <v>-0.01236417193</v>
      </c>
      <c r="W8" s="21">
        <f t="shared" si="14"/>
        <v>0.1578054902</v>
      </c>
      <c r="X8" s="135">
        <v>-0.05304393612444236</v>
      </c>
      <c r="Y8" s="6">
        <f t="shared" si="15"/>
        <v>-0.008370624344</v>
      </c>
      <c r="Z8" s="21">
        <f t="shared" si="16"/>
        <v>0.1578054902</v>
      </c>
      <c r="AA8" s="135">
        <v>-0.07185493166128165</v>
      </c>
      <c r="AB8" s="6">
        <f t="shared" si="17"/>
        <v>-0.01133910272</v>
      </c>
      <c r="AC8" s="21">
        <f t="shared" si="18"/>
        <v>0.1578054902</v>
      </c>
      <c r="AD8" s="135">
        <v>0.09323889157593612</v>
      </c>
      <c r="AE8" s="6">
        <f t="shared" si="19"/>
        <v>0.01471360899</v>
      </c>
      <c r="AF8" s="21">
        <f t="shared" si="20"/>
        <v>0.1578054902</v>
      </c>
      <c r="AG8" s="135">
        <v>-0.021237920720382775</v>
      </c>
      <c r="AH8" s="6">
        <f t="shared" si="21"/>
        <v>-0.003351460491</v>
      </c>
      <c r="AI8" s="21">
        <f t="shared" si="22"/>
        <v>0.1578054902</v>
      </c>
    </row>
    <row r="9" ht="13.5" customHeight="1">
      <c r="A9" s="15" t="s">
        <v>65</v>
      </c>
      <c r="B9" s="6">
        <f>SQRT(('Regime Indicators'!J8-'Regime Indicators'!$J$47)^2+('Regime Indicators'!K8-'Regime Indicators'!$K$47)^2+('Regime Indicators'!L8-'Regime Indicators'!$L$47)^2+('Regime Indicators'!M8-'Regime Indicators'!$M$47)^2+('Regime Indicators'!N8-'Regime Indicators'!$N$47)^2+('Regime Indicators'!O8-'Regime Indicators'!$O$47)^2)</f>
        <v>13.79299883</v>
      </c>
      <c r="C9" s="6">
        <f t="shared" si="1"/>
        <v>0.7012214863</v>
      </c>
      <c r="D9" s="6">
        <f t="shared" si="2"/>
        <v>0.2812705172</v>
      </c>
      <c r="F9" s="135">
        <v>-0.05314691207219113</v>
      </c>
      <c r="G9" s="6">
        <f t="shared" si="3"/>
        <v>-0.01494865945</v>
      </c>
      <c r="H9" s="21">
        <f t="shared" si="4"/>
        <v>0.2812705172</v>
      </c>
      <c r="I9" s="135">
        <v>0.012496285427315179</v>
      </c>
      <c r="J9" s="6">
        <f t="shared" si="5"/>
        <v>0.003514836665</v>
      </c>
      <c r="K9" s="21">
        <f t="shared" si="6"/>
        <v>0.2812705172</v>
      </c>
      <c r="L9" s="135">
        <v>-0.03545860437002735</v>
      </c>
      <c r="M9" s="6">
        <f t="shared" si="7"/>
        <v>-0.009973459991</v>
      </c>
      <c r="N9" s="21">
        <f t="shared" si="8"/>
        <v>0.2812705172</v>
      </c>
      <c r="O9" s="22">
        <v>0.04471185064685956</v>
      </c>
      <c r="P9" s="6">
        <f t="shared" si="9"/>
        <v>0.01257612536</v>
      </c>
      <c r="Q9" s="21">
        <f t="shared" si="10"/>
        <v>0.2812705172</v>
      </c>
      <c r="R9" s="135">
        <v>-0.04001382879945892</v>
      </c>
      <c r="S9" s="6">
        <f t="shared" si="11"/>
        <v>-0.01125471032</v>
      </c>
      <c r="T9" s="21">
        <f t="shared" si="12"/>
        <v>0.2812705172</v>
      </c>
      <c r="U9" s="135">
        <v>0.01617985871840122</v>
      </c>
      <c r="V9" s="6">
        <f t="shared" si="13"/>
        <v>0.00455091723</v>
      </c>
      <c r="W9" s="21">
        <f t="shared" si="14"/>
        <v>0.2812705172</v>
      </c>
      <c r="X9" s="135">
        <v>-0.0679743027555113</v>
      </c>
      <c r="Y9" s="6">
        <f t="shared" si="15"/>
        <v>-0.01911916729</v>
      </c>
      <c r="Z9" s="21">
        <f t="shared" si="16"/>
        <v>0.2812705172</v>
      </c>
      <c r="AA9" s="135">
        <v>-0.007397255447254447</v>
      </c>
      <c r="AB9" s="6">
        <f t="shared" si="17"/>
        <v>-0.002080629866</v>
      </c>
      <c r="AC9" s="21">
        <f t="shared" si="18"/>
        <v>0.2812705172</v>
      </c>
      <c r="AD9" s="135">
        <v>-0.03955042248703</v>
      </c>
      <c r="AE9" s="6">
        <f t="shared" si="19"/>
        <v>-0.01112436779</v>
      </c>
      <c r="AF9" s="21">
        <f t="shared" si="20"/>
        <v>0.2812705172</v>
      </c>
      <c r="AG9" s="135">
        <v>0.012322473989109461</v>
      </c>
      <c r="AH9" s="6">
        <f t="shared" si="21"/>
        <v>0.003465948632</v>
      </c>
      <c r="AI9" s="21">
        <f t="shared" si="22"/>
        <v>0.2812705172</v>
      </c>
    </row>
    <row r="10" ht="13.5" customHeight="1">
      <c r="A10" s="15" t="s">
        <v>67</v>
      </c>
      <c r="B10" s="6">
        <f>SQRT(('Regime Indicators'!J9-'Regime Indicators'!$J$47)^2+('Regime Indicators'!K9-'Regime Indicators'!$K$47)^2+('Regime Indicators'!L9-'Regime Indicators'!$L$47)^2+('Regime Indicators'!M9-'Regime Indicators'!$M$47)^2+('Regime Indicators'!N9-'Regime Indicators'!$N$47)^2+('Regime Indicators'!O9-'Regime Indicators'!$O$47)^2)</f>
        <v>16.34678561</v>
      </c>
      <c r="C10" s="6">
        <f t="shared" si="1"/>
        <v>0.831053308</v>
      </c>
      <c r="D10" s="6">
        <f t="shared" si="2"/>
        <v>0.07732694206</v>
      </c>
      <c r="F10" s="135">
        <v>-0.061133195190131606</v>
      </c>
      <c r="G10" s="6">
        <f t="shared" si="3"/>
        <v>-0.004727243042</v>
      </c>
      <c r="H10" s="21">
        <f t="shared" si="4"/>
        <v>0.07732694206</v>
      </c>
      <c r="I10" s="135">
        <v>-0.12327584210725129</v>
      </c>
      <c r="J10" s="6">
        <f t="shared" si="5"/>
        <v>-0.0095325439</v>
      </c>
      <c r="K10" s="21">
        <f t="shared" si="6"/>
        <v>0.07732694206</v>
      </c>
      <c r="L10" s="135">
        <v>0.049610980138979466</v>
      </c>
      <c r="M10" s="6">
        <f t="shared" si="7"/>
        <v>0.003836265387</v>
      </c>
      <c r="N10" s="21">
        <f t="shared" si="8"/>
        <v>0.07732694206</v>
      </c>
      <c r="O10" s="22">
        <v>-0.06985229865475395</v>
      </c>
      <c r="P10" s="6">
        <f t="shared" si="9"/>
        <v>-0.005401464651</v>
      </c>
      <c r="Q10" s="21">
        <f t="shared" si="10"/>
        <v>0.07732694206</v>
      </c>
      <c r="R10" s="135">
        <v>-0.18408872554880074</v>
      </c>
      <c r="S10" s="6">
        <f t="shared" si="11"/>
        <v>-0.01423501821</v>
      </c>
      <c r="T10" s="21">
        <f t="shared" si="12"/>
        <v>0.07732694206</v>
      </c>
      <c r="U10" s="135">
        <v>-0.2283475324843044</v>
      </c>
      <c r="V10" s="6">
        <f t="shared" si="13"/>
        <v>-0.01765741641</v>
      </c>
      <c r="W10" s="21">
        <f t="shared" si="14"/>
        <v>0.07732694206</v>
      </c>
      <c r="X10" s="135">
        <v>-0.21499424094197972</v>
      </c>
      <c r="Y10" s="6">
        <f t="shared" si="15"/>
        <v>-0.01662484721</v>
      </c>
      <c r="Z10" s="21">
        <f t="shared" si="16"/>
        <v>0.07732694206</v>
      </c>
      <c r="AA10" s="135">
        <v>-0.27622719898833936</v>
      </c>
      <c r="AB10" s="6">
        <f t="shared" si="17"/>
        <v>-0.02135980461</v>
      </c>
      <c r="AC10" s="21">
        <f t="shared" si="18"/>
        <v>0.07732694206</v>
      </c>
      <c r="AD10" s="135">
        <v>-0.0589973006371286</v>
      </c>
      <c r="AE10" s="6">
        <f t="shared" si="19"/>
        <v>-0.004562080848</v>
      </c>
      <c r="AF10" s="21">
        <f t="shared" si="20"/>
        <v>0.07732694206</v>
      </c>
      <c r="AG10" s="135">
        <v>-0.09679095752549638</v>
      </c>
      <c r="AH10" s="6">
        <f t="shared" si="21"/>
        <v>-0.007484548765</v>
      </c>
      <c r="AI10" s="21">
        <f t="shared" si="22"/>
        <v>0.07732694206</v>
      </c>
    </row>
    <row r="11" ht="13.5" customHeight="1">
      <c r="A11" s="15" t="s">
        <v>78</v>
      </c>
      <c r="B11" s="6">
        <f>SQRT(('Regime Indicators'!J10-'Regime Indicators'!$J$47)^2+('Regime Indicators'!K10-'Regime Indicators'!$K$47)^2+('Regime Indicators'!L10-'Regime Indicators'!$L$47)^2+('Regime Indicators'!M10-'Regime Indicators'!$M$47)^2+('Regime Indicators'!N10-'Regime Indicators'!$N$47)^2+('Regime Indicators'!O10-'Regime Indicators'!$O$47)^2)</f>
        <v>18.0160754</v>
      </c>
      <c r="C11" s="6">
        <f t="shared" si="1"/>
        <v>0.9159182371</v>
      </c>
      <c r="D11" s="6">
        <f t="shared" si="2"/>
        <v>0.01242759854</v>
      </c>
      <c r="F11" s="135">
        <v>-0.22175332891863309</v>
      </c>
      <c r="G11" s="6">
        <f t="shared" si="3"/>
        <v>-0.002755861347</v>
      </c>
      <c r="H11" s="21">
        <f t="shared" si="4"/>
        <v>0.01242759854</v>
      </c>
      <c r="I11" s="135">
        <v>-0.22787960788608141</v>
      </c>
      <c r="J11" s="6">
        <f t="shared" si="5"/>
        <v>-0.002831996282</v>
      </c>
      <c r="K11" s="21">
        <f t="shared" si="6"/>
        <v>0.01242759854</v>
      </c>
      <c r="L11" s="135">
        <v>-0.2489240638448853</v>
      </c>
      <c r="M11" s="6">
        <f t="shared" si="7"/>
        <v>-0.003093528332</v>
      </c>
      <c r="N11" s="21">
        <f t="shared" si="8"/>
        <v>0.01242759854</v>
      </c>
      <c r="O11" s="22">
        <v>-0.274452382936332</v>
      </c>
      <c r="P11" s="6">
        <f t="shared" si="9"/>
        <v>-0.003410784034</v>
      </c>
      <c r="Q11" s="21">
        <f t="shared" si="10"/>
        <v>0.01242759854</v>
      </c>
      <c r="R11" s="135">
        <v>-0.21355118264403572</v>
      </c>
      <c r="S11" s="6">
        <f t="shared" si="11"/>
        <v>-0.002653928366</v>
      </c>
      <c r="T11" s="21">
        <f t="shared" si="12"/>
        <v>0.01242759854</v>
      </c>
      <c r="U11" s="135">
        <v>-0.20963342704929955</v>
      </c>
      <c r="V11" s="6">
        <f t="shared" si="13"/>
        <v>-0.002605240072</v>
      </c>
      <c r="W11" s="21">
        <f t="shared" si="14"/>
        <v>0.01242759854</v>
      </c>
      <c r="X11" s="135">
        <v>-0.21971962707248271</v>
      </c>
      <c r="Y11" s="6">
        <f t="shared" si="15"/>
        <v>-0.002730587317</v>
      </c>
      <c r="Z11" s="21">
        <f t="shared" si="16"/>
        <v>0.01242759854</v>
      </c>
      <c r="AA11" s="135">
        <v>-0.25134571778361503</v>
      </c>
      <c r="AB11" s="6">
        <f t="shared" si="17"/>
        <v>-0.003123623675</v>
      </c>
      <c r="AC11" s="21">
        <f t="shared" si="18"/>
        <v>0.01242759854</v>
      </c>
      <c r="AD11" s="135">
        <v>0.056568329617524116</v>
      </c>
      <c r="AE11" s="6">
        <f t="shared" si="19"/>
        <v>0.0007030084906</v>
      </c>
      <c r="AF11" s="21">
        <f t="shared" si="20"/>
        <v>0.01242759854</v>
      </c>
      <c r="AG11" s="135">
        <v>-0.18290427340539595</v>
      </c>
      <c r="AH11" s="6">
        <f t="shared" si="21"/>
        <v>-0.002273060881</v>
      </c>
      <c r="AI11" s="21">
        <f t="shared" si="22"/>
        <v>0.01242759854</v>
      </c>
    </row>
    <row r="12" ht="13.5" customHeight="1">
      <c r="A12" s="15" t="s">
        <v>81</v>
      </c>
      <c r="B12" s="6">
        <f>SQRT(('Regime Indicators'!J11-'Regime Indicators'!$J$47)^2+('Regime Indicators'!K11-'Regime Indicators'!$K$47)^2+('Regime Indicators'!L11-'Regime Indicators'!$L$47)^2+('Regime Indicators'!M11-'Regime Indicators'!$M$47)^2+('Regime Indicators'!N11-'Regime Indicators'!$N$47)^2+('Regime Indicators'!O11-'Regime Indicators'!$O$47)^2)</f>
        <v>17.75583378</v>
      </c>
      <c r="C12" s="6">
        <f t="shared" si="1"/>
        <v>0.9026878281</v>
      </c>
      <c r="D12" s="6">
        <f t="shared" si="2"/>
        <v>0.01849379527</v>
      </c>
      <c r="F12" s="135">
        <v>-0.16767538805335613</v>
      </c>
      <c r="G12" s="6">
        <f t="shared" si="3"/>
        <v>-0.003100954298</v>
      </c>
      <c r="H12" s="21">
        <f t="shared" si="4"/>
        <v>0.01849379527</v>
      </c>
      <c r="I12" s="135">
        <v>-0.04119668597185666</v>
      </c>
      <c r="J12" s="6">
        <f t="shared" si="5"/>
        <v>-0.0007618830761</v>
      </c>
      <c r="K12" s="21">
        <f t="shared" si="6"/>
        <v>0.01849379527</v>
      </c>
      <c r="L12" s="135">
        <v>-0.1963758370369565</v>
      </c>
      <c r="M12" s="6">
        <f t="shared" si="7"/>
        <v>-0.003631734526</v>
      </c>
      <c r="N12" s="21">
        <f t="shared" si="8"/>
        <v>0.01849379527</v>
      </c>
      <c r="O12" s="22">
        <v>-0.0974047265962309</v>
      </c>
      <c r="P12" s="6">
        <f t="shared" si="9"/>
        <v>-0.001801383072</v>
      </c>
      <c r="Q12" s="21">
        <f t="shared" si="10"/>
        <v>0.01849379527</v>
      </c>
      <c r="R12" s="135">
        <v>-0.14659845383763825</v>
      </c>
      <c r="S12" s="6">
        <f t="shared" si="11"/>
        <v>-0.002711161792</v>
      </c>
      <c r="T12" s="21">
        <f t="shared" si="12"/>
        <v>0.01849379527</v>
      </c>
      <c r="U12" s="135">
        <v>-0.11706584182640645</v>
      </c>
      <c r="V12" s="6">
        <f t="shared" si="13"/>
        <v>-0.002164991712</v>
      </c>
      <c r="W12" s="21">
        <f t="shared" si="14"/>
        <v>0.01849379527</v>
      </c>
      <c r="X12" s="135">
        <v>-0.10132381240681176</v>
      </c>
      <c r="Y12" s="6">
        <f t="shared" si="15"/>
        <v>-0.001873861842</v>
      </c>
      <c r="Z12" s="21">
        <f t="shared" si="16"/>
        <v>0.01849379527</v>
      </c>
      <c r="AA12" s="135">
        <v>-0.07740572708885007</v>
      </c>
      <c r="AB12" s="6">
        <f t="shared" si="17"/>
        <v>-0.001431525669</v>
      </c>
      <c r="AC12" s="21">
        <f t="shared" si="18"/>
        <v>0.01849379527</v>
      </c>
      <c r="AD12" s="135">
        <v>-0.05436113972149703</v>
      </c>
      <c r="AE12" s="6">
        <f t="shared" si="19"/>
        <v>-0.001005343789</v>
      </c>
      <c r="AF12" s="21">
        <f t="shared" si="20"/>
        <v>0.01849379527</v>
      </c>
      <c r="AG12" s="135">
        <v>0.0570475489999438</v>
      </c>
      <c r="AH12" s="6">
        <f t="shared" si="21"/>
        <v>0.001055025692</v>
      </c>
      <c r="AI12" s="21">
        <f t="shared" si="22"/>
        <v>0.01849379527</v>
      </c>
    </row>
    <row r="13" ht="13.5" customHeight="1">
      <c r="A13" s="15" t="s">
        <v>83</v>
      </c>
      <c r="B13" s="6">
        <f>SQRT(('Regime Indicators'!J12-'Regime Indicators'!$J$47)^2+('Regime Indicators'!K12-'Regime Indicators'!$K$47)^2+('Regime Indicators'!L12-'Regime Indicators'!$L$47)^2+('Regime Indicators'!M12-'Regime Indicators'!$M$47)^2+('Regime Indicators'!N12-'Regime Indicators'!$N$47)^2+('Regime Indicators'!O12-'Regime Indicators'!$O$47)^2)</f>
        <v>16.52463936</v>
      </c>
      <c r="C13" s="6">
        <f t="shared" si="1"/>
        <v>0.8400952046</v>
      </c>
      <c r="D13" s="6">
        <f t="shared" si="2"/>
        <v>0.06746608961</v>
      </c>
      <c r="F13" s="135">
        <v>0.1669740917904099</v>
      </c>
      <c r="G13" s="6">
        <f t="shared" si="3"/>
        <v>0.01126508904</v>
      </c>
      <c r="H13" s="21">
        <f t="shared" si="4"/>
        <v>0.06746608961</v>
      </c>
      <c r="I13" s="135">
        <v>0.16320626529224058</v>
      </c>
      <c r="J13" s="6">
        <f t="shared" si="5"/>
        <v>0.01101088852</v>
      </c>
      <c r="K13" s="21">
        <f t="shared" si="6"/>
        <v>0.06746608961</v>
      </c>
      <c r="L13" s="135">
        <v>0.17999630395443433</v>
      </c>
      <c r="M13" s="6">
        <f t="shared" si="7"/>
        <v>0.01214364677</v>
      </c>
      <c r="N13" s="21">
        <f t="shared" si="8"/>
        <v>0.06746608961</v>
      </c>
      <c r="O13" s="22">
        <v>0.2337731348966341</v>
      </c>
      <c r="P13" s="6">
        <f t="shared" si="9"/>
        <v>0.01577175927</v>
      </c>
      <c r="Q13" s="21">
        <f t="shared" si="10"/>
        <v>0.06746608961</v>
      </c>
      <c r="R13" s="135">
        <v>0.30219161211983514</v>
      </c>
      <c r="S13" s="6">
        <f t="shared" si="11"/>
        <v>0.02038768638</v>
      </c>
      <c r="T13" s="21">
        <f t="shared" si="12"/>
        <v>0.06746608961</v>
      </c>
      <c r="U13" s="135">
        <v>0.21840652724128984</v>
      </c>
      <c r="V13" s="6">
        <f t="shared" si="13"/>
        <v>0.01473503434</v>
      </c>
      <c r="W13" s="21">
        <f t="shared" si="14"/>
        <v>0.06746608961</v>
      </c>
      <c r="X13" s="135">
        <v>0.37043399373341646</v>
      </c>
      <c r="Y13" s="6">
        <f t="shared" si="15"/>
        <v>0.02499173301</v>
      </c>
      <c r="Z13" s="21">
        <f t="shared" si="16"/>
        <v>0.06746608961</v>
      </c>
      <c r="AA13" s="135">
        <v>0.31206791564306036</v>
      </c>
      <c r="AB13" s="6">
        <f t="shared" si="17"/>
        <v>0.02105400196</v>
      </c>
      <c r="AC13" s="21">
        <f t="shared" si="18"/>
        <v>0.06746608961</v>
      </c>
      <c r="AD13" s="135">
        <v>0.07100981208301782</v>
      </c>
      <c r="AE13" s="6">
        <f t="shared" si="19"/>
        <v>0.004790754345</v>
      </c>
      <c r="AF13" s="21">
        <f t="shared" si="20"/>
        <v>0.06746608961</v>
      </c>
      <c r="AG13" s="135">
        <v>0.23938214791236678</v>
      </c>
      <c r="AH13" s="6">
        <f t="shared" si="21"/>
        <v>0.01615017744</v>
      </c>
      <c r="AI13" s="21">
        <f t="shared" si="22"/>
        <v>0.06746608961</v>
      </c>
    </row>
    <row r="14" ht="13.5" customHeight="1">
      <c r="A14" s="15" t="s">
        <v>85</v>
      </c>
      <c r="B14" s="6">
        <f>SQRT(('Regime Indicators'!J13-'Regime Indicators'!$J$47)^2+('Regime Indicators'!K13-'Regime Indicators'!$K$47)^2+('Regime Indicators'!L13-'Regime Indicators'!$L$47)^2+('Regime Indicators'!M13-'Regime Indicators'!$M$47)^2+('Regime Indicators'!N13-'Regime Indicators'!$N$47)^2+('Regime Indicators'!O13-'Regime Indicators'!$O$47)^2)</f>
        <v>15.54579576</v>
      </c>
      <c r="C14" s="6">
        <f t="shared" si="1"/>
        <v>0.7903318304</v>
      </c>
      <c r="D14" s="6">
        <f t="shared" si="2"/>
        <v>0.1298151275</v>
      </c>
      <c r="F14" s="135">
        <v>0.18242216902914365</v>
      </c>
      <c r="G14" s="6">
        <f t="shared" si="3"/>
        <v>0.02368115713</v>
      </c>
      <c r="H14" s="21">
        <f t="shared" si="4"/>
        <v>0.1298151275</v>
      </c>
      <c r="I14" s="135">
        <v>0.13973989390587072</v>
      </c>
      <c r="J14" s="6">
        <f t="shared" si="5"/>
        <v>0.01814035215</v>
      </c>
      <c r="K14" s="21">
        <f t="shared" si="6"/>
        <v>0.1298151275</v>
      </c>
      <c r="L14" s="135">
        <v>0.2270477714679826</v>
      </c>
      <c r="M14" s="6">
        <f t="shared" si="7"/>
        <v>0.02947423541</v>
      </c>
      <c r="N14" s="21">
        <f t="shared" si="8"/>
        <v>0.1298151275</v>
      </c>
      <c r="O14" s="22">
        <v>0.1595071393578673</v>
      </c>
      <c r="P14" s="6">
        <f t="shared" si="9"/>
        <v>0.02070643964</v>
      </c>
      <c r="Q14" s="21">
        <f t="shared" si="10"/>
        <v>0.1298151275</v>
      </c>
      <c r="R14" s="135">
        <v>0.22241231027141461</v>
      </c>
      <c r="S14" s="6">
        <f t="shared" si="11"/>
        <v>0.02887248242</v>
      </c>
      <c r="T14" s="21">
        <f t="shared" si="12"/>
        <v>0.1298151275</v>
      </c>
      <c r="U14" s="135">
        <v>0.16449990106261314</v>
      </c>
      <c r="V14" s="6">
        <f t="shared" si="13"/>
        <v>0.02135457563</v>
      </c>
      <c r="W14" s="21">
        <f t="shared" si="14"/>
        <v>0.1298151275</v>
      </c>
      <c r="X14" s="135">
        <v>0.259050399475794</v>
      </c>
      <c r="Y14" s="6">
        <f t="shared" si="15"/>
        <v>0.03362866064</v>
      </c>
      <c r="Z14" s="21">
        <f t="shared" si="16"/>
        <v>0.1298151275</v>
      </c>
      <c r="AA14" s="135">
        <v>0.1984292412279327</v>
      </c>
      <c r="AB14" s="6">
        <f t="shared" si="17"/>
        <v>0.02575911725</v>
      </c>
      <c r="AC14" s="21">
        <f t="shared" si="18"/>
        <v>0.1298151275</v>
      </c>
      <c r="AD14" s="135">
        <v>0.07847440915800385</v>
      </c>
      <c r="AE14" s="6">
        <f t="shared" si="19"/>
        <v>0.01018716543</v>
      </c>
      <c r="AF14" s="21">
        <f t="shared" si="20"/>
        <v>0.1298151275</v>
      </c>
      <c r="AG14" s="135">
        <v>0.1573578564538567</v>
      </c>
      <c r="AH14" s="6">
        <f t="shared" si="21"/>
        <v>0.0204274302</v>
      </c>
      <c r="AI14" s="21">
        <f t="shared" si="22"/>
        <v>0.1298151275</v>
      </c>
    </row>
    <row r="15" ht="13.5" customHeight="1">
      <c r="A15" s="15" t="s">
        <v>87</v>
      </c>
      <c r="B15" s="6">
        <f>SQRT(('Regime Indicators'!J14-'Regime Indicators'!$J$47)^2+('Regime Indicators'!K14-'Regime Indicators'!$K$47)^2+('Regime Indicators'!L14-'Regime Indicators'!$L$47)^2+('Regime Indicators'!M14-'Regime Indicators'!$M$47)^2+('Regime Indicators'!N14-'Regime Indicators'!$N$47)^2+('Regime Indicators'!O14-'Regime Indicators'!$O$47)^2)</f>
        <v>15.26439798</v>
      </c>
      <c r="C15" s="6">
        <f t="shared" si="1"/>
        <v>0.7760258645</v>
      </c>
      <c r="D15" s="6">
        <f t="shared" si="2"/>
        <v>0.1511338496</v>
      </c>
      <c r="F15" s="135">
        <v>0.04215545107190333</v>
      </c>
      <c r="G15" s="6">
        <f t="shared" si="3"/>
        <v>0.0063711156</v>
      </c>
      <c r="H15" s="21">
        <f t="shared" si="4"/>
        <v>0.1511338496</v>
      </c>
      <c r="I15" s="135">
        <v>0.07941862162009006</v>
      </c>
      <c r="J15" s="6">
        <f t="shared" si="5"/>
        <v>0.01200284201</v>
      </c>
      <c r="K15" s="21">
        <f t="shared" si="6"/>
        <v>0.1511338496</v>
      </c>
      <c r="L15" s="135">
        <v>0.036263268510077884</v>
      </c>
      <c r="M15" s="6">
        <f t="shared" si="7"/>
        <v>0.005480607367</v>
      </c>
      <c r="N15" s="21">
        <f t="shared" si="8"/>
        <v>0.1511338496</v>
      </c>
      <c r="O15" s="22">
        <v>0.04140412658363002</v>
      </c>
      <c r="P15" s="6">
        <f t="shared" si="9"/>
        <v>0.006257565038</v>
      </c>
      <c r="Q15" s="21">
        <f t="shared" si="10"/>
        <v>0.1511338496</v>
      </c>
      <c r="R15" s="135">
        <v>0.0066397078312827595</v>
      </c>
      <c r="S15" s="6">
        <f t="shared" si="11"/>
        <v>0.001003484604</v>
      </c>
      <c r="T15" s="21">
        <f t="shared" si="12"/>
        <v>0.1511338496</v>
      </c>
      <c r="U15" s="135">
        <v>0.04297509385522269</v>
      </c>
      <c r="V15" s="6">
        <f t="shared" si="13"/>
        <v>0.006494991369</v>
      </c>
      <c r="W15" s="21">
        <f t="shared" si="14"/>
        <v>0.1511338496</v>
      </c>
      <c r="X15" s="135">
        <v>-0.01619675831013201</v>
      </c>
      <c r="Y15" s="6">
        <f t="shared" si="15"/>
        <v>-0.002447878434</v>
      </c>
      <c r="Z15" s="21">
        <f t="shared" si="16"/>
        <v>0.1511338496</v>
      </c>
      <c r="AA15" s="135">
        <v>0.02729890148213232</v>
      </c>
      <c r="AB15" s="6">
        <f t="shared" si="17"/>
        <v>0.004125788069</v>
      </c>
      <c r="AC15" s="21">
        <f t="shared" si="18"/>
        <v>0.1511338496</v>
      </c>
      <c r="AD15" s="135">
        <v>-0.015500088122081812</v>
      </c>
      <c r="AE15" s="6">
        <f t="shared" si="19"/>
        <v>-0.002342587986</v>
      </c>
      <c r="AF15" s="21">
        <f t="shared" si="20"/>
        <v>0.1511338496</v>
      </c>
      <c r="AG15" s="135">
        <v>0.05126223851578793</v>
      </c>
      <c r="AH15" s="6">
        <f t="shared" si="21"/>
        <v>0.007747459443</v>
      </c>
      <c r="AI15" s="21">
        <f t="shared" si="22"/>
        <v>0.1511338496</v>
      </c>
    </row>
    <row r="16" ht="13.5" customHeight="1">
      <c r="A16" s="15" t="s">
        <v>89</v>
      </c>
      <c r="B16" s="6">
        <f>SQRT(('Regime Indicators'!J15-'Regime Indicators'!$J$47)^2+('Regime Indicators'!K15-'Regime Indicators'!$K$47)^2+('Regime Indicators'!L15-'Regime Indicators'!$L$47)^2+('Regime Indicators'!M15-'Regime Indicators'!$M$47)^2+('Regime Indicators'!N15-'Regime Indicators'!$N$47)^2+('Regime Indicators'!O15-'Regime Indicators'!$O$47)^2)</f>
        <v>15.22071476</v>
      </c>
      <c r="C16" s="6">
        <f t="shared" si="1"/>
        <v>0.7738050561</v>
      </c>
      <c r="D16" s="6">
        <f t="shared" si="2"/>
        <v>0.1545649086</v>
      </c>
      <c r="F16" s="135">
        <v>0.06781987070805773</v>
      </c>
      <c r="G16" s="6">
        <f t="shared" si="3"/>
        <v>0.01048257212</v>
      </c>
      <c r="H16" s="21">
        <f t="shared" si="4"/>
        <v>0.1545649086</v>
      </c>
      <c r="I16" s="135">
        <v>0.04645012941063875</v>
      </c>
      <c r="J16" s="6">
        <f t="shared" si="5"/>
        <v>0.007179560009</v>
      </c>
      <c r="K16" s="21">
        <f t="shared" si="6"/>
        <v>0.1545649086</v>
      </c>
      <c r="L16" s="135">
        <v>0.10018209590084215</v>
      </c>
      <c r="M16" s="6">
        <f t="shared" si="7"/>
        <v>0.0154846365</v>
      </c>
      <c r="N16" s="21">
        <f t="shared" si="8"/>
        <v>0.1545649086</v>
      </c>
      <c r="O16" s="22">
        <v>0.07613948962231065</v>
      </c>
      <c r="P16" s="6">
        <f t="shared" si="9"/>
        <v>0.01176849326</v>
      </c>
      <c r="Q16" s="21">
        <f t="shared" si="10"/>
        <v>0.1545649086</v>
      </c>
      <c r="R16" s="135">
        <v>0.007712160802149759</v>
      </c>
      <c r="S16" s="6">
        <f t="shared" si="11"/>
        <v>0.00119202943</v>
      </c>
      <c r="T16" s="21">
        <f t="shared" si="12"/>
        <v>0.1545649086</v>
      </c>
      <c r="U16" s="135">
        <v>0.019144520541146015</v>
      </c>
      <c r="V16" s="6">
        <f t="shared" si="13"/>
        <v>0.002959071068</v>
      </c>
      <c r="W16" s="21">
        <f t="shared" si="14"/>
        <v>0.1545649086</v>
      </c>
      <c r="X16" s="135">
        <v>0.05091733066390769</v>
      </c>
      <c r="Y16" s="6">
        <f t="shared" si="15"/>
        <v>0.007870032562</v>
      </c>
      <c r="Z16" s="21">
        <f t="shared" si="16"/>
        <v>0.1545649086</v>
      </c>
      <c r="AA16" s="135">
        <v>0.05725890048239912</v>
      </c>
      <c r="AB16" s="6">
        <f t="shared" si="17"/>
        <v>0.008850216722</v>
      </c>
      <c r="AC16" s="21">
        <f t="shared" si="18"/>
        <v>0.1545649086</v>
      </c>
      <c r="AD16" s="135">
        <v>-0.016528555285159507</v>
      </c>
      <c r="AE16" s="6">
        <f t="shared" si="19"/>
        <v>-0.002554734638</v>
      </c>
      <c r="AF16" s="21">
        <f t="shared" si="20"/>
        <v>0.1545649086</v>
      </c>
      <c r="AG16" s="135">
        <v>0.04490816225597771</v>
      </c>
      <c r="AH16" s="6">
        <f t="shared" si="21"/>
        <v>0.006941225996</v>
      </c>
      <c r="AI16" s="21">
        <f t="shared" si="22"/>
        <v>0.1545649086</v>
      </c>
    </row>
    <row r="17" ht="13.5" customHeight="1">
      <c r="A17" s="15" t="s">
        <v>91</v>
      </c>
      <c r="B17" s="6">
        <f>SQRT(('Regime Indicators'!J16-'Regime Indicators'!$J$47)^2+('Regime Indicators'!K16-'Regime Indicators'!$K$47)^2+('Regime Indicators'!L16-'Regime Indicators'!$L$47)^2+('Regime Indicators'!M16-'Regime Indicators'!$M$47)^2+('Regime Indicators'!N16-'Regime Indicators'!$N$47)^2+('Regime Indicators'!O16-'Regime Indicators'!$O$47)^2)</f>
        <v>14.91653101</v>
      </c>
      <c r="C17" s="6">
        <f t="shared" si="1"/>
        <v>0.7583406753</v>
      </c>
      <c r="D17" s="6">
        <f t="shared" si="2"/>
        <v>0.179304059</v>
      </c>
      <c r="F17" s="135">
        <v>-0.11145114783203935</v>
      </c>
      <c r="G17" s="6">
        <f t="shared" si="3"/>
        <v>-0.01998364319</v>
      </c>
      <c r="H17" s="21">
        <f t="shared" si="4"/>
        <v>0.179304059</v>
      </c>
      <c r="I17" s="135">
        <v>-0.11745059863705964</v>
      </c>
      <c r="J17" s="6">
        <f t="shared" si="5"/>
        <v>-0.02105936907</v>
      </c>
      <c r="K17" s="21">
        <f t="shared" si="6"/>
        <v>0.179304059</v>
      </c>
      <c r="L17" s="135">
        <v>-0.10595196765376014</v>
      </c>
      <c r="M17" s="6">
        <f t="shared" si="7"/>
        <v>-0.01899761786</v>
      </c>
      <c r="N17" s="21">
        <f t="shared" si="8"/>
        <v>0.179304059</v>
      </c>
      <c r="O17" s="22">
        <v>-0.0922127022766126</v>
      </c>
      <c r="P17" s="6">
        <f t="shared" si="9"/>
        <v>-0.01653411181</v>
      </c>
      <c r="Q17" s="21">
        <f t="shared" si="10"/>
        <v>0.179304059</v>
      </c>
      <c r="R17" s="135">
        <v>-0.1509237159179121</v>
      </c>
      <c r="S17" s="6">
        <f t="shared" si="11"/>
        <v>-0.02706123487</v>
      </c>
      <c r="T17" s="21">
        <f t="shared" si="12"/>
        <v>0.179304059</v>
      </c>
      <c r="U17" s="135">
        <v>-0.12179391095110292</v>
      </c>
      <c r="V17" s="6">
        <f t="shared" si="13"/>
        <v>-0.0218381426</v>
      </c>
      <c r="W17" s="21">
        <f t="shared" si="14"/>
        <v>0.179304059</v>
      </c>
      <c r="X17" s="135">
        <v>-0.11451017056221724</v>
      </c>
      <c r="Y17" s="6">
        <f t="shared" si="15"/>
        <v>-0.02053213838</v>
      </c>
      <c r="Z17" s="21">
        <f t="shared" si="16"/>
        <v>0.179304059</v>
      </c>
      <c r="AA17" s="135">
        <v>-0.10777481666220945</v>
      </c>
      <c r="AB17" s="6">
        <f t="shared" si="17"/>
        <v>-0.01932446209</v>
      </c>
      <c r="AC17" s="21">
        <f t="shared" si="18"/>
        <v>0.179304059</v>
      </c>
      <c r="AD17" s="135">
        <v>-0.02426077527296322</v>
      </c>
      <c r="AE17" s="6">
        <f t="shared" si="19"/>
        <v>-0.004350055481</v>
      </c>
      <c r="AF17" s="21">
        <f t="shared" si="20"/>
        <v>0.179304059</v>
      </c>
      <c r="AG17" s="135">
        <v>-0.01424068410969459</v>
      </c>
      <c r="AH17" s="6">
        <f t="shared" si="21"/>
        <v>-0.002553412464</v>
      </c>
      <c r="AI17" s="21">
        <f t="shared" si="22"/>
        <v>0.179304059</v>
      </c>
    </row>
    <row r="18" ht="13.5" customHeight="1">
      <c r="A18" s="15" t="s">
        <v>93</v>
      </c>
      <c r="B18" s="6">
        <f>SQRT(('Regime Indicators'!J17-'Regime Indicators'!$J$47)^2+('Regime Indicators'!K17-'Regime Indicators'!$K$47)^2+('Regime Indicators'!L17-'Regime Indicators'!$L$47)^2+('Regime Indicators'!M17-'Regime Indicators'!$M$47)^2+('Regime Indicators'!N17-'Regime Indicators'!$N$47)^2+('Regime Indicators'!O17-'Regime Indicators'!$O$47)^2)</f>
        <v>14.21974345</v>
      </c>
      <c r="C18" s="6">
        <f t="shared" si="1"/>
        <v>0.7229167323</v>
      </c>
      <c r="D18" s="6">
        <f t="shared" si="2"/>
        <v>0.2408711464</v>
      </c>
      <c r="F18" s="135">
        <v>0.10130283647702143</v>
      </c>
      <c r="G18" s="6">
        <f t="shared" si="3"/>
        <v>0.02440093036</v>
      </c>
      <c r="H18" s="21">
        <f t="shared" si="4"/>
        <v>0.2408711464</v>
      </c>
      <c r="I18" s="135">
        <v>0.13003086297198108</v>
      </c>
      <c r="J18" s="6">
        <f t="shared" si="5"/>
        <v>0.03132068303</v>
      </c>
      <c r="K18" s="21">
        <f t="shared" si="6"/>
        <v>0.2408711464</v>
      </c>
      <c r="L18" s="135">
        <v>0.09720416980655222</v>
      </c>
      <c r="M18" s="6">
        <f t="shared" si="7"/>
        <v>0.02341367982</v>
      </c>
      <c r="N18" s="21">
        <f t="shared" si="8"/>
        <v>0.2408711464</v>
      </c>
      <c r="O18" s="22">
        <v>0.128315142246896</v>
      </c>
      <c r="P18" s="6">
        <f t="shared" si="9"/>
        <v>0.03090741542</v>
      </c>
      <c r="Q18" s="21">
        <f t="shared" si="10"/>
        <v>0.2408711464</v>
      </c>
      <c r="R18" s="135">
        <v>0.15834006456183514</v>
      </c>
      <c r="S18" s="6">
        <f t="shared" si="11"/>
        <v>0.03813955288</v>
      </c>
      <c r="T18" s="21">
        <f t="shared" si="12"/>
        <v>0.2408711464</v>
      </c>
      <c r="U18" s="135">
        <v>0.16436087109549669</v>
      </c>
      <c r="V18" s="6">
        <f t="shared" si="13"/>
        <v>0.03958979145</v>
      </c>
      <c r="W18" s="21">
        <f t="shared" si="14"/>
        <v>0.2408711464</v>
      </c>
      <c r="X18" s="135">
        <v>0.16731310338460914</v>
      </c>
      <c r="Y18" s="6">
        <f t="shared" si="15"/>
        <v>0.04030089902</v>
      </c>
      <c r="Z18" s="21">
        <f t="shared" si="16"/>
        <v>0.2408711464</v>
      </c>
      <c r="AA18" s="135">
        <v>0.1878903212794829</v>
      </c>
      <c r="AB18" s="6">
        <f t="shared" si="17"/>
        <v>0.04525735709</v>
      </c>
      <c r="AC18" s="21">
        <f t="shared" si="18"/>
        <v>0.2408711464</v>
      </c>
      <c r="AD18" s="135">
        <v>0.10848146930529357</v>
      </c>
      <c r="AE18" s="6">
        <f t="shared" si="19"/>
        <v>0.02613005588</v>
      </c>
      <c r="AF18" s="21">
        <f t="shared" si="20"/>
        <v>0.2408711464</v>
      </c>
      <c r="AG18" s="135">
        <v>0.09320797603422881</v>
      </c>
      <c r="AH18" s="6">
        <f t="shared" si="21"/>
        <v>0.02245111204</v>
      </c>
      <c r="AI18" s="21">
        <f t="shared" si="22"/>
        <v>0.2408711464</v>
      </c>
    </row>
    <row r="19" ht="13.5" customHeight="1">
      <c r="A19" s="15" t="s">
        <v>95</v>
      </c>
      <c r="B19" s="6">
        <f>SQRT(('Regime Indicators'!J18-'Regime Indicators'!$J$47)^2+('Regime Indicators'!K18-'Regime Indicators'!$K$47)^2+('Regime Indicators'!L18-'Regime Indicators'!$L$47)^2+('Regime Indicators'!M18-'Regime Indicators'!$M$47)^2+('Regime Indicators'!N18-'Regime Indicators'!$N$47)^2+('Regime Indicators'!O18-'Regime Indicators'!$O$47)^2)</f>
        <v>13.18623658</v>
      </c>
      <c r="C19" s="6">
        <f t="shared" si="1"/>
        <v>0.6703743346</v>
      </c>
      <c r="D19" s="6">
        <f t="shared" si="2"/>
        <v>0.341140296</v>
      </c>
      <c r="F19" s="135">
        <v>0.1053971543438903</v>
      </c>
      <c r="G19" s="6">
        <f t="shared" si="3"/>
        <v>0.03595521643</v>
      </c>
      <c r="H19" s="21">
        <f t="shared" si="4"/>
        <v>0.341140296</v>
      </c>
      <c r="I19" s="135">
        <v>0.11831026332663885</v>
      </c>
      <c r="J19" s="6">
        <f t="shared" si="5"/>
        <v>0.04036039825</v>
      </c>
      <c r="K19" s="21">
        <f t="shared" si="6"/>
        <v>0.341140296</v>
      </c>
      <c r="L19" s="135">
        <v>0.15364001682440054</v>
      </c>
      <c r="M19" s="6">
        <f t="shared" si="7"/>
        <v>0.05241280081</v>
      </c>
      <c r="N19" s="21">
        <f t="shared" si="8"/>
        <v>0.341140296</v>
      </c>
      <c r="O19" s="22">
        <v>0.17112000606965383</v>
      </c>
      <c r="P19" s="6">
        <f t="shared" si="9"/>
        <v>0.05837592951</v>
      </c>
      <c r="Q19" s="21">
        <f t="shared" si="10"/>
        <v>0.341140296</v>
      </c>
      <c r="R19" s="135">
        <v>0.057591282700449664</v>
      </c>
      <c r="S19" s="6">
        <f t="shared" si="11"/>
        <v>0.01964670722</v>
      </c>
      <c r="T19" s="21">
        <f t="shared" si="12"/>
        <v>0.341140296</v>
      </c>
      <c r="U19" s="135">
        <v>0.08492684140554152</v>
      </c>
      <c r="V19" s="6">
        <f t="shared" si="13"/>
        <v>0.02897196781</v>
      </c>
      <c r="W19" s="21">
        <f t="shared" si="14"/>
        <v>0.341140296</v>
      </c>
      <c r="X19" s="135">
        <v>0.11076933120014787</v>
      </c>
      <c r="Y19" s="6">
        <f t="shared" si="15"/>
        <v>0.03778788243</v>
      </c>
      <c r="Z19" s="21">
        <f t="shared" si="16"/>
        <v>0.341140296</v>
      </c>
      <c r="AA19" s="135">
        <v>0.14644458771145596</v>
      </c>
      <c r="AB19" s="6">
        <f t="shared" si="17"/>
        <v>0.04995814999</v>
      </c>
      <c r="AC19" s="21">
        <f t="shared" si="18"/>
        <v>0.341140296</v>
      </c>
      <c r="AD19" s="135">
        <v>-0.013407180006298147</v>
      </c>
      <c r="AE19" s="6">
        <f t="shared" si="19"/>
        <v>-0.004573729355</v>
      </c>
      <c r="AF19" s="21">
        <f t="shared" si="20"/>
        <v>0.341140296</v>
      </c>
      <c r="AG19" s="135">
        <v>0.0197129182650857</v>
      </c>
      <c r="AH19" s="6">
        <f t="shared" si="21"/>
        <v>0.006724870771</v>
      </c>
      <c r="AI19" s="21">
        <f t="shared" si="22"/>
        <v>0.341140296</v>
      </c>
    </row>
    <row r="20" ht="13.5" customHeight="1">
      <c r="A20" s="15" t="s">
        <v>97</v>
      </c>
      <c r="B20" s="6">
        <f>SQRT(('Regime Indicators'!J19-'Regime Indicators'!$J$47)^2+('Regime Indicators'!K19-'Regime Indicators'!$K$47)^2+('Regime Indicators'!L19-'Regime Indicators'!$L$47)^2+('Regime Indicators'!M19-'Regime Indicators'!$M$47)^2+('Regime Indicators'!N19-'Regime Indicators'!$N$47)^2+('Regime Indicators'!O19-'Regime Indicators'!$O$47)^2)</f>
        <v>12.24572011</v>
      </c>
      <c r="C20" s="6">
        <f t="shared" si="1"/>
        <v>0.6225594714</v>
      </c>
      <c r="D20" s="6">
        <f t="shared" si="2"/>
        <v>0.4367413994</v>
      </c>
      <c r="F20" s="135">
        <v>0.06455176825083675</v>
      </c>
      <c r="G20" s="6">
        <f t="shared" si="3"/>
        <v>0.0281924296</v>
      </c>
      <c r="H20" s="21">
        <f t="shared" si="4"/>
        <v>0.4367413994</v>
      </c>
      <c r="I20" s="135">
        <v>0.06030203227736486</v>
      </c>
      <c r="J20" s="6">
        <f t="shared" si="5"/>
        <v>0.02633639396</v>
      </c>
      <c r="K20" s="21">
        <f t="shared" si="6"/>
        <v>0.4367413994</v>
      </c>
      <c r="L20" s="135">
        <v>0.06595951178050186</v>
      </c>
      <c r="M20" s="6">
        <f t="shared" si="7"/>
        <v>0.02880724948</v>
      </c>
      <c r="N20" s="21">
        <f t="shared" si="8"/>
        <v>0.4367413994</v>
      </c>
      <c r="O20" s="22">
        <v>0.09239021980162909</v>
      </c>
      <c r="P20" s="6">
        <f t="shared" si="9"/>
        <v>0.04035063389</v>
      </c>
      <c r="Q20" s="21">
        <f t="shared" si="10"/>
        <v>0.4367413994</v>
      </c>
      <c r="R20" s="135">
        <v>0.05102919103386028</v>
      </c>
      <c r="S20" s="6">
        <f t="shared" si="11"/>
        <v>0.0222865603</v>
      </c>
      <c r="T20" s="21">
        <f t="shared" si="12"/>
        <v>0.4367413994</v>
      </c>
      <c r="U20" s="135">
        <v>0.02586860280709069</v>
      </c>
      <c r="V20" s="6">
        <f t="shared" si="13"/>
        <v>0.01129788979</v>
      </c>
      <c r="W20" s="21">
        <f t="shared" si="14"/>
        <v>0.4367413994</v>
      </c>
      <c r="X20" s="135">
        <v>0.03964860258383829</v>
      </c>
      <c r="Y20" s="6">
        <f t="shared" si="15"/>
        <v>0.01731618618</v>
      </c>
      <c r="Z20" s="21">
        <f t="shared" si="16"/>
        <v>0.4367413994</v>
      </c>
      <c r="AA20" s="135">
        <v>0.026323934567530127</v>
      </c>
      <c r="AB20" s="6">
        <f t="shared" si="17"/>
        <v>0.01149675202</v>
      </c>
      <c r="AC20" s="21">
        <f t="shared" si="18"/>
        <v>0.4367413994</v>
      </c>
      <c r="AD20" s="135">
        <v>0.018036623588495004</v>
      </c>
      <c r="AE20" s="6">
        <f t="shared" si="19"/>
        <v>0.007877340227</v>
      </c>
      <c r="AF20" s="21">
        <f t="shared" si="20"/>
        <v>0.4367413994</v>
      </c>
      <c r="AG20" s="135">
        <v>0.043565868128246255</v>
      </c>
      <c r="AH20" s="6">
        <f t="shared" si="21"/>
        <v>0.01902701821</v>
      </c>
      <c r="AI20" s="21">
        <f t="shared" si="22"/>
        <v>0.4367413994</v>
      </c>
    </row>
    <row r="21" ht="13.5" customHeight="1">
      <c r="A21" s="15" t="s">
        <v>99</v>
      </c>
      <c r="B21" s="6">
        <f>SQRT(('Regime Indicators'!J20-'Regime Indicators'!$J$47)^2+('Regime Indicators'!K20-'Regime Indicators'!$K$47)^2+('Regime Indicators'!L20-'Regime Indicators'!$L$47)^2+('Regime Indicators'!M20-'Regime Indicators'!$M$47)^2+('Regime Indicators'!N20-'Regime Indicators'!$N$47)^2+('Regime Indicators'!O20-'Regime Indicators'!$O$47)^2)</f>
        <v>11.65631134</v>
      </c>
      <c r="C21" s="6">
        <f t="shared" si="1"/>
        <v>0.5925945522</v>
      </c>
      <c r="D21" s="6">
        <f t="shared" si="2"/>
        <v>0.4966041359</v>
      </c>
      <c r="F21" s="135">
        <v>-0.005045701512362943</v>
      </c>
      <c r="G21" s="6">
        <f t="shared" si="3"/>
        <v>-0.002505716239</v>
      </c>
      <c r="H21" s="21">
        <f t="shared" si="4"/>
        <v>0.4966041359</v>
      </c>
      <c r="I21" s="135">
        <v>0.007575934459473466</v>
      </c>
      <c r="J21" s="6">
        <f t="shared" si="5"/>
        <v>0.003762240386</v>
      </c>
      <c r="K21" s="21">
        <f t="shared" si="6"/>
        <v>0.4966041359</v>
      </c>
      <c r="L21" s="135">
        <v>-0.026497487045217705</v>
      </c>
      <c r="M21" s="6">
        <f t="shared" si="7"/>
        <v>-0.01315876166</v>
      </c>
      <c r="N21" s="21">
        <f t="shared" si="8"/>
        <v>0.4966041359</v>
      </c>
      <c r="O21" s="22">
        <v>-0.005896627446811964</v>
      </c>
      <c r="P21" s="6">
        <f t="shared" si="9"/>
        <v>-0.002928289578</v>
      </c>
      <c r="Q21" s="21">
        <f t="shared" si="10"/>
        <v>0.4966041359</v>
      </c>
      <c r="R21" s="135">
        <v>0.004862927291060748</v>
      </c>
      <c r="S21" s="6">
        <f t="shared" si="11"/>
        <v>0.002414949805</v>
      </c>
      <c r="T21" s="21">
        <f t="shared" si="12"/>
        <v>0.4966041359</v>
      </c>
      <c r="U21" s="135">
        <v>0.012229059106791285</v>
      </c>
      <c r="V21" s="6">
        <f t="shared" si="13"/>
        <v>0.00607300133</v>
      </c>
      <c r="W21" s="21">
        <f t="shared" si="14"/>
        <v>0.4966041359</v>
      </c>
      <c r="X21" s="135">
        <v>-0.006504629326452016</v>
      </c>
      <c r="Y21" s="6">
        <f t="shared" si="15"/>
        <v>-0.003230225826</v>
      </c>
      <c r="Z21" s="21">
        <f t="shared" si="16"/>
        <v>0.4966041359</v>
      </c>
      <c r="AA21" s="135">
        <v>0.003354377863040936</v>
      </c>
      <c r="AB21" s="6">
        <f t="shared" si="17"/>
        <v>0.00166579792</v>
      </c>
      <c r="AC21" s="21">
        <f t="shared" si="18"/>
        <v>0.4966041359</v>
      </c>
      <c r="AD21" s="135">
        <v>0.03646547821169288</v>
      </c>
      <c r="AE21" s="6">
        <f t="shared" si="19"/>
        <v>0.0181089073</v>
      </c>
      <c r="AF21" s="21">
        <f t="shared" si="20"/>
        <v>0.4966041359</v>
      </c>
      <c r="AG21" s="135">
        <v>0.016748722314569253</v>
      </c>
      <c r="AH21" s="6">
        <f t="shared" si="21"/>
        <v>0.008317484772</v>
      </c>
      <c r="AI21" s="21">
        <f t="shared" si="22"/>
        <v>0.4966041359</v>
      </c>
    </row>
    <row r="22" ht="13.5" customHeight="1">
      <c r="A22" s="15" t="s">
        <v>101</v>
      </c>
      <c r="B22" s="6">
        <f>SQRT(('Regime Indicators'!J21-'Regime Indicators'!$J$47)^2+('Regime Indicators'!K21-'Regime Indicators'!$K$47)^2+('Regime Indicators'!L21-'Regime Indicators'!$L$47)^2+('Regime Indicators'!M21-'Regime Indicators'!$M$47)^2+('Regime Indicators'!N21-'Regime Indicators'!$N$47)^2+('Regime Indicators'!O21-'Regime Indicators'!$O$47)^2)</f>
        <v>11.13077052</v>
      </c>
      <c r="C22" s="6">
        <f t="shared" si="1"/>
        <v>0.565876612</v>
      </c>
      <c r="D22" s="6">
        <f t="shared" si="2"/>
        <v>0.5489449922</v>
      </c>
      <c r="F22" s="135">
        <v>-0.16201202890979816</v>
      </c>
      <c r="G22" s="6">
        <f t="shared" si="3"/>
        <v>-0.08893569195</v>
      </c>
      <c r="H22" s="21">
        <f t="shared" si="4"/>
        <v>0.5489449922</v>
      </c>
      <c r="I22" s="135">
        <v>-0.13136512715413462</v>
      </c>
      <c r="J22" s="6">
        <f t="shared" si="5"/>
        <v>-0.07211222871</v>
      </c>
      <c r="K22" s="21">
        <f t="shared" si="6"/>
        <v>0.5489449922</v>
      </c>
      <c r="L22" s="135">
        <v>-0.21474608880961044</v>
      </c>
      <c r="M22" s="6">
        <f t="shared" si="7"/>
        <v>-0.1178837901</v>
      </c>
      <c r="N22" s="21">
        <f t="shared" si="8"/>
        <v>0.5489449922</v>
      </c>
      <c r="O22" s="22">
        <v>-0.22248163410838395</v>
      </c>
      <c r="P22" s="6">
        <f t="shared" si="9"/>
        <v>-0.1221301789</v>
      </c>
      <c r="Q22" s="21">
        <f t="shared" si="10"/>
        <v>0.5489449922</v>
      </c>
      <c r="R22" s="135">
        <v>-0.1884815912456952</v>
      </c>
      <c r="S22" s="6">
        <f t="shared" si="11"/>
        <v>-0.1034660256</v>
      </c>
      <c r="T22" s="21">
        <f t="shared" si="12"/>
        <v>0.5489449922</v>
      </c>
      <c r="U22" s="135">
        <v>-0.19163061031844864</v>
      </c>
      <c r="V22" s="6">
        <f t="shared" si="13"/>
        <v>-0.1051946639</v>
      </c>
      <c r="W22" s="21">
        <f t="shared" si="14"/>
        <v>0.5489449922</v>
      </c>
      <c r="X22" s="135">
        <v>-0.1967863935625288</v>
      </c>
      <c r="Y22" s="6">
        <f t="shared" si="15"/>
        <v>-0.1080249053</v>
      </c>
      <c r="Z22" s="21">
        <f t="shared" si="16"/>
        <v>0.5489449922</v>
      </c>
      <c r="AA22" s="135">
        <v>-0.18156961108513703</v>
      </c>
      <c r="AB22" s="6">
        <f t="shared" si="17"/>
        <v>-0.09967172875</v>
      </c>
      <c r="AC22" s="21">
        <f t="shared" si="18"/>
        <v>0.5489449922</v>
      </c>
      <c r="AD22" s="135">
        <v>-0.007374050049627434</v>
      </c>
      <c r="AE22" s="6">
        <f t="shared" si="19"/>
        <v>-0.004047947847</v>
      </c>
      <c r="AF22" s="21">
        <f t="shared" si="20"/>
        <v>0.5489449922</v>
      </c>
      <c r="AG22" s="135">
        <v>-0.07834685516333528</v>
      </c>
      <c r="AH22" s="6">
        <f t="shared" si="21"/>
        <v>-0.0430081138</v>
      </c>
      <c r="AI22" s="21">
        <f t="shared" si="22"/>
        <v>0.5489449922</v>
      </c>
    </row>
    <row r="23" ht="13.5" customHeight="1">
      <c r="A23" s="15" t="s">
        <v>103</v>
      </c>
      <c r="B23" s="6">
        <f>SQRT(('Regime Indicators'!J22-'Regime Indicators'!$J$47)^2+('Regime Indicators'!K22-'Regime Indicators'!$K$47)^2+('Regime Indicators'!L22-'Regime Indicators'!$L$47)^2+('Regime Indicators'!M22-'Regime Indicators'!$M$47)^2+('Regime Indicators'!N22-'Regime Indicators'!$N$47)^2+('Regime Indicators'!O22-'Regime Indicators'!$O$47)^2)</f>
        <v>10.47106544</v>
      </c>
      <c r="C23" s="6">
        <f t="shared" si="1"/>
        <v>0.5323379031</v>
      </c>
      <c r="D23" s="6">
        <f t="shared" si="2"/>
        <v>0.612271803</v>
      </c>
      <c r="F23" s="135">
        <v>0.13105804241267993</v>
      </c>
      <c r="G23" s="6">
        <f t="shared" si="3"/>
        <v>0.08024314392</v>
      </c>
      <c r="H23" s="21">
        <f t="shared" si="4"/>
        <v>0.612271803</v>
      </c>
      <c r="I23" s="135">
        <v>0.10606440019788765</v>
      </c>
      <c r="J23" s="6">
        <f t="shared" si="5"/>
        <v>0.06494024154</v>
      </c>
      <c r="K23" s="21">
        <f t="shared" si="6"/>
        <v>0.612271803</v>
      </c>
      <c r="L23" s="135">
        <v>0.15968704433564107</v>
      </c>
      <c r="M23" s="6">
        <f t="shared" si="7"/>
        <v>0.09777187455</v>
      </c>
      <c r="N23" s="21">
        <f t="shared" si="8"/>
        <v>0.612271803</v>
      </c>
      <c r="O23" s="22">
        <v>0.14991164905497278</v>
      </c>
      <c r="P23" s="6">
        <f t="shared" si="9"/>
        <v>0.09178667565</v>
      </c>
      <c r="Q23" s="21">
        <f t="shared" si="10"/>
        <v>0.612271803</v>
      </c>
      <c r="R23" s="135">
        <v>0.030372890329543267</v>
      </c>
      <c r="S23" s="6">
        <f t="shared" si="11"/>
        <v>0.01859646432</v>
      </c>
      <c r="T23" s="21">
        <f t="shared" si="12"/>
        <v>0.612271803</v>
      </c>
      <c r="U23" s="135">
        <v>0.039894529314546734</v>
      </c>
      <c r="V23" s="6">
        <f t="shared" si="13"/>
        <v>0.02442629539</v>
      </c>
      <c r="W23" s="21">
        <f t="shared" si="14"/>
        <v>0.612271803</v>
      </c>
      <c r="X23" s="135">
        <v>0.002789221564482247</v>
      </c>
      <c r="Y23" s="6">
        <f t="shared" si="15"/>
        <v>0.001707761716</v>
      </c>
      <c r="Z23" s="21">
        <f t="shared" si="16"/>
        <v>0.612271803</v>
      </c>
      <c r="AA23" s="135">
        <v>0.010986238109882196</v>
      </c>
      <c r="AB23" s="6">
        <f t="shared" si="17"/>
        <v>0.006726563815</v>
      </c>
      <c r="AC23" s="21">
        <f t="shared" si="18"/>
        <v>0.612271803</v>
      </c>
      <c r="AD23" s="135">
        <v>-0.003589164411726742</v>
      </c>
      <c r="AE23" s="6">
        <f t="shared" si="19"/>
        <v>-0.002197544166</v>
      </c>
      <c r="AF23" s="21">
        <f t="shared" si="20"/>
        <v>0.612271803</v>
      </c>
      <c r="AG23" s="135">
        <v>0.05451392824221446</v>
      </c>
      <c r="AH23" s="6">
        <f t="shared" si="21"/>
        <v>0.03337734113</v>
      </c>
      <c r="AI23" s="21">
        <f t="shared" si="22"/>
        <v>0.612271803</v>
      </c>
    </row>
    <row r="24" ht="13.5" customHeight="1">
      <c r="A24" s="15" t="s">
        <v>105</v>
      </c>
      <c r="B24" s="6">
        <f>SQRT(('Regime Indicators'!J23-'Regime Indicators'!$J$47)^2+('Regime Indicators'!K23-'Regime Indicators'!$K$47)^2+('Regime Indicators'!L23-'Regime Indicators'!$L$47)^2+('Regime Indicators'!M23-'Regime Indicators'!$M$47)^2+('Regime Indicators'!N23-'Regime Indicators'!$N$47)^2+('Regime Indicators'!O23-'Regime Indicators'!$O$47)^2)</f>
        <v>10.24232785</v>
      </c>
      <c r="C24" s="6">
        <f t="shared" si="1"/>
        <v>0.5207091256</v>
      </c>
      <c r="D24" s="6">
        <f t="shared" si="2"/>
        <v>0.6334324951</v>
      </c>
      <c r="F24" s="135">
        <v>0.11119349094371112</v>
      </c>
      <c r="G24" s="6">
        <f t="shared" si="3"/>
        <v>0.0704335704</v>
      </c>
      <c r="H24" s="21">
        <f t="shared" si="4"/>
        <v>0.6334324951</v>
      </c>
      <c r="I24" s="135">
        <v>0.1468932527915916</v>
      </c>
      <c r="J24" s="6">
        <f t="shared" si="5"/>
        <v>0.09304695962</v>
      </c>
      <c r="K24" s="21">
        <f t="shared" si="6"/>
        <v>0.6334324951</v>
      </c>
      <c r="L24" s="135">
        <v>0.11590530258800635</v>
      </c>
      <c r="M24" s="6">
        <f t="shared" si="7"/>
        <v>0.07341818501</v>
      </c>
      <c r="N24" s="21">
        <f t="shared" si="8"/>
        <v>0.6334324951</v>
      </c>
      <c r="O24" s="22">
        <v>0.1327565507883095</v>
      </c>
      <c r="P24" s="6">
        <f t="shared" si="9"/>
        <v>0.0840923132</v>
      </c>
      <c r="Q24" s="21">
        <f t="shared" si="10"/>
        <v>0.6334324951</v>
      </c>
      <c r="R24" s="135">
        <v>0.09605119161538456</v>
      </c>
      <c r="S24" s="6">
        <f t="shared" si="11"/>
        <v>0.06084194596</v>
      </c>
      <c r="T24" s="21">
        <f t="shared" si="12"/>
        <v>0.6334324951</v>
      </c>
      <c r="U24" s="135">
        <v>0.11132977756051399</v>
      </c>
      <c r="V24" s="6">
        <f t="shared" si="13"/>
        <v>0.07051989878</v>
      </c>
      <c r="W24" s="21">
        <f t="shared" si="14"/>
        <v>0.6334324951</v>
      </c>
      <c r="X24" s="135">
        <v>0.15119338582054298</v>
      </c>
      <c r="Y24" s="6">
        <f t="shared" si="15"/>
        <v>0.09577080362</v>
      </c>
      <c r="Z24" s="21">
        <f t="shared" si="16"/>
        <v>0.6334324951</v>
      </c>
      <c r="AA24" s="135">
        <v>0.12149171665532643</v>
      </c>
      <c r="AB24" s="6">
        <f t="shared" si="17"/>
        <v>0.07695680121</v>
      </c>
      <c r="AC24" s="21">
        <f t="shared" si="18"/>
        <v>0.6334324951</v>
      </c>
      <c r="AD24" s="135">
        <v>0.011608913101571083</v>
      </c>
      <c r="AE24" s="6">
        <f t="shared" si="19"/>
        <v>0.007353462791</v>
      </c>
      <c r="AF24" s="21">
        <f t="shared" si="20"/>
        <v>0.6334324951</v>
      </c>
      <c r="AG24" s="135">
        <v>0.07323551244684645</v>
      </c>
      <c r="AH24" s="6">
        <f t="shared" si="21"/>
        <v>0.04638975338</v>
      </c>
      <c r="AI24" s="21">
        <f t="shared" si="22"/>
        <v>0.6334324951</v>
      </c>
    </row>
    <row r="25" ht="13.5" customHeight="1">
      <c r="A25" s="15" t="s">
        <v>107</v>
      </c>
      <c r="B25" s="6">
        <f>SQRT(('Regime Indicators'!J24-'Regime Indicators'!$J$47)^2+('Regime Indicators'!K24-'Regime Indicators'!$K$47)^2+('Regime Indicators'!L24-'Regime Indicators'!$L$47)^2+('Regime Indicators'!M24-'Regime Indicators'!$M$47)^2+('Regime Indicators'!N24-'Regime Indicators'!$N$47)^2+('Regime Indicators'!O24-'Regime Indicators'!$O$47)^2)</f>
        <v>9.897779697</v>
      </c>
      <c r="C25" s="6">
        <f t="shared" si="1"/>
        <v>0.5031926616</v>
      </c>
      <c r="D25" s="6">
        <f t="shared" si="2"/>
        <v>0.6644020535</v>
      </c>
      <c r="F25" s="135">
        <v>-0.021978880514124</v>
      </c>
      <c r="G25" s="6">
        <f t="shared" si="3"/>
        <v>-0.01460281335</v>
      </c>
      <c r="H25" s="21">
        <f t="shared" si="4"/>
        <v>0.6644020535</v>
      </c>
      <c r="I25" s="135">
        <v>-0.04021990731857705</v>
      </c>
      <c r="J25" s="6">
        <f t="shared" si="5"/>
        <v>-0.02672218901</v>
      </c>
      <c r="K25" s="21">
        <f t="shared" si="6"/>
        <v>0.6644020535</v>
      </c>
      <c r="L25" s="135">
        <v>-0.030080628551733546</v>
      </c>
      <c r="M25" s="6">
        <f t="shared" si="7"/>
        <v>-0.01998563138</v>
      </c>
      <c r="N25" s="21">
        <f t="shared" si="8"/>
        <v>0.6644020535</v>
      </c>
      <c r="O25" s="22">
        <v>-0.039379191415989334</v>
      </c>
      <c r="P25" s="6">
        <f t="shared" si="9"/>
        <v>-0.02616361564</v>
      </c>
      <c r="Q25" s="21">
        <f t="shared" si="10"/>
        <v>0.6644020535</v>
      </c>
      <c r="R25" s="135">
        <v>-0.07179830553958788</v>
      </c>
      <c r="S25" s="6">
        <f t="shared" si="11"/>
        <v>-0.04770294164</v>
      </c>
      <c r="T25" s="21">
        <f t="shared" si="12"/>
        <v>0.6644020535</v>
      </c>
      <c r="U25" s="135">
        <v>-0.07256085975787518</v>
      </c>
      <c r="V25" s="6">
        <f t="shared" si="13"/>
        <v>-0.04820958422</v>
      </c>
      <c r="W25" s="21">
        <f t="shared" si="14"/>
        <v>0.6644020535</v>
      </c>
      <c r="X25" s="135">
        <v>-0.10153866391646515</v>
      </c>
      <c r="Y25" s="6">
        <f t="shared" si="15"/>
        <v>-0.06746249681</v>
      </c>
      <c r="Z25" s="21">
        <f t="shared" si="16"/>
        <v>0.6644020535</v>
      </c>
      <c r="AA25" s="135">
        <v>-0.08201020196255926</v>
      </c>
      <c r="AB25" s="6">
        <f t="shared" si="17"/>
        <v>-0.05448774659</v>
      </c>
      <c r="AC25" s="21">
        <f t="shared" si="18"/>
        <v>0.6644020535</v>
      </c>
      <c r="AD25" s="135">
        <v>-0.0038159914061590694</v>
      </c>
      <c r="AE25" s="6">
        <f t="shared" si="19"/>
        <v>-0.002535352526</v>
      </c>
      <c r="AF25" s="21">
        <f t="shared" si="20"/>
        <v>0.6644020535</v>
      </c>
      <c r="AG25" s="135">
        <v>0.0032705014029987822</v>
      </c>
      <c r="AH25" s="6">
        <f t="shared" si="21"/>
        <v>0.002172927848</v>
      </c>
      <c r="AI25" s="21">
        <f t="shared" si="22"/>
        <v>0.6644020535</v>
      </c>
    </row>
    <row r="26" ht="13.5" customHeight="1">
      <c r="A26" s="15" t="s">
        <v>109</v>
      </c>
      <c r="B26" s="6">
        <f>SQRT(('Regime Indicators'!J25-'Regime Indicators'!$J$47)^2+('Regime Indicators'!K25-'Regime Indicators'!$K$47)^2+('Regime Indicators'!L25-'Regime Indicators'!$L$47)^2+('Regime Indicators'!M25-'Regime Indicators'!$M$47)^2+('Regime Indicators'!N25-'Regime Indicators'!$N$47)^2+('Regime Indicators'!O25-'Regime Indicators'!$O$47)^2)</f>
        <v>9.229630613</v>
      </c>
      <c r="C26" s="6">
        <f t="shared" si="1"/>
        <v>0.4692246681</v>
      </c>
      <c r="D26" s="6">
        <f t="shared" si="2"/>
        <v>0.7209861615</v>
      </c>
      <c r="F26" s="135">
        <v>0.06505304267188028</v>
      </c>
      <c r="G26" s="6">
        <f t="shared" si="3"/>
        <v>0.04690234353</v>
      </c>
      <c r="H26" s="21">
        <f t="shared" si="4"/>
        <v>0.7209861615</v>
      </c>
      <c r="I26" s="135">
        <v>0.061078550996353176</v>
      </c>
      <c r="J26" s="6">
        <f t="shared" si="5"/>
        <v>0.04403679003</v>
      </c>
      <c r="K26" s="21">
        <f t="shared" si="6"/>
        <v>0.7209861615</v>
      </c>
      <c r="L26" s="135">
        <v>0.056665079740620294</v>
      </c>
      <c r="M26" s="6">
        <f t="shared" si="7"/>
        <v>0.04085473833</v>
      </c>
      <c r="N26" s="21">
        <f t="shared" si="8"/>
        <v>0.7209861615</v>
      </c>
      <c r="O26" s="22">
        <v>0.04836243533504403</v>
      </c>
      <c r="P26" s="6">
        <f t="shared" si="9"/>
        <v>0.03486864661</v>
      </c>
      <c r="Q26" s="21">
        <f t="shared" si="10"/>
        <v>0.7209861615</v>
      </c>
      <c r="R26" s="135">
        <v>0.07779767908639057</v>
      </c>
      <c r="S26" s="6">
        <f t="shared" si="11"/>
        <v>0.05609105001</v>
      </c>
      <c r="T26" s="21">
        <f t="shared" si="12"/>
        <v>0.7209861615</v>
      </c>
      <c r="U26" s="135">
        <v>0.06805945048152773</v>
      </c>
      <c r="V26" s="6">
        <f t="shared" si="13"/>
        <v>0.04906992195</v>
      </c>
      <c r="W26" s="21">
        <f t="shared" si="14"/>
        <v>0.7209861615</v>
      </c>
      <c r="X26" s="135">
        <v>0.0778892790178003</v>
      </c>
      <c r="Y26" s="6">
        <f t="shared" si="15"/>
        <v>0.0561570923</v>
      </c>
      <c r="Z26" s="21">
        <f t="shared" si="16"/>
        <v>0.7209861615</v>
      </c>
      <c r="AA26" s="135">
        <v>0.09367811875267251</v>
      </c>
      <c r="AB26" s="6">
        <f t="shared" si="17"/>
        <v>0.06754062725</v>
      </c>
      <c r="AC26" s="21">
        <f t="shared" si="18"/>
        <v>0.7209861615</v>
      </c>
      <c r="AD26" s="135">
        <v>0.04369906006362334</v>
      </c>
      <c r="AE26" s="6">
        <f t="shared" si="19"/>
        <v>0.03150641757</v>
      </c>
      <c r="AF26" s="21">
        <f t="shared" si="20"/>
        <v>0.7209861615</v>
      </c>
      <c r="AG26" s="135">
        <v>0.06199474335558164</v>
      </c>
      <c r="AH26" s="6">
        <f t="shared" si="21"/>
        <v>0.04469735204</v>
      </c>
      <c r="AI26" s="21">
        <f t="shared" si="22"/>
        <v>0.7209861615</v>
      </c>
    </row>
    <row r="27" ht="13.5" customHeight="1">
      <c r="A27" s="15" t="s">
        <v>111</v>
      </c>
      <c r="B27" s="6">
        <f>SQRT(('Regime Indicators'!J26-'Regime Indicators'!$J$47)^2+('Regime Indicators'!K26-'Regime Indicators'!$K$47)^2+('Regime Indicators'!L26-'Regime Indicators'!$L$47)^2+('Regime Indicators'!M26-'Regime Indicators'!$M$47)^2+('Regime Indicators'!N26-'Regime Indicators'!$N$47)^2+('Regime Indicators'!O26-'Regime Indicators'!$O$47)^2)</f>
        <v>8.770044292</v>
      </c>
      <c r="C27" s="6">
        <f t="shared" si="1"/>
        <v>0.4458597852</v>
      </c>
      <c r="D27" s="6">
        <f t="shared" si="2"/>
        <v>0.7569724178</v>
      </c>
      <c r="F27" s="135">
        <v>0.015222127070509295</v>
      </c>
      <c r="G27" s="6">
        <f t="shared" si="3"/>
        <v>0.01152273033</v>
      </c>
      <c r="H27" s="21">
        <f t="shared" si="4"/>
        <v>0.7569724178</v>
      </c>
      <c r="I27" s="135">
        <v>-0.01320260517960481</v>
      </c>
      <c r="J27" s="6">
        <f t="shared" si="5"/>
        <v>-0.009994007964</v>
      </c>
      <c r="K27" s="21">
        <f t="shared" si="6"/>
        <v>0.7569724178</v>
      </c>
      <c r="L27" s="135">
        <v>0.032213390694499244</v>
      </c>
      <c r="M27" s="6">
        <f t="shared" si="7"/>
        <v>0.02438464824</v>
      </c>
      <c r="N27" s="21">
        <f t="shared" si="8"/>
        <v>0.7569724178</v>
      </c>
      <c r="O27" s="22">
        <v>0.004471334722243814</v>
      </c>
      <c r="P27" s="6">
        <f t="shared" si="9"/>
        <v>0.003384677056</v>
      </c>
      <c r="Q27" s="21">
        <f t="shared" si="10"/>
        <v>0.7569724178</v>
      </c>
      <c r="R27" s="135">
        <v>0.06962669285259993</v>
      </c>
      <c r="S27" s="6">
        <f t="shared" si="11"/>
        <v>0.05270548603</v>
      </c>
      <c r="T27" s="21">
        <f t="shared" si="12"/>
        <v>0.7569724178</v>
      </c>
      <c r="U27" s="135">
        <v>0.04901490793688579</v>
      </c>
      <c r="V27" s="6">
        <f t="shared" si="13"/>
        <v>0.03710293337</v>
      </c>
      <c r="W27" s="21">
        <f t="shared" si="14"/>
        <v>0.7569724178</v>
      </c>
      <c r="X27" s="135">
        <v>0.07195548914646777</v>
      </c>
      <c r="Y27" s="6">
        <f t="shared" si="15"/>
        <v>0.05446832059</v>
      </c>
      <c r="Z27" s="21">
        <f t="shared" si="16"/>
        <v>0.7569724178</v>
      </c>
      <c r="AA27" s="135">
        <v>0.02512214796184553</v>
      </c>
      <c r="AB27" s="6">
        <f t="shared" si="17"/>
        <v>0.01901677308</v>
      </c>
      <c r="AC27" s="21">
        <f t="shared" si="18"/>
        <v>0.7569724178</v>
      </c>
      <c r="AD27" s="135">
        <v>-0.010351244764053358</v>
      </c>
      <c r="AE27" s="6">
        <f t="shared" si="19"/>
        <v>-0.007835606776</v>
      </c>
      <c r="AF27" s="21">
        <f t="shared" si="20"/>
        <v>0.7569724178</v>
      </c>
      <c r="AG27" s="135">
        <v>0.045951317394742563</v>
      </c>
      <c r="AH27" s="6">
        <f t="shared" si="21"/>
        <v>0.03478387983</v>
      </c>
      <c r="AI27" s="21">
        <f t="shared" si="22"/>
        <v>0.7569724178</v>
      </c>
    </row>
    <row r="28" ht="13.5" customHeight="1">
      <c r="A28" s="15" t="s">
        <v>113</v>
      </c>
      <c r="B28" s="6">
        <f>SQRT(('Regime Indicators'!J27-'Regime Indicators'!$J$47)^2+('Regime Indicators'!K27-'Regime Indicators'!$K$47)^2+('Regime Indicators'!L27-'Regime Indicators'!$L$47)^2+('Regime Indicators'!M27-'Regime Indicators'!$M$47)^2+('Regime Indicators'!N27-'Regime Indicators'!$N$47)^2+('Regime Indicators'!O27-'Regime Indicators'!$O$47)^2)</f>
        <v>8.737562717</v>
      </c>
      <c r="C28" s="6">
        <f t="shared" si="1"/>
        <v>0.4442084562</v>
      </c>
      <c r="D28" s="6">
        <f t="shared" si="2"/>
        <v>0.7594198879</v>
      </c>
      <c r="F28" s="135">
        <v>0.12307995668965699</v>
      </c>
      <c r="G28" s="6">
        <f t="shared" si="3"/>
        <v>0.09346936691</v>
      </c>
      <c r="H28" s="21">
        <f t="shared" si="4"/>
        <v>0.7594198879</v>
      </c>
      <c r="I28" s="135">
        <v>0.09544419210008215</v>
      </c>
      <c r="J28" s="6">
        <f t="shared" si="5"/>
        <v>0.07248221767</v>
      </c>
      <c r="K28" s="21">
        <f t="shared" si="6"/>
        <v>0.7594198879</v>
      </c>
      <c r="L28" s="135">
        <v>0.11630862821944743</v>
      </c>
      <c r="M28" s="6">
        <f t="shared" si="7"/>
        <v>0.0883270854</v>
      </c>
      <c r="N28" s="21">
        <f t="shared" si="8"/>
        <v>0.7594198879</v>
      </c>
      <c r="O28" s="22">
        <v>0.13210363036343575</v>
      </c>
      <c r="P28" s="6">
        <f t="shared" si="9"/>
        <v>0.1003221242</v>
      </c>
      <c r="Q28" s="21">
        <f t="shared" si="10"/>
        <v>0.7594198879</v>
      </c>
      <c r="R28" s="135">
        <v>0.0312667552848489</v>
      </c>
      <c r="S28" s="6">
        <f t="shared" si="11"/>
        <v>0.02374459579</v>
      </c>
      <c r="T28" s="21">
        <f t="shared" si="12"/>
        <v>0.7594198879</v>
      </c>
      <c r="U28" s="135">
        <v>0.06258422667658725</v>
      </c>
      <c r="V28" s="6">
        <f t="shared" si="13"/>
        <v>0.04752770641</v>
      </c>
      <c r="W28" s="21">
        <f t="shared" si="14"/>
        <v>0.7594198879</v>
      </c>
      <c r="X28" s="135">
        <v>0.08156013101835091</v>
      </c>
      <c r="Y28" s="6">
        <f t="shared" si="15"/>
        <v>0.06193838556</v>
      </c>
      <c r="Z28" s="21">
        <f t="shared" si="16"/>
        <v>0.7594198879</v>
      </c>
      <c r="AA28" s="135">
        <v>0.0629423129610509</v>
      </c>
      <c r="AB28" s="6">
        <f t="shared" si="17"/>
        <v>0.04779964425</v>
      </c>
      <c r="AC28" s="21">
        <f t="shared" si="18"/>
        <v>0.7594198879</v>
      </c>
      <c r="AD28" s="135">
        <v>-0.034877911094800984</v>
      </c>
      <c r="AE28" s="6">
        <f t="shared" si="19"/>
        <v>-0.02648697933</v>
      </c>
      <c r="AF28" s="21">
        <f t="shared" si="20"/>
        <v>0.7594198879</v>
      </c>
      <c r="AG28" s="135">
        <v>0.013831016664077156</v>
      </c>
      <c r="AH28" s="6">
        <f t="shared" si="21"/>
        <v>0.01050354912</v>
      </c>
      <c r="AI28" s="21">
        <f t="shared" si="22"/>
        <v>0.7594198879</v>
      </c>
    </row>
    <row r="29" ht="13.5" customHeight="1">
      <c r="A29" s="15" t="s">
        <v>115</v>
      </c>
      <c r="B29" s="6">
        <f>SQRT(('Regime Indicators'!J28-'Regime Indicators'!$J$47)^2+('Regime Indicators'!K28-'Regime Indicators'!$K$47)^2+('Regime Indicators'!L28-'Regime Indicators'!$L$47)^2+('Regime Indicators'!M28-'Regime Indicators'!$M$47)^2+('Regime Indicators'!N28-'Regime Indicators'!$N$47)^2+('Regime Indicators'!O28-'Regime Indicators'!$O$47)^2)</f>
        <v>8.110809496</v>
      </c>
      <c r="C29" s="6">
        <f t="shared" si="1"/>
        <v>0.4123449847</v>
      </c>
      <c r="D29" s="6">
        <f t="shared" si="2"/>
        <v>0.8040707026</v>
      </c>
      <c r="F29" s="135">
        <v>0.03199833887278403</v>
      </c>
      <c r="G29" s="6">
        <f t="shared" si="3"/>
        <v>0.02572892682</v>
      </c>
      <c r="H29" s="21">
        <f t="shared" si="4"/>
        <v>0.8040707026</v>
      </c>
      <c r="I29" s="135">
        <v>0.020623898832668575</v>
      </c>
      <c r="J29" s="6">
        <f t="shared" si="5"/>
        <v>0.01658307282</v>
      </c>
      <c r="K29" s="21">
        <f t="shared" si="6"/>
        <v>0.8040707026</v>
      </c>
      <c r="L29" s="135">
        <v>0.024711362172225693</v>
      </c>
      <c r="M29" s="6">
        <f t="shared" si="7"/>
        <v>0.01986968234</v>
      </c>
      <c r="N29" s="21">
        <f t="shared" si="8"/>
        <v>0.8040707026</v>
      </c>
      <c r="O29" s="22">
        <v>0.037352758006788944</v>
      </c>
      <c r="P29" s="6">
        <f t="shared" si="9"/>
        <v>0.03003425837</v>
      </c>
      <c r="Q29" s="21">
        <f t="shared" si="10"/>
        <v>0.8040707026</v>
      </c>
      <c r="R29" s="135">
        <v>-0.012579438091760431</v>
      </c>
      <c r="S29" s="6">
        <f t="shared" si="11"/>
        <v>-0.01011475762</v>
      </c>
      <c r="T29" s="21">
        <f t="shared" si="12"/>
        <v>0.8040707026</v>
      </c>
      <c r="U29" s="135">
        <v>-0.01953627067082575</v>
      </c>
      <c r="V29" s="6">
        <f t="shared" si="13"/>
        <v>-0.01570854288</v>
      </c>
      <c r="W29" s="21">
        <f t="shared" si="14"/>
        <v>0.8040707026</v>
      </c>
      <c r="X29" s="135">
        <v>-0.02994343012201961</v>
      </c>
      <c r="Y29" s="6">
        <f t="shared" si="15"/>
        <v>-0.0240766349</v>
      </c>
      <c r="Z29" s="21">
        <f t="shared" si="16"/>
        <v>0.8040707026</v>
      </c>
      <c r="AA29" s="135">
        <v>-0.04017588958262752</v>
      </c>
      <c r="AB29" s="6">
        <f t="shared" si="17"/>
        <v>-0.03230425576</v>
      </c>
      <c r="AC29" s="21">
        <f t="shared" si="18"/>
        <v>0.8040707026</v>
      </c>
      <c r="AD29" s="135">
        <v>-0.030987044866969016</v>
      </c>
      <c r="AE29" s="6">
        <f t="shared" si="19"/>
        <v>-0.02491577494</v>
      </c>
      <c r="AF29" s="21">
        <f t="shared" si="20"/>
        <v>0.8040707026</v>
      </c>
      <c r="AG29" s="135">
        <v>-0.014437635241048241</v>
      </c>
      <c r="AH29" s="6">
        <f t="shared" si="21"/>
        <v>-0.01160887951</v>
      </c>
      <c r="AI29" s="21">
        <f t="shared" si="22"/>
        <v>0.8040707026</v>
      </c>
    </row>
    <row r="30" ht="13.5" customHeight="1">
      <c r="A30" s="15" t="s">
        <v>117</v>
      </c>
      <c r="B30" s="6">
        <f>SQRT(('Regime Indicators'!J29-'Regime Indicators'!$J$47)^2+('Regime Indicators'!K29-'Regime Indicators'!$K$47)^2+('Regime Indicators'!L29-'Regime Indicators'!$L$47)^2+('Regime Indicators'!M29-'Regime Indicators'!$M$47)^2+('Regime Indicators'!N29-'Regime Indicators'!$N$47)^2+('Regime Indicators'!O29-'Regime Indicators'!$O$47)^2)</f>
        <v>7.606477814</v>
      </c>
      <c r="C30" s="6">
        <f t="shared" si="1"/>
        <v>0.3867052949</v>
      </c>
      <c r="D30" s="6">
        <f t="shared" si="2"/>
        <v>0.8363540772</v>
      </c>
      <c r="F30" s="135">
        <v>0.0394103072773524</v>
      </c>
      <c r="G30" s="6">
        <f t="shared" si="3"/>
        <v>0.03296097118</v>
      </c>
      <c r="H30" s="21">
        <f t="shared" si="4"/>
        <v>0.8363540772</v>
      </c>
      <c r="I30" s="135">
        <v>0.08109616974131928</v>
      </c>
      <c r="J30" s="6">
        <f t="shared" si="5"/>
        <v>0.06782511221</v>
      </c>
      <c r="K30" s="21">
        <f t="shared" si="6"/>
        <v>0.8363540772</v>
      </c>
      <c r="L30" s="135">
        <v>0.07591868049250583</v>
      </c>
      <c r="M30" s="6">
        <f t="shared" si="7"/>
        <v>0.06349489797</v>
      </c>
      <c r="N30" s="21">
        <f t="shared" si="8"/>
        <v>0.8363540772</v>
      </c>
      <c r="O30" s="22">
        <v>0.12802746768459894</v>
      </c>
      <c r="P30" s="6">
        <f t="shared" si="9"/>
        <v>0.1070762946</v>
      </c>
      <c r="Q30" s="21">
        <f t="shared" si="10"/>
        <v>0.8363540772</v>
      </c>
      <c r="R30" s="135">
        <v>0.12524365898074175</v>
      </c>
      <c r="S30" s="6">
        <f t="shared" si="11"/>
        <v>0.1047480448</v>
      </c>
      <c r="T30" s="21">
        <f t="shared" si="12"/>
        <v>0.8363540772</v>
      </c>
      <c r="U30" s="135">
        <v>0.10097901053269398</v>
      </c>
      <c r="V30" s="6">
        <f t="shared" si="13"/>
        <v>0.08445420717</v>
      </c>
      <c r="W30" s="21">
        <f t="shared" si="14"/>
        <v>0.8363540772</v>
      </c>
      <c r="X30" s="135">
        <v>0.15119090204430452</v>
      </c>
      <c r="Y30" s="6">
        <f t="shared" si="15"/>
        <v>0.1264491274</v>
      </c>
      <c r="Z30" s="21">
        <f t="shared" si="16"/>
        <v>0.8363540772</v>
      </c>
      <c r="AA30" s="135">
        <v>0.1481741880572176</v>
      </c>
      <c r="AB30" s="6">
        <f t="shared" si="17"/>
        <v>0.1239260863</v>
      </c>
      <c r="AC30" s="21">
        <f t="shared" si="18"/>
        <v>0.8363540772</v>
      </c>
      <c r="AD30" s="135">
        <v>0.0438108012453613</v>
      </c>
      <c r="AE30" s="6">
        <f t="shared" si="19"/>
        <v>0.03664134225</v>
      </c>
      <c r="AF30" s="21">
        <f t="shared" si="20"/>
        <v>0.8363540772</v>
      </c>
      <c r="AG30" s="135">
        <v>0.0345647898787842</v>
      </c>
      <c r="AH30" s="6">
        <f t="shared" si="21"/>
        <v>0.02890840294</v>
      </c>
      <c r="AI30" s="21">
        <f t="shared" si="22"/>
        <v>0.8363540772</v>
      </c>
    </row>
    <row r="31" ht="13.5" customHeight="1">
      <c r="A31" s="15" t="s">
        <v>119</v>
      </c>
      <c r="B31" s="6">
        <f>SQRT(('Regime Indicators'!J30-'Regime Indicators'!$J$47)^2+('Regime Indicators'!K30-'Regime Indicators'!$K$47)^2+('Regime Indicators'!L30-'Regime Indicators'!$L$47)^2+('Regime Indicators'!M30-'Regime Indicators'!$M$47)^2+('Regime Indicators'!N30-'Regime Indicators'!$N$47)^2+('Regime Indicators'!O30-'Regime Indicators'!$O$47)^2)</f>
        <v>6.937466542</v>
      </c>
      <c r="C31" s="6">
        <f t="shared" si="1"/>
        <v>0.3526934687</v>
      </c>
      <c r="D31" s="6">
        <f t="shared" si="2"/>
        <v>0.8740724794</v>
      </c>
      <c r="F31" s="135">
        <v>0.10008655789662968</v>
      </c>
      <c r="G31" s="6">
        <f t="shared" si="3"/>
        <v>0.08748290581</v>
      </c>
      <c r="H31" s="21">
        <f t="shared" si="4"/>
        <v>0.8740724794</v>
      </c>
      <c r="I31" s="135">
        <v>0.10436267827085244</v>
      </c>
      <c r="J31" s="6">
        <f t="shared" si="5"/>
        <v>0.09122054495</v>
      </c>
      <c r="K31" s="21">
        <f t="shared" si="6"/>
        <v>0.8740724794</v>
      </c>
      <c r="L31" s="135">
        <v>0.0930131041670268</v>
      </c>
      <c r="M31" s="6">
        <f t="shared" si="7"/>
        <v>0.08130019457</v>
      </c>
      <c r="N31" s="21">
        <f t="shared" si="8"/>
        <v>0.8740724794</v>
      </c>
      <c r="O31" s="22">
        <v>0.08172443861155831</v>
      </c>
      <c r="P31" s="6">
        <f t="shared" si="9"/>
        <v>0.07143308268</v>
      </c>
      <c r="Q31" s="21">
        <f t="shared" si="10"/>
        <v>0.8740724794</v>
      </c>
      <c r="R31" s="135">
        <v>0.06014753452030375</v>
      </c>
      <c r="S31" s="6">
        <f t="shared" si="11"/>
        <v>0.05257330463</v>
      </c>
      <c r="T31" s="21">
        <f t="shared" si="12"/>
        <v>0.8740724794</v>
      </c>
      <c r="U31" s="135">
        <v>0.050782321841085</v>
      </c>
      <c r="V31" s="6">
        <f t="shared" si="13"/>
        <v>0.04438742996</v>
      </c>
      <c r="W31" s="21">
        <f t="shared" si="14"/>
        <v>0.8740724794</v>
      </c>
      <c r="X31" s="135">
        <v>0.05757898823000063</v>
      </c>
      <c r="Y31" s="6">
        <f t="shared" si="15"/>
        <v>0.050328209</v>
      </c>
      <c r="Z31" s="21">
        <f t="shared" si="16"/>
        <v>0.8740724794</v>
      </c>
      <c r="AA31" s="135">
        <v>0.05276475278585946</v>
      </c>
      <c r="AB31" s="6">
        <f t="shared" si="17"/>
        <v>0.04612021829</v>
      </c>
      <c r="AC31" s="21">
        <f t="shared" si="18"/>
        <v>0.8740724794</v>
      </c>
      <c r="AD31" s="135">
        <v>-0.0071683917451824675</v>
      </c>
      <c r="AE31" s="6">
        <f t="shared" si="19"/>
        <v>-0.006265693946</v>
      </c>
      <c r="AF31" s="21">
        <f t="shared" si="20"/>
        <v>0.8740724794</v>
      </c>
      <c r="AG31" s="135">
        <v>0.038236513056671306</v>
      </c>
      <c r="AH31" s="6">
        <f t="shared" si="21"/>
        <v>0.03342148377</v>
      </c>
      <c r="AI31" s="21">
        <f t="shared" si="22"/>
        <v>0.8740724794</v>
      </c>
    </row>
    <row r="32" ht="13.5" customHeight="1">
      <c r="A32" s="15" t="s">
        <v>121</v>
      </c>
      <c r="B32" s="6">
        <f>SQRT(('Regime Indicators'!J31-'Regime Indicators'!$J$47)^2+('Regime Indicators'!K31-'Regime Indicators'!$K$47)^2+('Regime Indicators'!L31-'Regime Indicators'!$L$47)^2+('Regime Indicators'!M31-'Regime Indicators'!$M$47)^2+('Regime Indicators'!N31-'Regime Indicators'!$N$47)^2+('Regime Indicators'!O31-'Regime Indicators'!$O$47)^2)</f>
        <v>6.274630213</v>
      </c>
      <c r="C32" s="6">
        <f t="shared" si="1"/>
        <v>0.3189955701</v>
      </c>
      <c r="D32" s="6">
        <f t="shared" si="2"/>
        <v>0.9057456112</v>
      </c>
      <c r="F32" s="135">
        <v>0.030213933497469148</v>
      </c>
      <c r="G32" s="6">
        <f t="shared" si="3"/>
        <v>0.02736613766</v>
      </c>
      <c r="H32" s="21">
        <f t="shared" si="4"/>
        <v>0.9057456112</v>
      </c>
      <c r="I32" s="135">
        <v>0.011195161958098332</v>
      </c>
      <c r="J32" s="6">
        <f t="shared" si="5"/>
        <v>0.01013996881</v>
      </c>
      <c r="K32" s="21">
        <f t="shared" si="6"/>
        <v>0.9057456112</v>
      </c>
      <c r="L32" s="135">
        <v>0.01777023977561032</v>
      </c>
      <c r="M32" s="6">
        <f t="shared" si="7"/>
        <v>0.01609531669</v>
      </c>
      <c r="N32" s="21">
        <f t="shared" si="8"/>
        <v>0.9057456112</v>
      </c>
      <c r="O32" s="22">
        <v>0.00484762802201244</v>
      </c>
      <c r="P32" s="6">
        <f t="shared" si="9"/>
        <v>0.004390717806</v>
      </c>
      <c r="Q32" s="21">
        <f t="shared" si="10"/>
        <v>0.9057456112</v>
      </c>
      <c r="R32" s="135">
        <v>0.010934584937572378</v>
      </c>
      <c r="S32" s="6">
        <f t="shared" si="11"/>
        <v>0.009903952318</v>
      </c>
      <c r="T32" s="21">
        <f t="shared" si="12"/>
        <v>0.9057456112</v>
      </c>
      <c r="U32" s="135">
        <v>0.003957731738683856</v>
      </c>
      <c r="V32" s="6">
        <f t="shared" si="13"/>
        <v>0.003584698153</v>
      </c>
      <c r="W32" s="21">
        <f t="shared" si="14"/>
        <v>0.9057456112</v>
      </c>
      <c r="X32" s="135">
        <v>0.039798795924819386</v>
      </c>
      <c r="Y32" s="6">
        <f t="shared" si="15"/>
        <v>0.03604758474</v>
      </c>
      <c r="Z32" s="21">
        <f t="shared" si="16"/>
        <v>0.9057456112</v>
      </c>
      <c r="AA32" s="135">
        <v>0.029269201021254743</v>
      </c>
      <c r="AB32" s="6">
        <f t="shared" si="17"/>
        <v>0.02651045037</v>
      </c>
      <c r="AC32" s="21">
        <f t="shared" si="18"/>
        <v>0.9057456112</v>
      </c>
      <c r="AD32" s="135">
        <v>0.027892100251639906</v>
      </c>
      <c r="AE32" s="6">
        <f t="shared" si="19"/>
        <v>0.02526314739</v>
      </c>
      <c r="AF32" s="21">
        <f t="shared" si="20"/>
        <v>0.9057456112</v>
      </c>
      <c r="AG32" s="135">
        <v>0.029704461921522096</v>
      </c>
      <c r="AH32" s="6">
        <f t="shared" si="21"/>
        <v>0.02690468602</v>
      </c>
      <c r="AI32" s="21">
        <f t="shared" si="22"/>
        <v>0.9057456112</v>
      </c>
    </row>
    <row r="33" ht="13.5" customHeight="1">
      <c r="A33" s="15" t="s">
        <v>123</v>
      </c>
      <c r="B33" s="6">
        <f>SQRT(('Regime Indicators'!J32-'Regime Indicators'!$J$47)^2+('Regime Indicators'!K32-'Regime Indicators'!$K$47)^2+('Regime Indicators'!L32-'Regime Indicators'!$L$47)^2+('Regime Indicators'!M32-'Regime Indicators'!$M$47)^2+('Regime Indicators'!N32-'Regime Indicators'!$N$47)^2+('Regime Indicators'!O32-'Regime Indicators'!$O$47)^2)</f>
        <v>5.994089688</v>
      </c>
      <c r="C33" s="6">
        <f t="shared" si="1"/>
        <v>0.3047331862</v>
      </c>
      <c r="D33" s="6">
        <f t="shared" si="2"/>
        <v>0.9174850212</v>
      </c>
      <c r="F33" s="135">
        <v>0.051042337676546534</v>
      </c>
      <c r="G33" s="6">
        <f t="shared" si="3"/>
        <v>0.04683058026</v>
      </c>
      <c r="H33" s="21">
        <f t="shared" si="4"/>
        <v>0.9174850212</v>
      </c>
      <c r="I33" s="135">
        <v>0.05130329004789114</v>
      </c>
      <c r="J33" s="6">
        <f t="shared" si="5"/>
        <v>0.04707000016</v>
      </c>
      <c r="K33" s="21">
        <f t="shared" si="6"/>
        <v>0.9174850212</v>
      </c>
      <c r="L33" s="135">
        <v>0.02382828787470359</v>
      </c>
      <c r="M33" s="6">
        <f t="shared" si="7"/>
        <v>0.02186209721</v>
      </c>
      <c r="N33" s="21">
        <f t="shared" si="8"/>
        <v>0.9174850212</v>
      </c>
      <c r="O33" s="22">
        <v>0.01724402428155214</v>
      </c>
      <c r="P33" s="6">
        <f t="shared" si="9"/>
        <v>0.01582113398</v>
      </c>
      <c r="Q33" s="21">
        <f t="shared" si="10"/>
        <v>0.9174850212</v>
      </c>
      <c r="R33" s="135">
        <v>0.05238233061939446</v>
      </c>
      <c r="S33" s="6">
        <f t="shared" si="11"/>
        <v>0.04806000372</v>
      </c>
      <c r="T33" s="21">
        <f t="shared" si="12"/>
        <v>0.9174850212</v>
      </c>
      <c r="U33" s="135">
        <v>0.03995566128602457</v>
      </c>
      <c r="V33" s="6">
        <f t="shared" si="13"/>
        <v>0.03665872074</v>
      </c>
      <c r="W33" s="21">
        <f t="shared" si="14"/>
        <v>0.9174850212</v>
      </c>
      <c r="X33" s="135">
        <v>0.03400918843493228</v>
      </c>
      <c r="Y33" s="6">
        <f t="shared" si="15"/>
        <v>0.03120292097</v>
      </c>
      <c r="Z33" s="21">
        <f t="shared" si="16"/>
        <v>0.9174850212</v>
      </c>
      <c r="AA33" s="135">
        <v>0.030537423880423242</v>
      </c>
      <c r="AB33" s="6">
        <f t="shared" si="17"/>
        <v>0.028017629</v>
      </c>
      <c r="AC33" s="21">
        <f t="shared" si="18"/>
        <v>0.9174850212</v>
      </c>
      <c r="AD33" s="135">
        <v>0.027232758519833755</v>
      </c>
      <c r="AE33" s="6">
        <f t="shared" si="19"/>
        <v>0.02498564803</v>
      </c>
      <c r="AF33" s="21">
        <f t="shared" si="20"/>
        <v>0.9174850212</v>
      </c>
      <c r="AG33" s="135">
        <v>0.02999423148957625</v>
      </c>
      <c r="AH33" s="6">
        <f t="shared" si="21"/>
        <v>0.02751925811</v>
      </c>
      <c r="AI33" s="21">
        <f t="shared" si="22"/>
        <v>0.9174850212</v>
      </c>
    </row>
    <row r="34" ht="13.5" customHeight="1">
      <c r="A34" s="15" t="s">
        <v>125</v>
      </c>
      <c r="B34" s="6">
        <f>SQRT(('Regime Indicators'!J33-'Regime Indicators'!$J$47)^2+('Regime Indicators'!K33-'Regime Indicators'!$K$47)^2+('Regime Indicators'!L33-'Regime Indicators'!$L$47)^2+('Regime Indicators'!M33-'Regime Indicators'!$M$47)^2+('Regime Indicators'!N33-'Regime Indicators'!$N$47)^2+('Regime Indicators'!O33-'Regime Indicators'!$O$47)^2)</f>
        <v>6.104467592</v>
      </c>
      <c r="C34" s="6">
        <f t="shared" si="1"/>
        <v>0.3103446822</v>
      </c>
      <c r="D34" s="6">
        <f t="shared" si="2"/>
        <v>0.9129821702</v>
      </c>
      <c r="F34" s="135">
        <v>-0.0019343778168032788</v>
      </c>
      <c r="G34" s="6">
        <f t="shared" si="3"/>
        <v>-0.001766052457</v>
      </c>
      <c r="H34" s="21">
        <f t="shared" si="4"/>
        <v>0.9129821702</v>
      </c>
      <c r="I34" s="135">
        <v>0.014870146223218805</v>
      </c>
      <c r="J34" s="6">
        <f t="shared" si="5"/>
        <v>0.01357617837</v>
      </c>
      <c r="K34" s="21">
        <f t="shared" si="6"/>
        <v>0.9129821702</v>
      </c>
      <c r="L34" s="135">
        <v>-0.08577541526323029</v>
      </c>
      <c r="M34" s="6">
        <f t="shared" si="7"/>
        <v>-0.07831142478</v>
      </c>
      <c r="N34" s="21">
        <f t="shared" si="8"/>
        <v>0.9129821702</v>
      </c>
      <c r="O34" s="22">
        <v>-0.061292524104715085</v>
      </c>
      <c r="P34" s="6">
        <f t="shared" si="9"/>
        <v>-0.05595898167</v>
      </c>
      <c r="Q34" s="21">
        <f t="shared" si="10"/>
        <v>0.9129821702</v>
      </c>
      <c r="R34" s="135">
        <v>-0.06239609524724887</v>
      </c>
      <c r="S34" s="6">
        <f t="shared" si="11"/>
        <v>-0.05696652245</v>
      </c>
      <c r="T34" s="21">
        <f t="shared" si="12"/>
        <v>0.9129821702</v>
      </c>
      <c r="U34" s="135">
        <v>-0.05238851146386114</v>
      </c>
      <c r="V34" s="6">
        <f t="shared" si="13"/>
        <v>-0.04782977689</v>
      </c>
      <c r="W34" s="21">
        <f t="shared" si="14"/>
        <v>0.9129821702</v>
      </c>
      <c r="X34" s="135">
        <v>-0.08727486962000564</v>
      </c>
      <c r="Y34" s="6">
        <f t="shared" si="15"/>
        <v>-0.07968039987</v>
      </c>
      <c r="Z34" s="21">
        <f t="shared" si="16"/>
        <v>0.9129821702</v>
      </c>
      <c r="AA34" s="135">
        <v>-0.07810530221614831</v>
      </c>
      <c r="AB34" s="6">
        <f t="shared" si="17"/>
        <v>-0.07130874832</v>
      </c>
      <c r="AC34" s="21">
        <f t="shared" si="18"/>
        <v>0.9129821702</v>
      </c>
      <c r="AD34" s="135">
        <v>-0.053796706110276094</v>
      </c>
      <c r="AE34" s="6">
        <f t="shared" si="19"/>
        <v>-0.04911543349</v>
      </c>
      <c r="AF34" s="21">
        <f t="shared" si="20"/>
        <v>0.9129821702</v>
      </c>
      <c r="AG34" s="135">
        <v>-0.03274293488272306</v>
      </c>
      <c r="AH34" s="6">
        <f t="shared" si="21"/>
        <v>-0.02989371575</v>
      </c>
      <c r="AI34" s="21">
        <f t="shared" si="22"/>
        <v>0.9129821702</v>
      </c>
    </row>
    <row r="35" ht="13.5" customHeight="1">
      <c r="A35" s="15" t="s">
        <v>127</v>
      </c>
      <c r="B35" s="6">
        <f>SQRT(('Regime Indicators'!J34-'Regime Indicators'!$J$47)^2+('Regime Indicators'!K34-'Regime Indicators'!$K$47)^2+('Regime Indicators'!L34-'Regime Indicators'!$L$47)^2+('Regime Indicators'!M34-'Regime Indicators'!$M$47)^2+('Regime Indicators'!N34-'Regime Indicators'!$N$47)^2+('Regime Indicators'!O34-'Regime Indicators'!$O$47)^2)</f>
        <v>6.721746954</v>
      </c>
      <c r="C35" s="6">
        <f t="shared" si="1"/>
        <v>0.3417265128</v>
      </c>
      <c r="D35" s="6">
        <f t="shared" si="2"/>
        <v>0.884996469</v>
      </c>
      <c r="F35" s="135">
        <v>0.04980142317166836</v>
      </c>
      <c r="G35" s="6">
        <f t="shared" si="3"/>
        <v>0.04407408366</v>
      </c>
      <c r="H35" s="21">
        <f t="shared" si="4"/>
        <v>0.884996469</v>
      </c>
      <c r="I35" s="135">
        <v>0.047843466843716875</v>
      </c>
      <c r="J35" s="6">
        <f t="shared" si="5"/>
        <v>0.04234129922</v>
      </c>
      <c r="K35" s="21">
        <f t="shared" si="6"/>
        <v>0.884996469</v>
      </c>
      <c r="L35" s="135">
        <v>0.09398395019778727</v>
      </c>
      <c r="M35" s="6">
        <f t="shared" si="7"/>
        <v>0.08317546407</v>
      </c>
      <c r="N35" s="21">
        <f t="shared" si="8"/>
        <v>0.884996469</v>
      </c>
      <c r="O35" s="22">
        <v>0.10058753777680773</v>
      </c>
      <c r="P35" s="6">
        <f t="shared" si="9"/>
        <v>0.08901961576</v>
      </c>
      <c r="Q35" s="21">
        <f t="shared" si="10"/>
        <v>0.884996469</v>
      </c>
      <c r="R35" s="135">
        <v>-0.05171865867720671</v>
      </c>
      <c r="S35" s="6">
        <f t="shared" si="11"/>
        <v>-0.04577083031</v>
      </c>
      <c r="T35" s="21">
        <f t="shared" si="12"/>
        <v>0.884996469</v>
      </c>
      <c r="U35" s="135">
        <v>-0.02216193218532647</v>
      </c>
      <c r="V35" s="6">
        <f t="shared" si="13"/>
        <v>-0.01961323173</v>
      </c>
      <c r="W35" s="21">
        <f t="shared" si="14"/>
        <v>0.884996469</v>
      </c>
      <c r="X35" s="135">
        <v>-0.04075487126966393</v>
      </c>
      <c r="Y35" s="6">
        <f t="shared" si="15"/>
        <v>-0.03606791717</v>
      </c>
      <c r="Z35" s="21">
        <f t="shared" si="16"/>
        <v>0.884996469</v>
      </c>
      <c r="AA35" s="135">
        <v>-0.026875585072448582</v>
      </c>
      <c r="AB35" s="6">
        <f t="shared" si="17"/>
        <v>-0.02378479789</v>
      </c>
      <c r="AC35" s="21">
        <f t="shared" si="18"/>
        <v>0.884996469</v>
      </c>
      <c r="AD35" s="135">
        <v>-0.029933932071220304</v>
      </c>
      <c r="AE35" s="6">
        <f t="shared" si="19"/>
        <v>-0.02649142419</v>
      </c>
      <c r="AF35" s="21">
        <f t="shared" si="20"/>
        <v>0.884996469</v>
      </c>
      <c r="AG35" s="135">
        <v>-0.025107885834562693</v>
      </c>
      <c r="AH35" s="6">
        <f t="shared" si="21"/>
        <v>-0.02222039031</v>
      </c>
      <c r="AI35" s="21">
        <f t="shared" si="22"/>
        <v>0.884996469</v>
      </c>
    </row>
    <row r="36" ht="13.5" customHeight="1">
      <c r="A36" s="15" t="s">
        <v>129</v>
      </c>
      <c r="B36" s="6">
        <f>SQRT(('Regime Indicators'!J35-'Regime Indicators'!$J$47)^2+('Regime Indicators'!K35-'Regime Indicators'!$K$47)^2+('Regime Indicators'!L35-'Regime Indicators'!$L$47)^2+('Regime Indicators'!M35-'Regime Indicators'!$M$47)^2+('Regime Indicators'!N35-'Regime Indicators'!$N$47)^2+('Regime Indicators'!O35-'Regime Indicators'!$O$47)^2)</f>
        <v>6.005316691</v>
      </c>
      <c r="C36" s="6">
        <f t="shared" si="1"/>
        <v>0.3053039552</v>
      </c>
      <c r="D36" s="6">
        <f t="shared" si="2"/>
        <v>0.9170338406</v>
      </c>
      <c r="F36" s="135">
        <v>-0.007219281528972221</v>
      </c>
      <c r="G36" s="6">
        <f t="shared" si="3"/>
        <v>-0.006620325467</v>
      </c>
      <c r="H36" s="21">
        <f t="shared" si="4"/>
        <v>0.9170338406</v>
      </c>
      <c r="I36" s="135">
        <v>0.03837648483157774</v>
      </c>
      <c r="J36" s="6">
        <f t="shared" si="5"/>
        <v>0.03519253527</v>
      </c>
      <c r="K36" s="21">
        <f t="shared" si="6"/>
        <v>0.9170338406</v>
      </c>
      <c r="L36" s="135">
        <v>0.01980316524649739</v>
      </c>
      <c r="M36" s="6">
        <f t="shared" si="7"/>
        <v>0.01816017268</v>
      </c>
      <c r="N36" s="21">
        <f t="shared" si="8"/>
        <v>0.9170338406</v>
      </c>
      <c r="O36" s="22">
        <v>0.0662983451831709</v>
      </c>
      <c r="P36" s="6">
        <f t="shared" si="9"/>
        <v>0.06079782611</v>
      </c>
      <c r="Q36" s="21">
        <f t="shared" si="10"/>
        <v>0.9170338406</v>
      </c>
      <c r="R36" s="135">
        <v>0.026102499223344733</v>
      </c>
      <c r="S36" s="6">
        <f t="shared" si="11"/>
        <v>0.02393687511</v>
      </c>
      <c r="T36" s="21">
        <f t="shared" si="12"/>
        <v>0.9170338406</v>
      </c>
      <c r="U36" s="135">
        <v>0.05022271992639005</v>
      </c>
      <c r="V36" s="6">
        <f t="shared" si="13"/>
        <v>0.04605593374</v>
      </c>
      <c r="W36" s="21">
        <f t="shared" si="14"/>
        <v>0.9170338406</v>
      </c>
      <c r="X36" s="135">
        <v>0.03695738396016823</v>
      </c>
      <c r="Y36" s="6">
        <f t="shared" si="15"/>
        <v>0.03389117175</v>
      </c>
      <c r="Z36" s="21">
        <f t="shared" si="16"/>
        <v>0.9170338406</v>
      </c>
      <c r="AA36" s="135">
        <v>0.04369973807073668</v>
      </c>
      <c r="AB36" s="6">
        <f t="shared" si="17"/>
        <v>0.04007413864</v>
      </c>
      <c r="AC36" s="21">
        <f t="shared" si="18"/>
        <v>0.9170338406</v>
      </c>
      <c r="AD36" s="135">
        <v>-0.046320447186645075</v>
      </c>
      <c r="AE36" s="6">
        <f t="shared" si="19"/>
        <v>-0.04247741758</v>
      </c>
      <c r="AF36" s="21">
        <f t="shared" si="20"/>
        <v>0.9170338406</v>
      </c>
      <c r="AG36" s="135">
        <v>0.006456281779314121</v>
      </c>
      <c r="AH36" s="6">
        <f t="shared" si="21"/>
        <v>0.005920628876</v>
      </c>
      <c r="AI36" s="21">
        <f t="shared" si="22"/>
        <v>0.9170338406</v>
      </c>
    </row>
    <row r="37" ht="13.5" customHeight="1">
      <c r="A37" s="15" t="s">
        <v>131</v>
      </c>
      <c r="B37" s="6">
        <f>SQRT(('Regime Indicators'!J36-'Regime Indicators'!$J$47)^2+('Regime Indicators'!K36-'Regime Indicators'!$K$47)^2+('Regime Indicators'!L36-'Regime Indicators'!$L$47)^2+('Regime Indicators'!M36-'Regime Indicators'!$M$47)^2+('Regime Indicators'!N36-'Regime Indicators'!$N$47)^2+('Regime Indicators'!O36-'Regime Indicators'!$O$47)^2)</f>
        <v>5.555704294</v>
      </c>
      <c r="C37" s="6">
        <f t="shared" si="1"/>
        <v>0.282446136</v>
      </c>
      <c r="D37" s="6">
        <f t="shared" si="2"/>
        <v>0.9339145674</v>
      </c>
      <c r="F37" s="135">
        <v>0.0010835834158609003</v>
      </c>
      <c r="G37" s="6">
        <f t="shared" si="3"/>
        <v>0.001011974337</v>
      </c>
      <c r="H37" s="21">
        <f t="shared" si="4"/>
        <v>0.9339145674</v>
      </c>
      <c r="I37" s="135">
        <v>0.0012004843380759578</v>
      </c>
      <c r="J37" s="6">
        <f t="shared" si="5"/>
        <v>0.001121149811</v>
      </c>
      <c r="K37" s="21">
        <f t="shared" si="6"/>
        <v>0.9339145674</v>
      </c>
      <c r="L37" s="135">
        <v>-0.011958177989005225</v>
      </c>
      <c r="M37" s="6">
        <f t="shared" si="7"/>
        <v>-0.01116791662</v>
      </c>
      <c r="N37" s="21">
        <f t="shared" si="8"/>
        <v>0.9339145674</v>
      </c>
      <c r="O37" s="22">
        <v>0.019768722717746767</v>
      </c>
      <c r="P37" s="6">
        <f t="shared" si="9"/>
        <v>0.01846229812</v>
      </c>
      <c r="Q37" s="21">
        <f t="shared" si="10"/>
        <v>0.9339145674</v>
      </c>
      <c r="R37" s="135">
        <v>0.0012346584429094865</v>
      </c>
      <c r="S37" s="6">
        <f t="shared" si="11"/>
        <v>0.001153065506</v>
      </c>
      <c r="T37" s="21">
        <f t="shared" si="12"/>
        <v>0.9339145674</v>
      </c>
      <c r="U37" s="135">
        <v>0.008349418185144453</v>
      </c>
      <c r="V37" s="6">
        <f t="shared" si="13"/>
        <v>0.007797643272</v>
      </c>
      <c r="W37" s="21">
        <f t="shared" si="14"/>
        <v>0.9339145674</v>
      </c>
      <c r="X37" s="135">
        <v>0.029826918590895923</v>
      </c>
      <c r="Y37" s="6">
        <f t="shared" si="15"/>
        <v>0.02785579377</v>
      </c>
      <c r="Z37" s="21">
        <f t="shared" si="16"/>
        <v>0.9339145674</v>
      </c>
      <c r="AA37" s="135">
        <v>0.0533264368231301</v>
      </c>
      <c r="AB37" s="6">
        <f t="shared" si="17"/>
        <v>0.04980233618</v>
      </c>
      <c r="AC37" s="21">
        <f t="shared" si="18"/>
        <v>0.9339145674</v>
      </c>
      <c r="AD37" s="135">
        <v>-0.008343874251251826</v>
      </c>
      <c r="AE37" s="6">
        <f t="shared" si="19"/>
        <v>-0.007792465712</v>
      </c>
      <c r="AF37" s="21">
        <f t="shared" si="20"/>
        <v>0.9339145674</v>
      </c>
      <c r="AG37" s="135">
        <v>0.012819605815675983</v>
      </c>
      <c r="AH37" s="6">
        <f t="shared" si="21"/>
        <v>0.01197241662</v>
      </c>
      <c r="AI37" s="21">
        <f t="shared" si="22"/>
        <v>0.9339145674</v>
      </c>
    </row>
    <row r="38" ht="13.5" customHeight="1">
      <c r="A38" s="15" t="s">
        <v>133</v>
      </c>
      <c r="B38" s="6">
        <f>SQRT(('Regime Indicators'!J37-'Regime Indicators'!$J$47)^2+('Regime Indicators'!K37-'Regime Indicators'!$K$47)^2+('Regime Indicators'!L37-'Regime Indicators'!$L$47)^2+('Regime Indicators'!M37-'Regime Indicators'!$M$47)^2+('Regime Indicators'!N37-'Regime Indicators'!$N$47)^2+('Regime Indicators'!O37-'Regime Indicators'!$O$47)^2)</f>
        <v>5.58575393</v>
      </c>
      <c r="C38" s="6">
        <f t="shared" si="1"/>
        <v>0.2839738278</v>
      </c>
      <c r="D38" s="6">
        <f t="shared" si="2"/>
        <v>0.9328613019</v>
      </c>
      <c r="F38" s="135">
        <v>-0.08394969440815658</v>
      </c>
      <c r="G38" s="6">
        <f t="shared" si="3"/>
        <v>-0.07831342122</v>
      </c>
      <c r="H38" s="21">
        <f t="shared" si="4"/>
        <v>0.9328613019</v>
      </c>
      <c r="I38" s="135">
        <v>-0.05290070530997959</v>
      </c>
      <c r="J38" s="6">
        <f t="shared" si="5"/>
        <v>-0.04934902083</v>
      </c>
      <c r="K38" s="21">
        <f t="shared" si="6"/>
        <v>0.9328613019</v>
      </c>
      <c r="L38" s="135">
        <v>-0.10734793042782664</v>
      </c>
      <c r="M38" s="6">
        <f t="shared" si="7"/>
        <v>-0.1001407301</v>
      </c>
      <c r="N38" s="21">
        <f t="shared" si="8"/>
        <v>0.9328613019</v>
      </c>
      <c r="O38" s="22">
        <v>-0.13061590109325105</v>
      </c>
      <c r="P38" s="6">
        <f t="shared" si="9"/>
        <v>-0.1218465195</v>
      </c>
      <c r="Q38" s="21">
        <f t="shared" si="10"/>
        <v>0.9328613019</v>
      </c>
      <c r="R38" s="135">
        <v>-0.12053016520882931</v>
      </c>
      <c r="S38" s="6">
        <f t="shared" si="11"/>
        <v>-0.1124379268</v>
      </c>
      <c r="T38" s="21">
        <f t="shared" si="12"/>
        <v>0.9328613019</v>
      </c>
      <c r="U38" s="135">
        <v>-0.09110133713576318</v>
      </c>
      <c r="V38" s="6">
        <f t="shared" si="13"/>
        <v>-0.08498491197</v>
      </c>
      <c r="W38" s="21">
        <f t="shared" si="14"/>
        <v>0.9328613019</v>
      </c>
      <c r="X38" s="135">
        <v>-0.08819179493839269</v>
      </c>
      <c r="Y38" s="6">
        <f t="shared" si="15"/>
        <v>-0.08227071265</v>
      </c>
      <c r="Z38" s="21">
        <f t="shared" si="16"/>
        <v>0.9328613019</v>
      </c>
      <c r="AA38" s="135">
        <v>-0.07257369607129871</v>
      </c>
      <c r="AB38" s="6">
        <f t="shared" si="17"/>
        <v>-0.0677011926</v>
      </c>
      <c r="AC38" s="21">
        <f t="shared" si="18"/>
        <v>0.9328613019</v>
      </c>
      <c r="AD38" s="135">
        <v>0.006416210283995305</v>
      </c>
      <c r="AE38" s="6">
        <f t="shared" si="19"/>
        <v>0.005985434279</v>
      </c>
      <c r="AF38" s="21">
        <f t="shared" si="20"/>
        <v>0.9328613019</v>
      </c>
      <c r="AG38" s="135">
        <v>-0.037376569617870725</v>
      </c>
      <c r="AH38" s="6">
        <f t="shared" si="21"/>
        <v>-0.0348671554</v>
      </c>
      <c r="AI38" s="21">
        <f t="shared" si="22"/>
        <v>0.9328613019</v>
      </c>
    </row>
    <row r="39" ht="13.5" customHeight="1">
      <c r="A39" s="15" t="s">
        <v>135</v>
      </c>
      <c r="B39" s="6">
        <f>SQRT(('Regime Indicators'!J38-'Regime Indicators'!$J$47)^2+('Regime Indicators'!K38-'Regime Indicators'!$K$47)^2+('Regime Indicators'!L38-'Regime Indicators'!$L$47)^2+('Regime Indicators'!M38-'Regime Indicators'!$M$47)^2+('Regime Indicators'!N38-'Regime Indicators'!$N$47)^2+('Regime Indicators'!O38-'Regime Indicators'!$O$47)^2)</f>
        <v>5.691474673</v>
      </c>
      <c r="C39" s="6">
        <f t="shared" si="1"/>
        <v>0.2893485586</v>
      </c>
      <c r="D39" s="6">
        <f t="shared" si="2"/>
        <v>0.9290713061</v>
      </c>
      <c r="F39" s="135">
        <v>0.05635223282079016</v>
      </c>
      <c r="G39" s="6">
        <f t="shared" si="3"/>
        <v>0.05235524255</v>
      </c>
      <c r="H39" s="21">
        <f t="shared" si="4"/>
        <v>0.9290713061</v>
      </c>
      <c r="I39" s="135">
        <v>0.0731711990954993</v>
      </c>
      <c r="J39" s="6">
        <f t="shared" si="5"/>
        <v>0.06798126151</v>
      </c>
      <c r="K39" s="21">
        <f t="shared" si="6"/>
        <v>0.9290713061</v>
      </c>
      <c r="L39" s="135">
        <v>0.028760704139326965</v>
      </c>
      <c r="M39" s="6">
        <f t="shared" si="7"/>
        <v>0.02672074496</v>
      </c>
      <c r="N39" s="21">
        <f t="shared" si="8"/>
        <v>0.9290713061</v>
      </c>
      <c r="O39" s="22">
        <v>0.04319524192616009</v>
      </c>
      <c r="P39" s="6">
        <f t="shared" si="9"/>
        <v>0.04013145983</v>
      </c>
      <c r="Q39" s="21">
        <f t="shared" si="10"/>
        <v>0.9290713061</v>
      </c>
      <c r="R39" s="135">
        <v>0.021713215712493517</v>
      </c>
      <c r="S39" s="6">
        <f t="shared" si="11"/>
        <v>0.02017312568</v>
      </c>
      <c r="T39" s="21">
        <f t="shared" si="12"/>
        <v>0.9290713061</v>
      </c>
      <c r="U39" s="135">
        <v>0.05607263365849935</v>
      </c>
      <c r="V39" s="6">
        <f t="shared" si="13"/>
        <v>0.05209547499</v>
      </c>
      <c r="W39" s="21">
        <f t="shared" si="14"/>
        <v>0.9290713061</v>
      </c>
      <c r="X39" s="135">
        <v>0.037843149887505145</v>
      </c>
      <c r="Y39" s="6">
        <f t="shared" si="15"/>
        <v>0.03515898469</v>
      </c>
      <c r="Z39" s="21">
        <f t="shared" si="16"/>
        <v>0.9290713061</v>
      </c>
      <c r="AA39" s="135">
        <v>0.07812414239463683</v>
      </c>
      <c r="AB39" s="6">
        <f t="shared" si="17"/>
        <v>0.07258289901</v>
      </c>
      <c r="AC39" s="21">
        <f t="shared" si="18"/>
        <v>0.9290713061</v>
      </c>
      <c r="AD39" s="135">
        <v>-0.012583614513958175</v>
      </c>
      <c r="AE39" s="6">
        <f t="shared" si="19"/>
        <v>-0.01169107517</v>
      </c>
      <c r="AF39" s="21">
        <f t="shared" si="20"/>
        <v>0.9290713061</v>
      </c>
      <c r="AG39" s="135">
        <v>-0.008613998247366528</v>
      </c>
      <c r="AH39" s="6">
        <f t="shared" si="21"/>
        <v>-0.008003018602</v>
      </c>
      <c r="AI39" s="21">
        <f t="shared" si="22"/>
        <v>0.9290713061</v>
      </c>
    </row>
    <row r="40" ht="13.5" customHeight="1">
      <c r="A40" s="15" t="s">
        <v>137</v>
      </c>
      <c r="B40" s="6">
        <f>SQRT(('Regime Indicators'!J39-'Regime Indicators'!$J$47)^2+('Regime Indicators'!K39-'Regime Indicators'!$K$47)^2+('Regime Indicators'!L39-'Regime Indicators'!$L$47)^2+('Regime Indicators'!M39-'Regime Indicators'!$M$47)^2+('Regime Indicators'!N39-'Regime Indicators'!$N$47)^2+('Regime Indicators'!O39-'Regime Indicators'!$O$47)^2)</f>
        <v>5.080737095</v>
      </c>
      <c r="C40" s="6">
        <f t="shared" si="1"/>
        <v>0.2582993055</v>
      </c>
      <c r="D40" s="6">
        <f t="shared" si="2"/>
        <v>0.9491857962</v>
      </c>
      <c r="F40" s="135">
        <v>0.016383574414898572</v>
      </c>
      <c r="G40" s="6">
        <f t="shared" si="3"/>
        <v>0.01555105612</v>
      </c>
      <c r="H40" s="21">
        <f t="shared" si="4"/>
        <v>0.9491857962</v>
      </c>
      <c r="I40" s="135">
        <v>0.0074188780047854674</v>
      </c>
      <c r="J40" s="6">
        <f t="shared" si="5"/>
        <v>0.007041893626</v>
      </c>
      <c r="K40" s="21">
        <f t="shared" si="6"/>
        <v>0.9491857962</v>
      </c>
      <c r="L40" s="135">
        <v>0.017027542699790343</v>
      </c>
      <c r="M40" s="6">
        <f t="shared" si="7"/>
        <v>0.01616230167</v>
      </c>
      <c r="N40" s="21">
        <f t="shared" si="8"/>
        <v>0.9491857962</v>
      </c>
      <c r="O40" s="22">
        <v>-0.046829800854307546</v>
      </c>
      <c r="P40" s="6">
        <f t="shared" si="9"/>
        <v>-0.04445018181</v>
      </c>
      <c r="Q40" s="21">
        <f t="shared" si="10"/>
        <v>0.9491857962</v>
      </c>
      <c r="R40" s="135">
        <v>-0.025653442139511262</v>
      </c>
      <c r="S40" s="6">
        <f t="shared" si="11"/>
        <v>-0.0243498829</v>
      </c>
      <c r="T40" s="21">
        <f t="shared" si="12"/>
        <v>0.9491857962</v>
      </c>
      <c r="U40" s="135">
        <v>-0.013538191741417571</v>
      </c>
      <c r="V40" s="6">
        <f t="shared" si="13"/>
        <v>-0.01285025931</v>
      </c>
      <c r="W40" s="21">
        <f t="shared" si="14"/>
        <v>0.9491857962</v>
      </c>
      <c r="X40" s="135">
        <v>0.011817470449937861</v>
      </c>
      <c r="Y40" s="6">
        <f t="shared" si="15"/>
        <v>0.0112169751</v>
      </c>
      <c r="Z40" s="21">
        <f t="shared" si="16"/>
        <v>0.9491857962</v>
      </c>
      <c r="AA40" s="135">
        <v>3.8480539831842187E-4</v>
      </c>
      <c r="AB40" s="6">
        <f t="shared" si="17"/>
        <v>0.0003652518184</v>
      </c>
      <c r="AC40" s="21">
        <f t="shared" si="18"/>
        <v>0.9491857962</v>
      </c>
      <c r="AD40" s="135">
        <v>0.08260569389152406</v>
      </c>
      <c r="AE40" s="6">
        <f t="shared" si="19"/>
        <v>0.07840815132</v>
      </c>
      <c r="AF40" s="21">
        <f t="shared" si="20"/>
        <v>0.9491857962</v>
      </c>
      <c r="AG40" s="135">
        <v>0.04112809474241996</v>
      </c>
      <c r="AH40" s="6">
        <f t="shared" si="21"/>
        <v>0.03903820335</v>
      </c>
      <c r="AI40" s="21">
        <f t="shared" si="22"/>
        <v>0.9491857962</v>
      </c>
    </row>
    <row r="41" ht="13.5" customHeight="1">
      <c r="A41" s="15" t="s">
        <v>139</v>
      </c>
      <c r="B41" s="6">
        <f>SQRT(('Regime Indicators'!J40-'Regime Indicators'!$J$47)^2+('Regime Indicators'!K40-'Regime Indicators'!$K$47)^2+('Regime Indicators'!L40-'Regime Indicators'!$L$47)^2+('Regime Indicators'!M40-'Regime Indicators'!$M$47)^2+('Regime Indicators'!N40-'Regime Indicators'!$N$47)^2+('Regime Indicators'!O40-'Regime Indicators'!$O$47)^2)</f>
        <v>4.690198085</v>
      </c>
      <c r="C41" s="6">
        <f t="shared" si="1"/>
        <v>0.2384447149</v>
      </c>
      <c r="D41" s="6">
        <f t="shared" si="2"/>
        <v>0.9598779301</v>
      </c>
      <c r="F41" s="135">
        <v>0.04583087082488557</v>
      </c>
      <c r="G41" s="6">
        <f t="shared" si="3"/>
        <v>0.04399204142</v>
      </c>
      <c r="H41" s="21">
        <f t="shared" si="4"/>
        <v>0.9598779301</v>
      </c>
      <c r="I41" s="135">
        <v>0.006143230685792922</v>
      </c>
      <c r="J41" s="6">
        <f t="shared" si="5"/>
        <v>0.005896751555</v>
      </c>
      <c r="K41" s="21">
        <f t="shared" si="6"/>
        <v>0.9598779301</v>
      </c>
      <c r="L41" s="135">
        <v>0.04306276895110828</v>
      </c>
      <c r="M41" s="6">
        <f t="shared" si="7"/>
        <v>0.04133500152</v>
      </c>
      <c r="N41" s="21">
        <f t="shared" si="8"/>
        <v>0.9598779301</v>
      </c>
      <c r="O41" s="22">
        <v>0.0324099586965636</v>
      </c>
      <c r="P41" s="6">
        <f t="shared" si="9"/>
        <v>0.03110960407</v>
      </c>
      <c r="Q41" s="21">
        <f t="shared" si="10"/>
        <v>0.9598779301</v>
      </c>
      <c r="R41" s="135">
        <v>-0.02174100796956191</v>
      </c>
      <c r="S41" s="6">
        <f t="shared" si="11"/>
        <v>-0.02086871373</v>
      </c>
      <c r="T41" s="21">
        <f t="shared" si="12"/>
        <v>0.9598779301</v>
      </c>
      <c r="U41" s="135">
        <v>6.575614977271105E-4</v>
      </c>
      <c r="V41" s="6">
        <f t="shared" si="13"/>
        <v>0.0006311787693</v>
      </c>
      <c r="W41" s="21">
        <f t="shared" si="14"/>
        <v>0.9598779301</v>
      </c>
      <c r="X41" s="135">
        <v>-0.018790959688178566</v>
      </c>
      <c r="Y41" s="6">
        <f t="shared" si="15"/>
        <v>-0.01803702749</v>
      </c>
      <c r="Z41" s="21">
        <f t="shared" si="16"/>
        <v>0.9598779301</v>
      </c>
      <c r="AA41" s="135">
        <v>-0.006890086179692778</v>
      </c>
      <c r="AB41" s="6">
        <f t="shared" si="17"/>
        <v>-0.00661364166</v>
      </c>
      <c r="AC41" s="21">
        <f t="shared" si="18"/>
        <v>0.9598779301</v>
      </c>
      <c r="AD41" s="135">
        <v>0.03401351765992677</v>
      </c>
      <c r="AE41" s="6">
        <f t="shared" si="19"/>
        <v>0.03264882493</v>
      </c>
      <c r="AF41" s="21">
        <f t="shared" si="20"/>
        <v>0.9598779301</v>
      </c>
      <c r="AG41" s="135">
        <v>0.044334031695673515</v>
      </c>
      <c r="AH41" s="6">
        <f t="shared" si="21"/>
        <v>0.04255525858</v>
      </c>
      <c r="AI41" s="21">
        <f t="shared" si="22"/>
        <v>0.9598779301</v>
      </c>
    </row>
    <row r="42" ht="13.5" customHeight="1">
      <c r="A42" s="15" t="s">
        <v>141</v>
      </c>
      <c r="B42" s="6">
        <f>SQRT(('Regime Indicators'!J41-'Regime Indicators'!$J$47)^2+('Regime Indicators'!K41-'Regime Indicators'!$K$47)^2+('Regime Indicators'!L41-'Regime Indicators'!$L$47)^2+('Regime Indicators'!M41-'Regime Indicators'!$M$47)^2+('Regime Indicators'!N41-'Regime Indicators'!$N$47)^2+('Regime Indicators'!O41-'Regime Indicators'!$O$47)^2)</f>
        <v>3.864820371</v>
      </c>
      <c r="C42" s="6">
        <f t="shared" si="1"/>
        <v>0.196483384</v>
      </c>
      <c r="D42" s="6">
        <f t="shared" si="2"/>
        <v>0.97741603</v>
      </c>
      <c r="F42" s="135">
        <v>0.034808601342666945</v>
      </c>
      <c r="G42" s="6">
        <f t="shared" si="3"/>
        <v>0.03402248493</v>
      </c>
      <c r="H42" s="21">
        <f t="shared" si="4"/>
        <v>0.97741603</v>
      </c>
      <c r="I42" s="135">
        <v>0.04581078005474737</v>
      </c>
      <c r="J42" s="6">
        <f t="shared" si="5"/>
        <v>0.04477619077</v>
      </c>
      <c r="K42" s="21">
        <f t="shared" si="6"/>
        <v>0.97741603</v>
      </c>
      <c r="L42" s="135">
        <v>0.0886597671473559</v>
      </c>
      <c r="M42" s="6">
        <f t="shared" si="7"/>
        <v>0.08665747763</v>
      </c>
      <c r="N42" s="21">
        <f t="shared" si="8"/>
        <v>0.97741603</v>
      </c>
      <c r="O42" s="22">
        <v>0.09221616754710071</v>
      </c>
      <c r="P42" s="6">
        <f t="shared" si="9"/>
        <v>0.09013356039</v>
      </c>
      <c r="Q42" s="21">
        <f t="shared" si="10"/>
        <v>0.97741603</v>
      </c>
      <c r="R42" s="135">
        <v>0.07685485166146466</v>
      </c>
      <c r="S42" s="6">
        <f t="shared" si="11"/>
        <v>0.075119164</v>
      </c>
      <c r="T42" s="21">
        <f t="shared" si="12"/>
        <v>0.97741603</v>
      </c>
      <c r="U42" s="135">
        <v>0.049650933291653265</v>
      </c>
      <c r="V42" s="6">
        <f t="shared" si="13"/>
        <v>0.0485296181</v>
      </c>
      <c r="W42" s="21">
        <f t="shared" si="14"/>
        <v>0.97741603</v>
      </c>
      <c r="X42" s="135">
        <v>0.08774786790087785</v>
      </c>
      <c r="Y42" s="6">
        <f t="shared" si="15"/>
        <v>0.08576617269</v>
      </c>
      <c r="Z42" s="21">
        <f t="shared" si="16"/>
        <v>0.97741603</v>
      </c>
      <c r="AA42" s="135">
        <v>0.07245485104202598</v>
      </c>
      <c r="AB42" s="6">
        <f t="shared" si="17"/>
        <v>0.07081853286</v>
      </c>
      <c r="AC42" s="21">
        <f t="shared" si="18"/>
        <v>0.97741603</v>
      </c>
      <c r="AD42" s="135">
        <v>0.0102646242188289</v>
      </c>
      <c r="AE42" s="6">
        <f t="shared" si="19"/>
        <v>0.01003280825</v>
      </c>
      <c r="AF42" s="21">
        <f t="shared" si="20"/>
        <v>0.97741603</v>
      </c>
      <c r="AG42" s="135">
        <v>0.05302099076260558</v>
      </c>
      <c r="AH42" s="6">
        <f t="shared" si="21"/>
        <v>0.0518235663</v>
      </c>
      <c r="AI42" s="21">
        <f t="shared" si="22"/>
        <v>0.97741603</v>
      </c>
    </row>
    <row r="43" ht="13.5" customHeight="1">
      <c r="A43" s="15" t="s">
        <v>143</v>
      </c>
      <c r="B43" s="6">
        <f>SQRT(('Regime Indicators'!J42-'Regime Indicators'!$J$47)^2+('Regime Indicators'!K42-'Regime Indicators'!$K$47)^2+('Regime Indicators'!L42-'Regime Indicators'!$L$47)^2+('Regime Indicators'!M42-'Regime Indicators'!$M$47)^2+('Regime Indicators'!N42-'Regime Indicators'!$N$47)^2+('Regime Indicators'!O42-'Regime Indicators'!$O$47)^2)</f>
        <v>3.013497118</v>
      </c>
      <c r="C43" s="6">
        <f t="shared" si="1"/>
        <v>0.1532030093</v>
      </c>
      <c r="D43" s="6">
        <f t="shared" si="2"/>
        <v>0.989251186</v>
      </c>
      <c r="F43" s="135">
        <v>0.06676468964916493</v>
      </c>
      <c r="G43" s="6">
        <f t="shared" si="3"/>
        <v>0.06604704842</v>
      </c>
      <c r="H43" s="21">
        <f t="shared" si="4"/>
        <v>0.989251186</v>
      </c>
      <c r="I43" s="135">
        <v>0.010115672464231285</v>
      </c>
      <c r="J43" s="6">
        <f t="shared" si="5"/>
        <v>0.01000694098</v>
      </c>
      <c r="K43" s="21">
        <f t="shared" si="6"/>
        <v>0.989251186</v>
      </c>
      <c r="L43" s="135">
        <v>0.14073582609210922</v>
      </c>
      <c r="M43" s="6">
        <f t="shared" si="7"/>
        <v>0.1392230829</v>
      </c>
      <c r="N43" s="21">
        <f t="shared" si="8"/>
        <v>0.989251186</v>
      </c>
      <c r="O43" s="22">
        <v>0.03570123223116539</v>
      </c>
      <c r="P43" s="6">
        <f t="shared" si="9"/>
        <v>0.03531748633</v>
      </c>
      <c r="Q43" s="21">
        <f t="shared" si="10"/>
        <v>0.989251186</v>
      </c>
      <c r="R43" s="135">
        <v>0.046227624154149716</v>
      </c>
      <c r="S43" s="6">
        <f t="shared" si="11"/>
        <v>0.04573073202</v>
      </c>
      <c r="T43" s="21">
        <f t="shared" si="12"/>
        <v>0.989251186</v>
      </c>
      <c r="U43" s="135">
        <v>-0.052891631693962604</v>
      </c>
      <c r="V43" s="6">
        <f t="shared" si="13"/>
        <v>-0.05232310938</v>
      </c>
      <c r="W43" s="21">
        <f t="shared" si="14"/>
        <v>0.989251186</v>
      </c>
      <c r="X43" s="135">
        <v>-0.0011608039022159566</v>
      </c>
      <c r="Y43" s="6">
        <f t="shared" si="15"/>
        <v>-0.001148326637</v>
      </c>
      <c r="Z43" s="21">
        <f t="shared" si="16"/>
        <v>0.989251186</v>
      </c>
      <c r="AA43" s="135">
        <v>-0.05338578101140301</v>
      </c>
      <c r="AB43" s="6">
        <f t="shared" si="17"/>
        <v>-0.05281194718</v>
      </c>
      <c r="AC43" s="21">
        <f t="shared" si="18"/>
        <v>0.989251186</v>
      </c>
      <c r="AD43" s="135">
        <v>-0.10261800475844662</v>
      </c>
      <c r="AE43" s="6">
        <f t="shared" si="19"/>
        <v>-0.1015149829</v>
      </c>
      <c r="AF43" s="21">
        <f t="shared" si="20"/>
        <v>0.989251186</v>
      </c>
      <c r="AG43" s="135">
        <v>-0.0019142611746874039</v>
      </c>
      <c r="AH43" s="6">
        <f t="shared" si="21"/>
        <v>-0.001893685137</v>
      </c>
      <c r="AI43" s="21">
        <f t="shared" si="22"/>
        <v>0.989251186</v>
      </c>
    </row>
    <row r="44" ht="13.5" customHeight="1">
      <c r="A44" s="15" t="s">
        <v>145</v>
      </c>
      <c r="B44" s="6">
        <f>SQRT(('Regime Indicators'!J43-'Regime Indicators'!$J$47)^2+('Regime Indicators'!K43-'Regime Indicators'!$K$47)^2+('Regime Indicators'!L43-'Regime Indicators'!$L$47)^2+('Regime Indicators'!M43-'Regime Indicators'!$M$47)^2+('Regime Indicators'!N43-'Regime Indicators'!$N$47)^2+('Regime Indicators'!O43-'Regime Indicators'!$O$47)^2)</f>
        <v>2.896288095</v>
      </c>
      <c r="C44" s="6">
        <f t="shared" si="1"/>
        <v>0.1472442265</v>
      </c>
      <c r="D44" s="6">
        <f t="shared" si="2"/>
        <v>0.990453396</v>
      </c>
      <c r="F44" s="135">
        <v>0.03268591618303884</v>
      </c>
      <c r="G44" s="6">
        <f t="shared" si="3"/>
        <v>0.03237387669</v>
      </c>
      <c r="H44" s="21">
        <f t="shared" si="4"/>
        <v>0.990453396</v>
      </c>
      <c r="I44" s="135">
        <v>0.08908662579908677</v>
      </c>
      <c r="J44" s="6">
        <f t="shared" si="5"/>
        <v>0.08823615106</v>
      </c>
      <c r="K44" s="21">
        <f t="shared" si="6"/>
        <v>0.990453396</v>
      </c>
      <c r="L44" s="135">
        <v>-0.0012994233946993505</v>
      </c>
      <c r="M44" s="6">
        <f t="shared" si="7"/>
        <v>-0.001287018314</v>
      </c>
      <c r="N44" s="21">
        <f t="shared" si="8"/>
        <v>0.990453396</v>
      </c>
      <c r="O44" s="22">
        <v>0.05348808328250376</v>
      </c>
      <c r="P44" s="6">
        <f t="shared" si="9"/>
        <v>0.05297745373</v>
      </c>
      <c r="Q44" s="21">
        <f t="shared" si="10"/>
        <v>0.990453396</v>
      </c>
      <c r="R44" s="135">
        <v>0.05667184329791164</v>
      </c>
      <c r="S44" s="6">
        <f t="shared" si="11"/>
        <v>0.05613081965</v>
      </c>
      <c r="T44" s="21">
        <f t="shared" si="12"/>
        <v>0.990453396</v>
      </c>
      <c r="U44" s="135">
        <v>0.08035629963871682</v>
      </c>
      <c r="V44" s="6">
        <f t="shared" si="13"/>
        <v>0.07958916987</v>
      </c>
      <c r="W44" s="21">
        <f t="shared" si="14"/>
        <v>0.990453396</v>
      </c>
      <c r="X44" s="135">
        <v>0.0680240583517151</v>
      </c>
      <c r="Y44" s="6">
        <f t="shared" si="15"/>
        <v>0.0673746596</v>
      </c>
      <c r="Z44" s="21">
        <f t="shared" si="16"/>
        <v>0.990453396</v>
      </c>
      <c r="AA44" s="135">
        <v>0.08457972130883173</v>
      </c>
      <c r="AB44" s="6">
        <f t="shared" si="17"/>
        <v>0.0837722722</v>
      </c>
      <c r="AC44" s="21">
        <f t="shared" si="18"/>
        <v>0.990453396</v>
      </c>
      <c r="AD44" s="135">
        <v>0.024813793829006503</v>
      </c>
      <c r="AE44" s="6">
        <f t="shared" si="19"/>
        <v>0.02457690637</v>
      </c>
      <c r="AF44" s="21">
        <f t="shared" si="20"/>
        <v>0.990453396</v>
      </c>
      <c r="AG44" s="135">
        <v>0.03175901207558174</v>
      </c>
      <c r="AH44" s="6">
        <f t="shared" si="21"/>
        <v>0.03145582136</v>
      </c>
      <c r="AI44" s="21">
        <f t="shared" si="22"/>
        <v>0.990453396</v>
      </c>
    </row>
    <row r="45" ht="13.5" customHeight="1">
      <c r="A45" s="15" t="s">
        <v>147</v>
      </c>
      <c r="B45" s="6">
        <f>SQRT(('Regime Indicators'!J44-'Regime Indicators'!$J$47)^2+('Regime Indicators'!K44-'Regime Indicators'!$K$47)^2+('Regime Indicators'!L44-'Regime Indicators'!$L$47)^2+('Regime Indicators'!M44-'Regime Indicators'!$M$47)^2+('Regime Indicators'!N44-'Regime Indicators'!$N$47)^2+('Regime Indicators'!O44-'Regime Indicators'!$O$47)^2)</f>
        <v>2.361523011</v>
      </c>
      <c r="C45" s="6">
        <f t="shared" si="1"/>
        <v>0.1200573346</v>
      </c>
      <c r="D45" s="6">
        <f t="shared" si="2"/>
        <v>0.9948175444</v>
      </c>
      <c r="F45" s="135">
        <v>0.013445811481414438</v>
      </c>
      <c r="G45" s="6">
        <f t="shared" si="3"/>
        <v>0.01337612916</v>
      </c>
      <c r="H45" s="21">
        <f t="shared" si="4"/>
        <v>0.9948175444</v>
      </c>
      <c r="I45" s="135">
        <v>0.046702686428829576</v>
      </c>
      <c r="J45" s="6">
        <f t="shared" si="5"/>
        <v>0.04646065183</v>
      </c>
      <c r="K45" s="21">
        <f t="shared" si="6"/>
        <v>0.9948175444</v>
      </c>
      <c r="L45" s="135">
        <v>0.006700302438240602</v>
      </c>
      <c r="M45" s="6">
        <f t="shared" si="7"/>
        <v>0.006665578418</v>
      </c>
      <c r="N45" s="21">
        <f t="shared" si="8"/>
        <v>0.9948175444</v>
      </c>
      <c r="O45" s="22">
        <v>0.043888023761360584</v>
      </c>
      <c r="P45" s="6">
        <f t="shared" si="9"/>
        <v>0.04366057603</v>
      </c>
      <c r="Q45" s="21">
        <f t="shared" si="10"/>
        <v>0.9948175444</v>
      </c>
      <c r="R45" s="135">
        <v>0.04359991395764995</v>
      </c>
      <c r="S45" s="6">
        <f t="shared" si="11"/>
        <v>0.04337395934</v>
      </c>
      <c r="T45" s="21">
        <f t="shared" si="12"/>
        <v>0.9948175444</v>
      </c>
      <c r="U45" s="135">
        <v>0.06977084066937111</v>
      </c>
      <c r="V45" s="6">
        <f t="shared" si="13"/>
        <v>0.06940925638</v>
      </c>
      <c r="W45" s="21">
        <f t="shared" si="14"/>
        <v>0.9948175444</v>
      </c>
      <c r="X45" s="135">
        <v>0.06444540204294391</v>
      </c>
      <c r="Y45" s="6">
        <f t="shared" si="15"/>
        <v>0.06411141661</v>
      </c>
      <c r="Z45" s="21">
        <f t="shared" si="16"/>
        <v>0.9948175444</v>
      </c>
      <c r="AA45" s="135">
        <v>0.08164191244668118</v>
      </c>
      <c r="AB45" s="6">
        <f t="shared" si="17"/>
        <v>0.08121880686</v>
      </c>
      <c r="AC45" s="21">
        <f t="shared" si="18"/>
        <v>0.9948175444</v>
      </c>
      <c r="AD45" s="135">
        <v>0.03547092396227769</v>
      </c>
      <c r="AE45" s="6">
        <f t="shared" si="19"/>
        <v>0.03528709747</v>
      </c>
      <c r="AF45" s="21">
        <f t="shared" si="20"/>
        <v>0.9948175444</v>
      </c>
      <c r="AG45" s="135">
        <v>0.031864380125475655</v>
      </c>
      <c r="AH45" s="6">
        <f t="shared" si="21"/>
        <v>0.03169924439</v>
      </c>
      <c r="AI45" s="21">
        <f t="shared" si="22"/>
        <v>0.9948175444</v>
      </c>
    </row>
    <row r="46" ht="13.5" customHeight="1">
      <c r="A46" s="15" t="s">
        <v>149</v>
      </c>
      <c r="B46" s="6">
        <f>SQRT(('Regime Indicators'!J45-'Regime Indicators'!$J$47)^2+('Regime Indicators'!K45-'Regime Indicators'!$K$47)^2+('Regime Indicators'!L45-'Regime Indicators'!$L$47)^2+('Regime Indicators'!M45-'Regime Indicators'!$M$47)^2+('Regime Indicators'!N45-'Regime Indicators'!$N$47)^2+('Regime Indicators'!O45-'Regime Indicators'!$O$47)^2)</f>
        <v>1.583329664</v>
      </c>
      <c r="C46" s="6">
        <f t="shared" si="1"/>
        <v>0.08049480714</v>
      </c>
      <c r="D46" s="6">
        <f t="shared" si="2"/>
        <v>0.9984361384</v>
      </c>
      <c r="F46" s="135">
        <v>0.0311490264979144</v>
      </c>
      <c r="G46" s="6">
        <f t="shared" si="3"/>
        <v>0.03110031373</v>
      </c>
      <c r="H46" s="21">
        <f t="shared" si="4"/>
        <v>0.9984361384</v>
      </c>
      <c r="I46" s="135">
        <v>0.05899001279033933</v>
      </c>
      <c r="J46" s="6">
        <f t="shared" si="5"/>
        <v>0.05889776057</v>
      </c>
      <c r="K46" s="21">
        <f t="shared" si="6"/>
        <v>0.9984361384</v>
      </c>
      <c r="L46" s="135">
        <v>0.051093608061974605</v>
      </c>
      <c r="M46" s="6">
        <f t="shared" si="7"/>
        <v>0.05101370473</v>
      </c>
      <c r="N46" s="21">
        <f t="shared" si="8"/>
        <v>0.9984361384</v>
      </c>
      <c r="O46" s="22">
        <v>0.0621832416275514</v>
      </c>
      <c r="P46" s="6">
        <f t="shared" si="9"/>
        <v>0.06208599564</v>
      </c>
      <c r="Q46" s="21">
        <f t="shared" si="10"/>
        <v>0.9984361384</v>
      </c>
      <c r="R46" s="135">
        <v>0.061419849167973606</v>
      </c>
      <c r="S46" s="6">
        <f t="shared" si="11"/>
        <v>0.06132379702</v>
      </c>
      <c r="T46" s="21">
        <f t="shared" si="12"/>
        <v>0.9984361384</v>
      </c>
      <c r="U46" s="135">
        <v>0.05100671725802575</v>
      </c>
      <c r="V46" s="6">
        <f t="shared" si="13"/>
        <v>0.05092694981</v>
      </c>
      <c r="W46" s="21">
        <f t="shared" si="14"/>
        <v>0.9984361384</v>
      </c>
      <c r="X46" s="135">
        <v>0.06965965020792875</v>
      </c>
      <c r="Y46" s="6">
        <f t="shared" si="15"/>
        <v>0.06955071216</v>
      </c>
      <c r="Z46" s="21">
        <f t="shared" si="16"/>
        <v>0.9984361384</v>
      </c>
      <c r="AA46" s="135">
        <v>0.0754229579218677</v>
      </c>
      <c r="AB46" s="6">
        <f t="shared" si="17"/>
        <v>0.07530500685</v>
      </c>
      <c r="AC46" s="21">
        <f t="shared" si="18"/>
        <v>0.9984361384</v>
      </c>
      <c r="AD46" s="135">
        <v>0.02475519917008384</v>
      </c>
      <c r="AE46" s="6">
        <f t="shared" si="19"/>
        <v>0.02471648546</v>
      </c>
      <c r="AF46" s="21">
        <f t="shared" si="20"/>
        <v>0.9984361384</v>
      </c>
      <c r="AG46" s="135">
        <v>0.028380755690609716</v>
      </c>
      <c r="AH46" s="6">
        <f t="shared" si="21"/>
        <v>0.02833637212</v>
      </c>
      <c r="AI46" s="21">
        <f t="shared" si="22"/>
        <v>0.9984361384</v>
      </c>
    </row>
    <row r="47" ht="13.5" customHeight="1">
      <c r="A47" s="15" t="s">
        <v>151</v>
      </c>
      <c r="B47" s="6">
        <f>SQRT(('Regime Indicators'!J46-'Regime Indicators'!$J$47)^2+('Regime Indicators'!K46-'Regime Indicators'!$K$47)^2+('Regime Indicators'!L46-'Regime Indicators'!$L$47)^2+('Regime Indicators'!M46-'Regime Indicators'!$M$47)^2+('Regime Indicators'!N46-'Regime Indicators'!$N$47)^2+('Regime Indicators'!O46-'Regime Indicators'!$O$47)^2)</f>
        <v>0.7121614</v>
      </c>
      <c r="C47" s="6">
        <f t="shared" si="1"/>
        <v>0.03620553309</v>
      </c>
      <c r="D47" s="6">
        <f t="shared" si="2"/>
        <v>0.9998576277</v>
      </c>
      <c r="F47" s="135">
        <v>0.0532580227171342</v>
      </c>
      <c r="G47" s="6">
        <f t="shared" si="3"/>
        <v>0.05325044025</v>
      </c>
      <c r="H47" s="21">
        <f t="shared" si="4"/>
        <v>0.9998576277</v>
      </c>
      <c r="I47" s="135">
        <v>0.07863654456952185</v>
      </c>
      <c r="J47" s="6">
        <f t="shared" si="5"/>
        <v>0.0786253489</v>
      </c>
      <c r="K47" s="21">
        <f t="shared" si="6"/>
        <v>0.9998576277</v>
      </c>
      <c r="L47" s="135">
        <v>0.0204562704069422</v>
      </c>
      <c r="M47" s="6">
        <f t="shared" si="7"/>
        <v>0.020453358</v>
      </c>
      <c r="N47" s="21">
        <f t="shared" si="8"/>
        <v>0.9998576277</v>
      </c>
      <c r="O47" s="22">
        <v>0.04585135245437222</v>
      </c>
      <c r="P47" s="6">
        <f t="shared" si="9"/>
        <v>0.04584482449</v>
      </c>
      <c r="Q47" s="21">
        <f t="shared" si="10"/>
        <v>0.9998576277</v>
      </c>
      <c r="R47" s="135">
        <v>0.034141746941038775</v>
      </c>
      <c r="S47" s="6">
        <f t="shared" si="11"/>
        <v>0.0341368861</v>
      </c>
      <c r="T47" s="21">
        <f t="shared" si="12"/>
        <v>0.9998576277</v>
      </c>
      <c r="U47" s="135">
        <v>0.050579467464712424</v>
      </c>
      <c r="V47" s="6">
        <f t="shared" si="13"/>
        <v>0.05057226635</v>
      </c>
      <c r="W47" s="21">
        <f t="shared" si="14"/>
        <v>0.9998576277</v>
      </c>
      <c r="X47" s="135">
        <v>0.05198293938547449</v>
      </c>
      <c r="Y47" s="6">
        <f t="shared" si="15"/>
        <v>0.05197553846</v>
      </c>
      <c r="Z47" s="21">
        <f t="shared" si="16"/>
        <v>0.9998576277</v>
      </c>
      <c r="AA47" s="135">
        <v>0.06430707249444478</v>
      </c>
      <c r="AB47" s="6">
        <f t="shared" si="17"/>
        <v>0.06429791695</v>
      </c>
      <c r="AC47" s="21">
        <f t="shared" si="18"/>
        <v>0.9998576277</v>
      </c>
      <c r="AD47" s="135">
        <v>0.01629010864190472</v>
      </c>
      <c r="AE47" s="6">
        <f t="shared" si="19"/>
        <v>0.01628778938</v>
      </c>
      <c r="AF47" s="21">
        <f t="shared" si="20"/>
        <v>0.9998576277</v>
      </c>
      <c r="AG47" s="135">
        <v>0.008662784588640227</v>
      </c>
      <c r="AH47" s="6">
        <f t="shared" si="21"/>
        <v>0.008661551248</v>
      </c>
      <c r="AI47" s="21">
        <f t="shared" si="22"/>
        <v>0.9998576277</v>
      </c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0.03135708202</v>
      </c>
      <c r="I53" s="135">
        <f>SUM(J3:J49)/SUM(K3:K49)</f>
        <v>0.0377256723</v>
      </c>
      <c r="L53" s="135">
        <f>SUM(M3:M49)/SUM(N3:N49)</f>
        <v>0.03125753187</v>
      </c>
      <c r="O53" s="135">
        <f>SUM(P3:P49)/SUM(Q3:Q49)</f>
        <v>0.03507249573</v>
      </c>
      <c r="R53" s="135">
        <f>SUM(S3:S49)/SUM(T3:T49)</f>
        <v>0.01681160503</v>
      </c>
      <c r="U53" s="135">
        <f>SUM(V3:V49)/SUM(W3:W49)</f>
        <v>0.01972127475</v>
      </c>
      <c r="X53" s="135">
        <f>SUM(Y3:Y49)/SUM(Z3:Z49)</f>
        <v>0.02469607425</v>
      </c>
      <c r="AA53" s="135">
        <f>SUM(AB3:AB49)/SUM(AC3:AC49)</f>
        <v>0.02680333051</v>
      </c>
      <c r="AD53" s="135">
        <f>SUM(AE3:AE49)/SUM(AF3:AF49)</f>
        <v>0.003895755848</v>
      </c>
      <c r="AG53" s="135">
        <f>SUM(AH3:AH49)/SUM(AI3:AI49)</f>
        <v>0.01918694138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Indicators'!$J$46)^2+('Regime Indicators'!K2-'Regime Indicators'!$K$46)^2+('Regime Indicators'!L2-'Regime Indicators'!$L$46)^2+('Regime Indicators'!M2-'Regime Indicators'!$M$46)^2+('Regime Indicators'!N2-'Regime Indicators'!$N$46)^2+('Regime Indicators'!O2-'Regime Indicators'!$O$46)^2)</f>
        <v>19.1144351</v>
      </c>
      <c r="C3" s="6">
        <f t="shared" ref="C3:C46" si="1">B3/MAX($B$3:$B$49)</f>
        <v>1</v>
      </c>
      <c r="D3" s="6">
        <f t="shared" ref="D3:D46" si="2">(1-C3^3)^3</f>
        <v>0</v>
      </c>
      <c r="F3" s="135">
        <v>0.08002022215014493</v>
      </c>
      <c r="G3" s="6">
        <f t="shared" ref="G3:G46" si="3">F3*$D3</f>
        <v>0</v>
      </c>
      <c r="H3" s="21">
        <f t="shared" ref="H3:H46" si="4">$D3</f>
        <v>0</v>
      </c>
      <c r="I3" s="135">
        <v>0.05927035378206491</v>
      </c>
      <c r="J3" s="6">
        <f t="shared" ref="J3:J46" si="5">I3*$D3</f>
        <v>0</v>
      </c>
      <c r="K3" s="21">
        <f t="shared" ref="K3:K46" si="6">$D3</f>
        <v>0</v>
      </c>
      <c r="L3" s="135">
        <v>0.09027923563222706</v>
      </c>
      <c r="M3" s="6">
        <f t="shared" ref="M3:M46" si="7">L3*$D3</f>
        <v>0</v>
      </c>
      <c r="N3" s="21">
        <f t="shared" ref="N3:N46" si="8">$D3</f>
        <v>0</v>
      </c>
      <c r="O3" s="22">
        <v>0.08769557455906196</v>
      </c>
      <c r="P3" s="6">
        <f t="shared" ref="P3:P46" si="9">O3*$D3</f>
        <v>0</v>
      </c>
      <c r="Q3" s="21">
        <f t="shared" ref="Q3:Q46" si="10">$D3</f>
        <v>0</v>
      </c>
      <c r="R3" s="135">
        <v>0.10845177406117879</v>
      </c>
      <c r="S3" s="6">
        <f t="shared" ref="S3:S46" si="11">R3*$D3</f>
        <v>0</v>
      </c>
      <c r="T3" s="21">
        <f t="shared" ref="T3:T46" si="12">$D3</f>
        <v>0</v>
      </c>
      <c r="U3" s="135">
        <v>0.09379122638738613</v>
      </c>
      <c r="V3" s="6">
        <f t="shared" ref="V3:V46" si="13">U3*$D3</f>
        <v>0</v>
      </c>
      <c r="W3" s="21">
        <f t="shared" ref="W3:W46" si="14">$D3</f>
        <v>0</v>
      </c>
      <c r="X3" s="135">
        <v>0.122437114401857</v>
      </c>
      <c r="Y3" s="6">
        <f t="shared" ref="Y3:Y46" si="15">X3*$D3</f>
        <v>0</v>
      </c>
      <c r="Z3" s="21">
        <f t="shared" ref="Z3:Z46" si="16">$D3</f>
        <v>0</v>
      </c>
      <c r="AA3" s="135">
        <v>0.128439994113547</v>
      </c>
      <c r="AB3" s="6">
        <f t="shared" ref="AB3:AB46" si="17">AA3*$D3</f>
        <v>0</v>
      </c>
      <c r="AC3" s="21">
        <f t="shared" ref="AC3:AC46" si="18">$D3</f>
        <v>0</v>
      </c>
      <c r="AD3" s="135">
        <v>0.02572521521226423</v>
      </c>
      <c r="AE3" s="6">
        <f t="shared" ref="AE3:AE46" si="19">AD3*$D3</f>
        <v>0</v>
      </c>
      <c r="AF3" s="21">
        <f t="shared" ref="AF3:AF46" si="20">$D3</f>
        <v>0</v>
      </c>
      <c r="AG3" s="135">
        <v>0.04818173655123448</v>
      </c>
      <c r="AH3" s="6">
        <f t="shared" ref="AH3:AH46" si="21">AG3*$D3</f>
        <v>0</v>
      </c>
      <c r="AI3" s="21">
        <f t="shared" ref="AI3:AI46" si="22">$D3</f>
        <v>0</v>
      </c>
    </row>
    <row r="4" ht="13.5" customHeight="1">
      <c r="A4" s="15" t="s">
        <v>31</v>
      </c>
      <c r="B4" s="6">
        <f>SQRT(('Regime Indicators'!J3-'Regime Indicators'!$J$46)^2+('Regime Indicators'!K3-'Regime Indicators'!$K$46)^2+('Regime Indicators'!L3-'Regime Indicators'!$L$46)^2+('Regime Indicators'!M3-'Regime Indicators'!$M$46)^2+('Regime Indicators'!N3-'Regime Indicators'!$N$46)^2+('Regime Indicators'!O3-'Regime Indicators'!$O$46)^2)</f>
        <v>18.20840911</v>
      </c>
      <c r="C4" s="6">
        <f t="shared" si="1"/>
        <v>0.9525999076</v>
      </c>
      <c r="D4" s="6">
        <f t="shared" si="2"/>
        <v>0.002491476779</v>
      </c>
      <c r="F4" s="135">
        <v>0.01241346270998478</v>
      </c>
      <c r="G4" s="6">
        <f t="shared" si="3"/>
        <v>0.00003092785409</v>
      </c>
      <c r="H4" s="21">
        <f t="shared" si="4"/>
        <v>0.002491476779</v>
      </c>
      <c r="I4" s="135">
        <v>0.011884710625086337</v>
      </c>
      <c r="J4" s="6">
        <f t="shared" si="5"/>
        <v>0.00002961048055</v>
      </c>
      <c r="K4" s="21">
        <f t="shared" si="6"/>
        <v>0.002491476779</v>
      </c>
      <c r="L4" s="135">
        <v>0.014613208825635438</v>
      </c>
      <c r="M4" s="6">
        <f t="shared" si="7"/>
        <v>0.00003640847046</v>
      </c>
      <c r="N4" s="21">
        <f t="shared" si="8"/>
        <v>0.002491476779</v>
      </c>
      <c r="O4" s="22">
        <v>0.024761117291381085</v>
      </c>
      <c r="P4" s="6">
        <f t="shared" si="9"/>
        <v>0.00006169174875</v>
      </c>
      <c r="Q4" s="21">
        <f t="shared" si="10"/>
        <v>0.002491476779</v>
      </c>
      <c r="R4" s="135">
        <v>0.0320104288920775</v>
      </c>
      <c r="S4" s="6">
        <f t="shared" si="11"/>
        <v>0.00007975324027</v>
      </c>
      <c r="T4" s="21">
        <f t="shared" si="12"/>
        <v>0.002491476779</v>
      </c>
      <c r="U4" s="135">
        <v>0.04831366244088464</v>
      </c>
      <c r="V4" s="6">
        <f t="shared" si="13"/>
        <v>0.0001203723681</v>
      </c>
      <c r="W4" s="21">
        <f t="shared" si="14"/>
        <v>0.002491476779</v>
      </c>
      <c r="X4" s="135">
        <v>0.07268401040415595</v>
      </c>
      <c r="Y4" s="6">
        <f t="shared" si="15"/>
        <v>0.0001810905241</v>
      </c>
      <c r="Z4" s="21">
        <f t="shared" si="16"/>
        <v>0.002491476779</v>
      </c>
      <c r="AA4" s="135">
        <v>0.06995801200596197</v>
      </c>
      <c r="AB4" s="6">
        <f t="shared" si="17"/>
        <v>0.0001742987624</v>
      </c>
      <c r="AC4" s="21">
        <f t="shared" si="18"/>
        <v>0.002491476779</v>
      </c>
      <c r="AD4" s="135">
        <v>0.011605795214162162</v>
      </c>
      <c r="AE4" s="6">
        <f t="shared" si="19"/>
        <v>0.00002891556928</v>
      </c>
      <c r="AF4" s="21">
        <f t="shared" si="20"/>
        <v>0.002491476779</v>
      </c>
      <c r="AG4" s="135">
        <v>0.025472703447271927</v>
      </c>
      <c r="AH4" s="6">
        <f t="shared" si="21"/>
        <v>0.00006346464914</v>
      </c>
      <c r="AI4" s="21">
        <f t="shared" si="22"/>
        <v>0.002491476779</v>
      </c>
    </row>
    <row r="5" ht="13.5" customHeight="1">
      <c r="A5" s="15" t="s">
        <v>55</v>
      </c>
      <c r="B5" s="6">
        <f>SQRT(('Regime Indicators'!J4-'Regime Indicators'!$J$46)^2+('Regime Indicators'!K4-'Regime Indicators'!$K$46)^2+('Regime Indicators'!L4-'Regime Indicators'!$L$46)^2+('Regime Indicators'!M4-'Regime Indicators'!$M$46)^2+('Regime Indicators'!N4-'Regime Indicators'!$N$46)^2+('Regime Indicators'!O4-'Regime Indicators'!$O$46)^2)</f>
        <v>17.64436955</v>
      </c>
      <c r="C5" s="6">
        <f t="shared" si="1"/>
        <v>0.9230913418</v>
      </c>
      <c r="D5" s="6">
        <f t="shared" si="2"/>
        <v>0.009723069375</v>
      </c>
      <c r="F5" s="135">
        <v>0.04925153891895251</v>
      </c>
      <c r="G5" s="6">
        <f t="shared" si="3"/>
        <v>0.0004788761297</v>
      </c>
      <c r="H5" s="21">
        <f t="shared" si="4"/>
        <v>0.009723069375</v>
      </c>
      <c r="I5" s="135">
        <v>0.06855645625949958</v>
      </c>
      <c r="J5" s="6">
        <f t="shared" si="5"/>
        <v>0.0006665791803</v>
      </c>
      <c r="K5" s="21">
        <f t="shared" si="6"/>
        <v>0.009723069375</v>
      </c>
      <c r="L5" s="135">
        <v>0.023009322975089397</v>
      </c>
      <c r="M5" s="6">
        <f t="shared" si="7"/>
        <v>0.0002237212436</v>
      </c>
      <c r="N5" s="21">
        <f t="shared" si="8"/>
        <v>0.009723069375</v>
      </c>
      <c r="O5" s="22">
        <v>0.06687712968515203</v>
      </c>
      <c r="P5" s="6">
        <f t="shared" si="9"/>
        <v>0.0006502509715</v>
      </c>
      <c r="Q5" s="21">
        <f t="shared" si="10"/>
        <v>0.009723069375</v>
      </c>
      <c r="R5" s="135">
        <v>0.06694646170415974</v>
      </c>
      <c r="S5" s="6">
        <f t="shared" si="11"/>
        <v>0.0006509250916</v>
      </c>
      <c r="T5" s="21">
        <f t="shared" si="12"/>
        <v>0.009723069375</v>
      </c>
      <c r="U5" s="135">
        <v>0.07262039596740211</v>
      </c>
      <c r="V5" s="6">
        <f t="shared" si="13"/>
        <v>0.0007060931481</v>
      </c>
      <c r="W5" s="21">
        <f t="shared" si="14"/>
        <v>0.009723069375</v>
      </c>
      <c r="X5" s="135">
        <v>0.041689047053434125</v>
      </c>
      <c r="Y5" s="6">
        <f t="shared" si="15"/>
        <v>0.0004053454967</v>
      </c>
      <c r="Z5" s="21">
        <f t="shared" si="16"/>
        <v>0.009723069375</v>
      </c>
      <c r="AA5" s="135">
        <v>0.05575059516325842</v>
      </c>
      <c r="AB5" s="6">
        <f t="shared" si="17"/>
        <v>0.0005420669045</v>
      </c>
      <c r="AC5" s="21">
        <f t="shared" si="18"/>
        <v>0.009723069375</v>
      </c>
      <c r="AD5" s="135">
        <v>-0.01099525232072629</v>
      </c>
      <c r="AE5" s="6">
        <f t="shared" si="19"/>
        <v>-0.0001069076011</v>
      </c>
      <c r="AF5" s="21">
        <f t="shared" si="20"/>
        <v>0.009723069375</v>
      </c>
      <c r="AG5" s="135">
        <v>4.246628429507293E-4</v>
      </c>
      <c r="AH5" s="6">
        <f t="shared" si="21"/>
        <v>0.000004129026283</v>
      </c>
      <c r="AI5" s="21">
        <f t="shared" si="22"/>
        <v>0.009723069375</v>
      </c>
    </row>
    <row r="6" ht="13.5" customHeight="1">
      <c r="A6" s="15" t="s">
        <v>59</v>
      </c>
      <c r="B6" s="6">
        <f>SQRT(('Regime Indicators'!J5-'Regime Indicators'!$J$46)^2+('Regime Indicators'!K5-'Regime Indicators'!$K$46)^2+('Regime Indicators'!L5-'Regime Indicators'!$L$46)^2+('Regime Indicators'!M5-'Regime Indicators'!$M$46)^2+('Regime Indicators'!N5-'Regime Indicators'!$N$46)^2+('Regime Indicators'!O5-'Regime Indicators'!$O$46)^2)</f>
        <v>16.51241731</v>
      </c>
      <c r="C6" s="6">
        <f t="shared" si="1"/>
        <v>0.8638715829</v>
      </c>
      <c r="D6" s="6">
        <f t="shared" si="2"/>
        <v>0.04485807498</v>
      </c>
      <c r="F6" s="135">
        <v>-0.002430018543937873</v>
      </c>
      <c r="G6" s="6">
        <f t="shared" si="3"/>
        <v>-0.000109005954</v>
      </c>
      <c r="H6" s="21">
        <f t="shared" si="4"/>
        <v>0.04485807498</v>
      </c>
      <c r="I6" s="135">
        <v>0.04208238323936153</v>
      </c>
      <c r="J6" s="6">
        <f t="shared" si="5"/>
        <v>0.001887734702</v>
      </c>
      <c r="K6" s="21">
        <f t="shared" si="6"/>
        <v>0.04485807498</v>
      </c>
      <c r="L6" s="135">
        <v>-0.06256878422352907</v>
      </c>
      <c r="M6" s="6">
        <f t="shared" si="7"/>
        <v>-0.002806715214</v>
      </c>
      <c r="N6" s="21">
        <f t="shared" si="8"/>
        <v>0.04485807498</v>
      </c>
      <c r="O6" s="22">
        <v>1.594875589121525E-4</v>
      </c>
      <c r="P6" s="6">
        <f t="shared" si="9"/>
        <v>0.000007154304875</v>
      </c>
      <c r="Q6" s="21">
        <f t="shared" si="10"/>
        <v>0.04485807498</v>
      </c>
      <c r="R6" s="135">
        <v>0.005225827378864345</v>
      </c>
      <c r="S6" s="6">
        <f t="shared" si="11"/>
        <v>0.0002344205564</v>
      </c>
      <c r="T6" s="21">
        <f t="shared" si="12"/>
        <v>0.04485807498</v>
      </c>
      <c r="U6" s="135">
        <v>0.04897168001593255</v>
      </c>
      <c r="V6" s="6">
        <f t="shared" si="13"/>
        <v>0.002196775294</v>
      </c>
      <c r="W6" s="21">
        <f t="shared" si="14"/>
        <v>0.04485807498</v>
      </c>
      <c r="X6" s="135">
        <v>-0.028372464318063062</v>
      </c>
      <c r="Y6" s="6">
        <f t="shared" si="15"/>
        <v>-0.001272734132</v>
      </c>
      <c r="Z6" s="21">
        <f t="shared" si="16"/>
        <v>0.04485807498</v>
      </c>
      <c r="AA6" s="135">
        <v>-0.01465868783247759</v>
      </c>
      <c r="AB6" s="6">
        <f t="shared" si="17"/>
        <v>-0.0006575605178</v>
      </c>
      <c r="AC6" s="21">
        <f t="shared" si="18"/>
        <v>0.04485807498</v>
      </c>
      <c r="AD6" s="135">
        <v>0.07345144035693751</v>
      </c>
      <c r="AE6" s="6">
        <f t="shared" si="19"/>
        <v>0.003294890219</v>
      </c>
      <c r="AF6" s="21">
        <f t="shared" si="20"/>
        <v>0.04485807498</v>
      </c>
      <c r="AG6" s="135">
        <v>0.009373971220094646</v>
      </c>
      <c r="AH6" s="6">
        <f t="shared" si="21"/>
        <v>0.0004204983038</v>
      </c>
      <c r="AI6" s="21">
        <f t="shared" si="22"/>
        <v>0.04485807498</v>
      </c>
    </row>
    <row r="7" ht="13.5" customHeight="1">
      <c r="A7" s="15" t="s">
        <v>61</v>
      </c>
      <c r="B7" s="6">
        <f>SQRT(('Regime Indicators'!J6-'Regime Indicators'!$J$46)^2+('Regime Indicators'!K6-'Regime Indicators'!$K$46)^2+('Regime Indicators'!L6-'Regime Indicators'!$L$46)^2+('Regime Indicators'!M6-'Regime Indicators'!$M$46)^2+('Regime Indicators'!N6-'Regime Indicators'!$N$46)^2+('Regime Indicators'!O6-'Regime Indicators'!$O$46)^2)</f>
        <v>15.49517451</v>
      </c>
      <c r="C7" s="6">
        <f t="shared" si="1"/>
        <v>0.8106530186</v>
      </c>
      <c r="D7" s="6">
        <f t="shared" si="2"/>
        <v>0.102026038</v>
      </c>
      <c r="F7" s="135">
        <v>-0.05796753433549395</v>
      </c>
      <c r="G7" s="6">
        <f t="shared" si="3"/>
        <v>-0.00591419786</v>
      </c>
      <c r="H7" s="21">
        <f t="shared" si="4"/>
        <v>0.102026038</v>
      </c>
      <c r="I7" s="135">
        <v>-0.007657923639615372</v>
      </c>
      <c r="J7" s="6">
        <f t="shared" si="5"/>
        <v>-0.0007813076081</v>
      </c>
      <c r="K7" s="21">
        <f t="shared" si="6"/>
        <v>0.102026038</v>
      </c>
      <c r="L7" s="135">
        <v>-0.0727507260282858</v>
      </c>
      <c r="M7" s="6">
        <f t="shared" si="7"/>
        <v>-0.007422468337</v>
      </c>
      <c r="N7" s="21">
        <f t="shared" si="8"/>
        <v>0.102026038</v>
      </c>
      <c r="O7" s="22">
        <v>-0.021038970256296308</v>
      </c>
      <c r="P7" s="6">
        <f t="shared" si="9"/>
        <v>-0.002146522778</v>
      </c>
      <c r="Q7" s="21">
        <f t="shared" si="10"/>
        <v>0.102026038</v>
      </c>
      <c r="R7" s="135">
        <v>-0.03375881088889332</v>
      </c>
      <c r="S7" s="6">
        <f t="shared" si="11"/>
        <v>-0.003444277722</v>
      </c>
      <c r="T7" s="21">
        <f t="shared" si="12"/>
        <v>0.102026038</v>
      </c>
      <c r="U7" s="135">
        <v>6.377278934066588E-4</v>
      </c>
      <c r="V7" s="6">
        <f t="shared" si="13"/>
        <v>0.00006506485027</v>
      </c>
      <c r="W7" s="21">
        <f t="shared" si="14"/>
        <v>0.102026038</v>
      </c>
      <c r="X7" s="135">
        <v>-0.06051301901523953</v>
      </c>
      <c r="Y7" s="6">
        <f t="shared" si="15"/>
        <v>-0.006173903576</v>
      </c>
      <c r="Z7" s="21">
        <f t="shared" si="16"/>
        <v>0.102026038</v>
      </c>
      <c r="AA7" s="135">
        <v>-0.038422046372680874</v>
      </c>
      <c r="AB7" s="6">
        <f t="shared" si="17"/>
        <v>-0.003920049162</v>
      </c>
      <c r="AC7" s="21">
        <f t="shared" si="18"/>
        <v>0.102026038</v>
      </c>
      <c r="AD7" s="135">
        <v>0.033848760639049624</v>
      </c>
      <c r="AE7" s="6">
        <f t="shared" si="19"/>
        <v>0.003453454938</v>
      </c>
      <c r="AF7" s="21">
        <f t="shared" si="20"/>
        <v>0.102026038</v>
      </c>
      <c r="AG7" s="135">
        <v>-0.0037485287604897</v>
      </c>
      <c r="AH7" s="6">
        <f t="shared" si="21"/>
        <v>-0.0003824475377</v>
      </c>
      <c r="AI7" s="21">
        <f t="shared" si="22"/>
        <v>0.102026038</v>
      </c>
    </row>
    <row r="8" ht="13.5" customHeight="1">
      <c r="A8" s="15" t="s">
        <v>63</v>
      </c>
      <c r="B8" s="6">
        <f>SQRT(('Regime Indicators'!J7-'Regime Indicators'!$J$46)^2+('Regime Indicators'!K7-'Regime Indicators'!$K$46)^2+('Regime Indicators'!L7-'Regime Indicators'!$L$46)^2+('Regime Indicators'!M7-'Regime Indicators'!$M$46)^2+('Regime Indicators'!N7-'Regime Indicators'!$N$46)^2+('Regime Indicators'!O7-'Regime Indicators'!$O$46)^2)</f>
        <v>14.69277451</v>
      </c>
      <c r="C8" s="6">
        <f t="shared" si="1"/>
        <v>0.768674273</v>
      </c>
      <c r="D8" s="6">
        <f t="shared" si="2"/>
        <v>0.1626113117</v>
      </c>
      <c r="F8" s="135">
        <v>-0.08718803376235329</v>
      </c>
      <c r="G8" s="6">
        <f t="shared" si="3"/>
        <v>-0.01417776054</v>
      </c>
      <c r="H8" s="21">
        <f t="shared" si="4"/>
        <v>0.1626113117</v>
      </c>
      <c r="I8" s="135">
        <v>-0.10179134102816823</v>
      </c>
      <c r="J8" s="6">
        <f t="shared" si="5"/>
        <v>-0.01655242349</v>
      </c>
      <c r="K8" s="21">
        <f t="shared" si="6"/>
        <v>0.1626113117</v>
      </c>
      <c r="L8" s="135">
        <v>-0.06526749088310968</v>
      </c>
      <c r="M8" s="6">
        <f t="shared" si="7"/>
        <v>-0.01061323231</v>
      </c>
      <c r="N8" s="21">
        <f t="shared" si="8"/>
        <v>0.1626113117</v>
      </c>
      <c r="O8" s="22">
        <v>-0.12827610113163534</v>
      </c>
      <c r="P8" s="6">
        <f t="shared" si="9"/>
        <v>-0.02085914507</v>
      </c>
      <c r="Q8" s="21">
        <f t="shared" si="10"/>
        <v>0.1626113117</v>
      </c>
      <c r="R8" s="135">
        <v>-0.09554071985513612</v>
      </c>
      <c r="S8" s="6">
        <f t="shared" si="11"/>
        <v>-0.01553600178</v>
      </c>
      <c r="T8" s="21">
        <f t="shared" si="12"/>
        <v>0.1626113117</v>
      </c>
      <c r="U8" s="135">
        <v>-0.07835070826027313</v>
      </c>
      <c r="V8" s="6">
        <f t="shared" si="13"/>
        <v>-0.01274071145</v>
      </c>
      <c r="W8" s="21">
        <f t="shared" si="14"/>
        <v>0.1626113117</v>
      </c>
      <c r="X8" s="135">
        <v>-0.05304393612444236</v>
      </c>
      <c r="Y8" s="6">
        <f t="shared" si="15"/>
        <v>-0.008625544033</v>
      </c>
      <c r="Z8" s="21">
        <f t="shared" si="16"/>
        <v>0.1626113117</v>
      </c>
      <c r="AA8" s="135">
        <v>-0.07185493166128165</v>
      </c>
      <c r="AB8" s="6">
        <f t="shared" si="17"/>
        <v>-0.01168442469</v>
      </c>
      <c r="AC8" s="21">
        <f t="shared" si="18"/>
        <v>0.1626113117</v>
      </c>
      <c r="AD8" s="135">
        <v>0.09323889157593612</v>
      </c>
      <c r="AE8" s="6">
        <f t="shared" si="19"/>
        <v>0.01516169846</v>
      </c>
      <c r="AF8" s="21">
        <f t="shared" si="20"/>
        <v>0.1626113117</v>
      </c>
      <c r="AG8" s="135">
        <v>-0.021237920720382775</v>
      </c>
      <c r="AH8" s="6">
        <f t="shared" si="21"/>
        <v>-0.003453526147</v>
      </c>
      <c r="AI8" s="21">
        <f t="shared" si="22"/>
        <v>0.1626113117</v>
      </c>
    </row>
    <row r="9" ht="13.5" customHeight="1">
      <c r="A9" s="15" t="s">
        <v>65</v>
      </c>
      <c r="B9" s="6">
        <f>SQRT(('Regime Indicators'!J8-'Regime Indicators'!$J$46)^2+('Regime Indicators'!K8-'Regime Indicators'!$K$46)^2+('Regime Indicators'!L8-'Regime Indicators'!$L$46)^2+('Regime Indicators'!M8-'Regime Indicators'!$M$46)^2+('Regime Indicators'!N8-'Regime Indicators'!$N$46)^2+('Regime Indicators'!O8-'Regime Indicators'!$O$46)^2)</f>
        <v>13.30654269</v>
      </c>
      <c r="C9" s="6">
        <f t="shared" si="1"/>
        <v>0.696151501</v>
      </c>
      <c r="D9" s="6">
        <f t="shared" si="2"/>
        <v>0.2909416547</v>
      </c>
      <c r="F9" s="135">
        <v>-0.05314691207219113</v>
      </c>
      <c r="G9" s="6">
        <f t="shared" si="3"/>
        <v>-0.01546265054</v>
      </c>
      <c r="H9" s="21">
        <f t="shared" si="4"/>
        <v>0.2909416547</v>
      </c>
      <c r="I9" s="135">
        <v>0.012496285427315179</v>
      </c>
      <c r="J9" s="6">
        <f t="shared" si="5"/>
        <v>0.00363568996</v>
      </c>
      <c r="K9" s="21">
        <f t="shared" si="6"/>
        <v>0.2909416547</v>
      </c>
      <c r="L9" s="135">
        <v>-0.03545860437002735</v>
      </c>
      <c r="M9" s="6">
        <f t="shared" si="7"/>
        <v>-0.01031638503</v>
      </c>
      <c r="N9" s="21">
        <f t="shared" si="8"/>
        <v>0.2909416547</v>
      </c>
      <c r="O9" s="22">
        <v>0.04471185064685956</v>
      </c>
      <c r="P9" s="6">
        <f t="shared" si="9"/>
        <v>0.01300853981</v>
      </c>
      <c r="Q9" s="21">
        <f t="shared" si="10"/>
        <v>0.2909416547</v>
      </c>
      <c r="R9" s="135">
        <v>-0.04001382879945892</v>
      </c>
      <c r="S9" s="6">
        <f t="shared" si="11"/>
        <v>-0.01164168956</v>
      </c>
      <c r="T9" s="21">
        <f t="shared" si="12"/>
        <v>0.2909416547</v>
      </c>
      <c r="U9" s="135">
        <v>0.01617985871840122</v>
      </c>
      <c r="V9" s="6">
        <f t="shared" si="13"/>
        <v>0.004707394869</v>
      </c>
      <c r="W9" s="21">
        <f t="shared" si="14"/>
        <v>0.2909416547</v>
      </c>
      <c r="X9" s="135">
        <v>-0.0679743027555113</v>
      </c>
      <c r="Y9" s="6">
        <f t="shared" si="15"/>
        <v>-0.01977655612</v>
      </c>
      <c r="Z9" s="21">
        <f t="shared" si="16"/>
        <v>0.2909416547</v>
      </c>
      <c r="AA9" s="135">
        <v>-0.007397255447254447</v>
      </c>
      <c r="AB9" s="6">
        <f t="shared" si="17"/>
        <v>-0.00215216974</v>
      </c>
      <c r="AC9" s="21">
        <f t="shared" si="18"/>
        <v>0.2909416547</v>
      </c>
      <c r="AD9" s="135">
        <v>-0.03955042248703</v>
      </c>
      <c r="AE9" s="6">
        <f t="shared" si="19"/>
        <v>-0.01150686536</v>
      </c>
      <c r="AF9" s="21">
        <f t="shared" si="20"/>
        <v>0.2909416547</v>
      </c>
      <c r="AG9" s="135">
        <v>0.012322473989109461</v>
      </c>
      <c r="AH9" s="6">
        <f t="shared" si="21"/>
        <v>0.003585120973</v>
      </c>
      <c r="AI9" s="21">
        <f t="shared" si="22"/>
        <v>0.2909416547</v>
      </c>
    </row>
    <row r="10" ht="13.5" customHeight="1">
      <c r="A10" s="15" t="s">
        <v>67</v>
      </c>
      <c r="B10" s="6">
        <f>SQRT(('Regime Indicators'!J9-'Regime Indicators'!$J$46)^2+('Regime Indicators'!K9-'Regime Indicators'!$K$46)^2+('Regime Indicators'!L9-'Regime Indicators'!$L$46)^2+('Regime Indicators'!M9-'Regime Indicators'!$M$46)^2+('Regime Indicators'!N9-'Regime Indicators'!$N$46)^2+('Regime Indicators'!O9-'Regime Indicators'!$O$46)^2)</f>
        <v>15.83817572</v>
      </c>
      <c r="C10" s="6">
        <f t="shared" si="1"/>
        <v>0.828597635</v>
      </c>
      <c r="D10" s="6">
        <f t="shared" si="2"/>
        <v>0.08012228588</v>
      </c>
      <c r="F10" s="135">
        <v>-0.061133195190131606</v>
      </c>
      <c r="G10" s="6">
        <f t="shared" si="3"/>
        <v>-0.004898131342</v>
      </c>
      <c r="H10" s="21">
        <f t="shared" si="4"/>
        <v>0.08012228588</v>
      </c>
      <c r="I10" s="135">
        <v>-0.12327584210725129</v>
      </c>
      <c r="J10" s="6">
        <f t="shared" si="5"/>
        <v>-0.009877142264</v>
      </c>
      <c r="K10" s="21">
        <f t="shared" si="6"/>
        <v>0.08012228588</v>
      </c>
      <c r="L10" s="135">
        <v>0.049610980138979466</v>
      </c>
      <c r="M10" s="6">
        <f t="shared" si="7"/>
        <v>0.003974945134</v>
      </c>
      <c r="N10" s="21">
        <f t="shared" si="8"/>
        <v>0.08012228588</v>
      </c>
      <c r="O10" s="22">
        <v>-0.06985229865475395</v>
      </c>
      <c r="P10" s="6">
        <f t="shared" si="9"/>
        <v>-0.005596725842</v>
      </c>
      <c r="Q10" s="21">
        <f t="shared" si="10"/>
        <v>0.08012228588</v>
      </c>
      <c r="R10" s="135">
        <v>-0.18408872554880074</v>
      </c>
      <c r="S10" s="6">
        <f t="shared" si="11"/>
        <v>-0.0147496095</v>
      </c>
      <c r="T10" s="21">
        <f t="shared" si="12"/>
        <v>0.08012228588</v>
      </c>
      <c r="U10" s="135">
        <v>-0.2283475324843044</v>
      </c>
      <c r="V10" s="6">
        <f t="shared" si="13"/>
        <v>-0.01829572628</v>
      </c>
      <c r="W10" s="21">
        <f t="shared" si="14"/>
        <v>0.08012228588</v>
      </c>
      <c r="X10" s="135">
        <v>-0.21499424094197972</v>
      </c>
      <c r="Y10" s="6">
        <f t="shared" si="15"/>
        <v>-0.01722583004</v>
      </c>
      <c r="Z10" s="21">
        <f t="shared" si="16"/>
        <v>0.08012228588</v>
      </c>
      <c r="AA10" s="135">
        <v>-0.27622719898833936</v>
      </c>
      <c r="AB10" s="6">
        <f t="shared" si="17"/>
        <v>-0.02213195461</v>
      </c>
      <c r="AC10" s="21">
        <f t="shared" si="18"/>
        <v>0.08012228588</v>
      </c>
      <c r="AD10" s="135">
        <v>-0.0589973006371286</v>
      </c>
      <c r="AE10" s="6">
        <f t="shared" si="19"/>
        <v>-0.004726998588</v>
      </c>
      <c r="AF10" s="21">
        <f t="shared" si="20"/>
        <v>0.08012228588</v>
      </c>
      <c r="AG10" s="135">
        <v>-0.09679095752549638</v>
      </c>
      <c r="AH10" s="6">
        <f t="shared" si="21"/>
        <v>-0.00775511277</v>
      </c>
      <c r="AI10" s="21">
        <f t="shared" si="22"/>
        <v>0.08012228588</v>
      </c>
    </row>
    <row r="11" ht="13.5" customHeight="1">
      <c r="A11" s="15" t="s">
        <v>78</v>
      </c>
      <c r="B11" s="6">
        <f>SQRT(('Regime Indicators'!J10-'Regime Indicators'!$J$46)^2+('Regime Indicators'!K10-'Regime Indicators'!$K$46)^2+('Regime Indicators'!L10-'Regime Indicators'!$L$46)^2+('Regime Indicators'!M10-'Regime Indicators'!$M$46)^2+('Regime Indicators'!N10-'Regime Indicators'!$N$46)^2+('Regime Indicators'!O10-'Regime Indicators'!$O$46)^2)</f>
        <v>17.53477824</v>
      </c>
      <c r="C11" s="6">
        <f t="shared" si="1"/>
        <v>0.9173579101</v>
      </c>
      <c r="D11" s="6">
        <f t="shared" si="2"/>
        <v>0.01185259318</v>
      </c>
      <c r="F11" s="135">
        <v>-0.22175332891863309</v>
      </c>
      <c r="G11" s="6">
        <f t="shared" si="3"/>
        <v>-0.002628351995</v>
      </c>
      <c r="H11" s="21">
        <f t="shared" si="4"/>
        <v>0.01185259318</v>
      </c>
      <c r="I11" s="135">
        <v>-0.22787960788608141</v>
      </c>
      <c r="J11" s="6">
        <f t="shared" si="5"/>
        <v>-0.002700964287</v>
      </c>
      <c r="K11" s="21">
        <f t="shared" si="6"/>
        <v>0.01185259318</v>
      </c>
      <c r="L11" s="135">
        <v>-0.2489240638448853</v>
      </c>
      <c r="M11" s="6">
        <f t="shared" si="7"/>
        <v>-0.002950395662</v>
      </c>
      <c r="N11" s="21">
        <f t="shared" si="8"/>
        <v>0.01185259318</v>
      </c>
      <c r="O11" s="22">
        <v>-0.274452382936332</v>
      </c>
      <c r="P11" s="6">
        <f t="shared" si="9"/>
        <v>-0.003252972443</v>
      </c>
      <c r="Q11" s="21">
        <f t="shared" si="10"/>
        <v>0.01185259318</v>
      </c>
      <c r="R11" s="135">
        <v>-0.21355118264403572</v>
      </c>
      <c r="S11" s="6">
        <f t="shared" si="11"/>
        <v>-0.002531135292</v>
      </c>
      <c r="T11" s="21">
        <f t="shared" si="12"/>
        <v>0.01185259318</v>
      </c>
      <c r="U11" s="135">
        <v>-0.20963342704929955</v>
      </c>
      <c r="V11" s="6">
        <f t="shared" si="13"/>
        <v>-0.002484699728</v>
      </c>
      <c r="W11" s="21">
        <f t="shared" si="14"/>
        <v>0.01185259318</v>
      </c>
      <c r="X11" s="135">
        <v>-0.21971962707248271</v>
      </c>
      <c r="Y11" s="6">
        <f t="shared" si="15"/>
        <v>-0.002604247354</v>
      </c>
      <c r="Z11" s="21">
        <f t="shared" si="16"/>
        <v>0.01185259318</v>
      </c>
      <c r="AA11" s="135">
        <v>-0.25134571778361503</v>
      </c>
      <c r="AB11" s="6">
        <f t="shared" si="17"/>
        <v>-0.002979098541</v>
      </c>
      <c r="AC11" s="21">
        <f t="shared" si="18"/>
        <v>0.01185259318</v>
      </c>
      <c r="AD11" s="135">
        <v>0.056568329617524116</v>
      </c>
      <c r="AE11" s="6">
        <f t="shared" si="19"/>
        <v>0.000670481398</v>
      </c>
      <c r="AF11" s="21">
        <f t="shared" si="20"/>
        <v>0.01185259318</v>
      </c>
      <c r="AG11" s="135">
        <v>-0.18290427340539595</v>
      </c>
      <c r="AH11" s="6">
        <f t="shared" si="21"/>
        <v>-0.002167889944</v>
      </c>
      <c r="AI11" s="21">
        <f t="shared" si="22"/>
        <v>0.01185259318</v>
      </c>
    </row>
    <row r="12" ht="13.5" customHeight="1">
      <c r="A12" s="15" t="s">
        <v>81</v>
      </c>
      <c r="B12" s="6">
        <f>SQRT(('Regime Indicators'!J11-'Regime Indicators'!$J$46)^2+('Regime Indicators'!K11-'Regime Indicators'!$K$46)^2+('Regime Indicators'!L11-'Regime Indicators'!$L$46)^2+('Regime Indicators'!M11-'Regime Indicators'!$M$46)^2+('Regime Indicators'!N11-'Regime Indicators'!$N$46)^2+('Regime Indicators'!O11-'Regime Indicators'!$O$46)^2)</f>
        <v>17.29178595</v>
      </c>
      <c r="C12" s="6">
        <f t="shared" si="1"/>
        <v>0.9046454084</v>
      </c>
      <c r="D12" s="6">
        <f t="shared" si="2"/>
        <v>0.01750578131</v>
      </c>
      <c r="F12" s="135">
        <v>-0.16767538805335613</v>
      </c>
      <c r="G12" s="6">
        <f t="shared" si="3"/>
        <v>-0.002935288675</v>
      </c>
      <c r="H12" s="21">
        <f t="shared" si="4"/>
        <v>0.01750578131</v>
      </c>
      <c r="I12" s="135">
        <v>-0.04119668597185666</v>
      </c>
      <c r="J12" s="6">
        <f t="shared" si="5"/>
        <v>-0.0007211801755</v>
      </c>
      <c r="K12" s="21">
        <f t="shared" si="6"/>
        <v>0.01750578131</v>
      </c>
      <c r="L12" s="135">
        <v>-0.1963758370369565</v>
      </c>
      <c r="M12" s="6">
        <f t="shared" si="7"/>
        <v>-0.003437712459</v>
      </c>
      <c r="N12" s="21">
        <f t="shared" si="8"/>
        <v>0.01750578131</v>
      </c>
      <c r="O12" s="22">
        <v>-0.0974047265962309</v>
      </c>
      <c r="P12" s="6">
        <f t="shared" si="9"/>
        <v>-0.001705145843</v>
      </c>
      <c r="Q12" s="21">
        <f t="shared" si="10"/>
        <v>0.01750578131</v>
      </c>
      <c r="R12" s="135">
        <v>-0.14659845383763825</v>
      </c>
      <c r="S12" s="6">
        <f t="shared" si="11"/>
        <v>-0.002566320474</v>
      </c>
      <c r="T12" s="21">
        <f t="shared" si="12"/>
        <v>0.01750578131</v>
      </c>
      <c r="U12" s="135">
        <v>-0.11706584182640645</v>
      </c>
      <c r="V12" s="6">
        <f t="shared" si="13"/>
        <v>-0.002049329026</v>
      </c>
      <c r="W12" s="21">
        <f t="shared" si="14"/>
        <v>0.01750578131</v>
      </c>
      <c r="X12" s="135">
        <v>-0.10132381240681176</v>
      </c>
      <c r="Y12" s="6">
        <f t="shared" si="15"/>
        <v>-0.001773752502</v>
      </c>
      <c r="Z12" s="21">
        <f t="shared" si="16"/>
        <v>0.01750578131</v>
      </c>
      <c r="AA12" s="135">
        <v>-0.07740572708885007</v>
      </c>
      <c r="AB12" s="6">
        <f t="shared" si="17"/>
        <v>-0.001355047731</v>
      </c>
      <c r="AC12" s="21">
        <f t="shared" si="18"/>
        <v>0.01750578131</v>
      </c>
      <c r="AD12" s="135">
        <v>-0.05436113972149703</v>
      </c>
      <c r="AE12" s="6">
        <f t="shared" si="19"/>
        <v>-0.000951634224</v>
      </c>
      <c r="AF12" s="21">
        <f t="shared" si="20"/>
        <v>0.01750578131</v>
      </c>
      <c r="AG12" s="135">
        <v>0.0570475489999438</v>
      </c>
      <c r="AH12" s="6">
        <f t="shared" si="21"/>
        <v>0.0009986619173</v>
      </c>
      <c r="AI12" s="21">
        <f t="shared" si="22"/>
        <v>0.01750578131</v>
      </c>
    </row>
    <row r="13" ht="13.5" customHeight="1">
      <c r="A13" s="15" t="s">
        <v>83</v>
      </c>
      <c r="B13" s="6">
        <f>SQRT(('Regime Indicators'!J12-'Regime Indicators'!$J$46)^2+('Regime Indicators'!K12-'Regime Indicators'!$K$46)^2+('Regime Indicators'!L12-'Regime Indicators'!$L$46)^2+('Regime Indicators'!M12-'Regime Indicators'!$M$46)^2+('Regime Indicators'!N12-'Regime Indicators'!$N$46)^2+('Regime Indicators'!O12-'Regime Indicators'!$O$46)^2)</f>
        <v>16.01623632</v>
      </c>
      <c r="C13" s="6">
        <f t="shared" si="1"/>
        <v>0.8379131394</v>
      </c>
      <c r="D13" s="6">
        <f t="shared" si="2"/>
        <v>0.06978314139</v>
      </c>
      <c r="F13" s="135">
        <v>0.1669740917904099</v>
      </c>
      <c r="G13" s="6">
        <f t="shared" si="3"/>
        <v>0.01165197666</v>
      </c>
      <c r="H13" s="21">
        <f t="shared" si="4"/>
        <v>0.06978314139</v>
      </c>
      <c r="I13" s="135">
        <v>0.16320626529224058</v>
      </c>
      <c r="J13" s="6">
        <f t="shared" si="5"/>
        <v>0.01138904589</v>
      </c>
      <c r="K13" s="21">
        <f t="shared" si="6"/>
        <v>0.06978314139</v>
      </c>
      <c r="L13" s="135">
        <v>0.17999630395443433</v>
      </c>
      <c r="M13" s="6">
        <f t="shared" si="7"/>
        <v>0.01256070753</v>
      </c>
      <c r="N13" s="21">
        <f t="shared" si="8"/>
        <v>0.06978314139</v>
      </c>
      <c r="O13" s="22">
        <v>0.2337731348966341</v>
      </c>
      <c r="P13" s="6">
        <f t="shared" si="9"/>
        <v>0.01631342372</v>
      </c>
      <c r="Q13" s="21">
        <f t="shared" si="10"/>
        <v>0.06978314139</v>
      </c>
      <c r="R13" s="135">
        <v>0.30219161211983514</v>
      </c>
      <c r="S13" s="6">
        <f t="shared" si="11"/>
        <v>0.02108787999</v>
      </c>
      <c r="T13" s="21">
        <f t="shared" si="12"/>
        <v>0.06978314139</v>
      </c>
      <c r="U13" s="135">
        <v>0.21840652724128984</v>
      </c>
      <c r="V13" s="6">
        <f t="shared" si="13"/>
        <v>0.01524109357</v>
      </c>
      <c r="W13" s="21">
        <f t="shared" si="14"/>
        <v>0.06978314139</v>
      </c>
      <c r="X13" s="135">
        <v>0.37043399373341646</v>
      </c>
      <c r="Y13" s="6">
        <f t="shared" si="15"/>
        <v>0.02585004776</v>
      </c>
      <c r="Z13" s="21">
        <f t="shared" si="16"/>
        <v>0.06978314139</v>
      </c>
      <c r="AA13" s="135">
        <v>0.31206791564306036</v>
      </c>
      <c r="AB13" s="6">
        <f t="shared" si="17"/>
        <v>0.02177707948</v>
      </c>
      <c r="AC13" s="21">
        <f t="shared" si="18"/>
        <v>0.06978314139</v>
      </c>
      <c r="AD13" s="135">
        <v>0.07100981208301782</v>
      </c>
      <c r="AE13" s="6">
        <f t="shared" si="19"/>
        <v>0.004955287756</v>
      </c>
      <c r="AF13" s="21">
        <f t="shared" si="20"/>
        <v>0.06978314139</v>
      </c>
      <c r="AG13" s="135">
        <v>0.23938214791236678</v>
      </c>
      <c r="AH13" s="6">
        <f t="shared" si="21"/>
        <v>0.01670483827</v>
      </c>
      <c r="AI13" s="21">
        <f t="shared" si="22"/>
        <v>0.06978314139</v>
      </c>
    </row>
    <row r="14" ht="13.5" customHeight="1">
      <c r="A14" s="15" t="s">
        <v>85</v>
      </c>
      <c r="B14" s="6">
        <f>SQRT(('Regime Indicators'!J13-'Regime Indicators'!$J$46)^2+('Regime Indicators'!K13-'Regime Indicators'!$K$46)^2+('Regime Indicators'!L13-'Regime Indicators'!$L$46)^2+('Regime Indicators'!M13-'Regime Indicators'!$M$46)^2+('Regime Indicators'!N13-'Regime Indicators'!$N$46)^2+('Regime Indicators'!O13-'Regime Indicators'!$O$46)^2)</f>
        <v>14.99814943</v>
      </c>
      <c r="C14" s="6">
        <f t="shared" si="1"/>
        <v>0.7846504146</v>
      </c>
      <c r="D14" s="6">
        <f t="shared" si="2"/>
        <v>0.1381157422</v>
      </c>
      <c r="F14" s="135">
        <v>0.18242216902914365</v>
      </c>
      <c r="G14" s="6">
        <f t="shared" si="3"/>
        <v>0.02519537326</v>
      </c>
      <c r="H14" s="21">
        <f t="shared" si="4"/>
        <v>0.1381157422</v>
      </c>
      <c r="I14" s="135">
        <v>0.13973989390587072</v>
      </c>
      <c r="J14" s="6">
        <f t="shared" si="5"/>
        <v>0.01930027916</v>
      </c>
      <c r="K14" s="21">
        <f t="shared" si="6"/>
        <v>0.1381157422</v>
      </c>
      <c r="L14" s="135">
        <v>0.2270477714679826</v>
      </c>
      <c r="M14" s="6">
        <f t="shared" si="7"/>
        <v>0.03135887146</v>
      </c>
      <c r="N14" s="21">
        <f t="shared" si="8"/>
        <v>0.1381157422</v>
      </c>
      <c r="O14" s="22">
        <v>0.1595071393578673</v>
      </c>
      <c r="P14" s="6">
        <f t="shared" si="9"/>
        <v>0.02203044693</v>
      </c>
      <c r="Q14" s="21">
        <f t="shared" si="10"/>
        <v>0.1381157422</v>
      </c>
      <c r="R14" s="135">
        <v>0.22241231027141461</v>
      </c>
      <c r="S14" s="6">
        <f t="shared" si="11"/>
        <v>0.0307186413</v>
      </c>
      <c r="T14" s="21">
        <f t="shared" si="12"/>
        <v>0.1381157422</v>
      </c>
      <c r="U14" s="135">
        <v>0.16449990106261314</v>
      </c>
      <c r="V14" s="6">
        <f t="shared" si="13"/>
        <v>0.02272002592</v>
      </c>
      <c r="W14" s="21">
        <f t="shared" si="14"/>
        <v>0.1381157422</v>
      </c>
      <c r="X14" s="135">
        <v>0.259050399475794</v>
      </c>
      <c r="Y14" s="6">
        <f t="shared" si="15"/>
        <v>0.03577893818</v>
      </c>
      <c r="Z14" s="21">
        <f t="shared" si="16"/>
        <v>0.1381157422</v>
      </c>
      <c r="AA14" s="135">
        <v>0.1984292412279327</v>
      </c>
      <c r="AB14" s="6">
        <f t="shared" si="17"/>
        <v>0.02740620192</v>
      </c>
      <c r="AC14" s="21">
        <f t="shared" si="18"/>
        <v>0.1381157422</v>
      </c>
      <c r="AD14" s="135">
        <v>0.07847440915800385</v>
      </c>
      <c r="AE14" s="6">
        <f t="shared" si="19"/>
        <v>0.01083855126</v>
      </c>
      <c r="AF14" s="21">
        <f t="shared" si="20"/>
        <v>0.1381157422</v>
      </c>
      <c r="AG14" s="135">
        <v>0.1573578564538567</v>
      </c>
      <c r="AH14" s="6">
        <f t="shared" si="21"/>
        <v>0.02173359713</v>
      </c>
      <c r="AI14" s="21">
        <f t="shared" si="22"/>
        <v>0.1381157422</v>
      </c>
    </row>
    <row r="15" ht="13.5" customHeight="1">
      <c r="A15" s="15" t="s">
        <v>87</v>
      </c>
      <c r="B15" s="6">
        <f>SQRT(('Regime Indicators'!J14-'Regime Indicators'!$J$46)^2+('Regime Indicators'!K14-'Regime Indicators'!$K$46)^2+('Regime Indicators'!L14-'Regime Indicators'!$L$46)^2+('Regime Indicators'!M14-'Regime Indicators'!$M$46)^2+('Regime Indicators'!N14-'Regime Indicators'!$N$46)^2+('Regime Indicators'!O14-'Regime Indicators'!$O$46)^2)</f>
        <v>14.7053125</v>
      </c>
      <c r="C15" s="6">
        <f t="shared" si="1"/>
        <v>0.7693302165</v>
      </c>
      <c r="D15" s="6">
        <f t="shared" si="2"/>
        <v>0.1615734526</v>
      </c>
      <c r="F15" s="135">
        <v>0.04215545107190333</v>
      </c>
      <c r="G15" s="6">
        <f t="shared" si="3"/>
        <v>0.006811201778</v>
      </c>
      <c r="H15" s="21">
        <f t="shared" si="4"/>
        <v>0.1615734526</v>
      </c>
      <c r="I15" s="135">
        <v>0.07941862162009006</v>
      </c>
      <c r="J15" s="6">
        <f t="shared" si="5"/>
        <v>0.0128319409</v>
      </c>
      <c r="K15" s="21">
        <f t="shared" si="6"/>
        <v>0.1615734526</v>
      </c>
      <c r="L15" s="135">
        <v>0.036263268510077884</v>
      </c>
      <c r="M15" s="6">
        <f t="shared" si="7"/>
        <v>0.005859181498</v>
      </c>
      <c r="N15" s="21">
        <f t="shared" si="8"/>
        <v>0.1615734526</v>
      </c>
      <c r="O15" s="22">
        <v>0.04140412658363002</v>
      </c>
      <c r="P15" s="6">
        <f t="shared" si="9"/>
        <v>0.006689807686</v>
      </c>
      <c r="Q15" s="21">
        <f t="shared" si="10"/>
        <v>0.1615734526</v>
      </c>
      <c r="R15" s="135">
        <v>0.0066397078312827595</v>
      </c>
      <c r="S15" s="6">
        <f t="shared" si="11"/>
        <v>0.001072800519</v>
      </c>
      <c r="T15" s="21">
        <f t="shared" si="12"/>
        <v>0.1615734526</v>
      </c>
      <c r="U15" s="135">
        <v>0.04297509385522269</v>
      </c>
      <c r="V15" s="6">
        <f t="shared" si="13"/>
        <v>0.006943634292</v>
      </c>
      <c r="W15" s="21">
        <f t="shared" si="14"/>
        <v>0.1615734526</v>
      </c>
      <c r="X15" s="135">
        <v>-0.01619675831013201</v>
      </c>
      <c r="Y15" s="6">
        <f t="shared" si="15"/>
        <v>-0.002616966162</v>
      </c>
      <c r="Z15" s="21">
        <f t="shared" si="16"/>
        <v>0.1615734526</v>
      </c>
      <c r="AA15" s="135">
        <v>0.02729890148213232</v>
      </c>
      <c r="AB15" s="6">
        <f t="shared" si="17"/>
        <v>0.004410777766</v>
      </c>
      <c r="AC15" s="21">
        <f t="shared" si="18"/>
        <v>0.1615734526</v>
      </c>
      <c r="AD15" s="135">
        <v>-0.015500088122081812</v>
      </c>
      <c r="AE15" s="6">
        <f t="shared" si="19"/>
        <v>-0.002504402754</v>
      </c>
      <c r="AF15" s="21">
        <f t="shared" si="20"/>
        <v>0.1615734526</v>
      </c>
      <c r="AG15" s="135">
        <v>0.05126223851578793</v>
      </c>
      <c r="AH15" s="6">
        <f t="shared" si="21"/>
        <v>0.008282616868</v>
      </c>
      <c r="AI15" s="21">
        <f t="shared" si="22"/>
        <v>0.1615734526</v>
      </c>
    </row>
    <row r="16" ht="13.5" customHeight="1">
      <c r="A16" s="15" t="s">
        <v>89</v>
      </c>
      <c r="B16" s="6">
        <f>SQRT(('Regime Indicators'!J15-'Regime Indicators'!$J$46)^2+('Regime Indicators'!K15-'Regime Indicators'!$K$46)^2+('Regime Indicators'!L15-'Regime Indicators'!$L$46)^2+('Regime Indicators'!M15-'Regime Indicators'!$M$46)^2+('Regime Indicators'!N15-'Regime Indicators'!$N$46)^2+('Regime Indicators'!O15-'Regime Indicators'!$O$46)^2)</f>
        <v>14.65580301</v>
      </c>
      <c r="C16" s="6">
        <f t="shared" si="1"/>
        <v>0.7667400546</v>
      </c>
      <c r="D16" s="6">
        <f t="shared" si="2"/>
        <v>0.165687113</v>
      </c>
      <c r="F16" s="135">
        <v>0.06781987070805773</v>
      </c>
      <c r="G16" s="6">
        <f t="shared" si="3"/>
        <v>0.01123687858</v>
      </c>
      <c r="H16" s="21">
        <f t="shared" si="4"/>
        <v>0.165687113</v>
      </c>
      <c r="I16" s="135">
        <v>0.04645012941063875</v>
      </c>
      <c r="J16" s="6">
        <f t="shared" si="5"/>
        <v>0.007696187839</v>
      </c>
      <c r="K16" s="21">
        <f t="shared" si="6"/>
        <v>0.165687113</v>
      </c>
      <c r="L16" s="135">
        <v>0.10018209590084215</v>
      </c>
      <c r="M16" s="6">
        <f t="shared" si="7"/>
        <v>0.01659888224</v>
      </c>
      <c r="N16" s="21">
        <f t="shared" si="8"/>
        <v>0.165687113</v>
      </c>
      <c r="O16" s="22">
        <v>0.07613948962231065</v>
      </c>
      <c r="P16" s="6">
        <f t="shared" si="9"/>
        <v>0.01261533222</v>
      </c>
      <c r="Q16" s="21">
        <f t="shared" si="10"/>
        <v>0.165687113</v>
      </c>
      <c r="R16" s="135">
        <v>0.007712160802149759</v>
      </c>
      <c r="S16" s="6">
        <f t="shared" si="11"/>
        <v>0.001277805658</v>
      </c>
      <c r="T16" s="21">
        <f t="shared" si="12"/>
        <v>0.165687113</v>
      </c>
      <c r="U16" s="135">
        <v>0.019144520541146015</v>
      </c>
      <c r="V16" s="6">
        <f t="shared" si="13"/>
        <v>0.003172000337</v>
      </c>
      <c r="W16" s="21">
        <f t="shared" si="14"/>
        <v>0.165687113</v>
      </c>
      <c r="X16" s="135">
        <v>0.05091733066390769</v>
      </c>
      <c r="Y16" s="6">
        <f t="shared" si="15"/>
        <v>0.008436345517</v>
      </c>
      <c r="Z16" s="21">
        <f t="shared" si="16"/>
        <v>0.165687113</v>
      </c>
      <c r="AA16" s="135">
        <v>0.05725890048239912</v>
      </c>
      <c r="AB16" s="6">
        <f t="shared" si="17"/>
        <v>0.009487061912</v>
      </c>
      <c r="AC16" s="21">
        <f t="shared" si="18"/>
        <v>0.165687113</v>
      </c>
      <c r="AD16" s="135">
        <v>-0.016528555285159507</v>
      </c>
      <c r="AE16" s="6">
        <f t="shared" si="19"/>
        <v>-0.002738568607</v>
      </c>
      <c r="AF16" s="21">
        <f t="shared" si="20"/>
        <v>0.165687113</v>
      </c>
      <c r="AG16" s="135">
        <v>0.04490816225597771</v>
      </c>
      <c r="AH16" s="6">
        <f t="shared" si="21"/>
        <v>0.007440703752</v>
      </c>
      <c r="AI16" s="21">
        <f t="shared" si="22"/>
        <v>0.165687113</v>
      </c>
    </row>
    <row r="17" ht="13.5" customHeight="1">
      <c r="A17" s="15" t="s">
        <v>91</v>
      </c>
      <c r="B17" s="6">
        <f>SQRT(('Regime Indicators'!J16-'Regime Indicators'!$J$46)^2+('Regime Indicators'!K16-'Regime Indicators'!$K$46)^2+('Regime Indicators'!L16-'Regime Indicators'!$L$46)^2+('Regime Indicators'!M16-'Regime Indicators'!$M$46)^2+('Regime Indicators'!N16-'Regime Indicators'!$N$46)^2+('Regime Indicators'!O16-'Regime Indicators'!$O$46)^2)</f>
        <v>14.32899742</v>
      </c>
      <c r="C17" s="6">
        <f t="shared" si="1"/>
        <v>0.7496427355</v>
      </c>
      <c r="D17" s="6">
        <f t="shared" si="2"/>
        <v>0.1938307056</v>
      </c>
      <c r="F17" s="135">
        <v>-0.11145114783203935</v>
      </c>
      <c r="G17" s="6">
        <f t="shared" si="3"/>
        <v>-0.02160265463</v>
      </c>
      <c r="H17" s="21">
        <f t="shared" si="4"/>
        <v>0.1938307056</v>
      </c>
      <c r="I17" s="135">
        <v>-0.11745059863705964</v>
      </c>
      <c r="J17" s="6">
        <f t="shared" si="5"/>
        <v>-0.02276553241</v>
      </c>
      <c r="K17" s="21">
        <f t="shared" si="6"/>
        <v>0.1938307056</v>
      </c>
      <c r="L17" s="135">
        <v>-0.10595196765376014</v>
      </c>
      <c r="M17" s="6">
        <f t="shared" si="7"/>
        <v>-0.02053674465</v>
      </c>
      <c r="N17" s="21">
        <f t="shared" si="8"/>
        <v>0.1938307056</v>
      </c>
      <c r="O17" s="22">
        <v>-0.0922127022766126</v>
      </c>
      <c r="P17" s="6">
        <f t="shared" si="9"/>
        <v>-0.01787365315</v>
      </c>
      <c r="Q17" s="21">
        <f t="shared" si="10"/>
        <v>0.1938307056</v>
      </c>
      <c r="R17" s="135">
        <v>-0.1509237159179121</v>
      </c>
      <c r="S17" s="6">
        <f t="shared" si="11"/>
        <v>-0.02925365035</v>
      </c>
      <c r="T17" s="21">
        <f t="shared" si="12"/>
        <v>0.1938307056</v>
      </c>
      <c r="U17" s="135">
        <v>-0.12179391095110292</v>
      </c>
      <c r="V17" s="6">
        <f t="shared" si="13"/>
        <v>-0.0236073997</v>
      </c>
      <c r="W17" s="21">
        <f t="shared" si="14"/>
        <v>0.1938307056</v>
      </c>
      <c r="X17" s="135">
        <v>-0.11451017056221724</v>
      </c>
      <c r="Y17" s="6">
        <f t="shared" si="15"/>
        <v>-0.02219558716</v>
      </c>
      <c r="Z17" s="21">
        <f t="shared" si="16"/>
        <v>0.1938307056</v>
      </c>
      <c r="AA17" s="135">
        <v>-0.10777481666220945</v>
      </c>
      <c r="AB17" s="6">
        <f t="shared" si="17"/>
        <v>-0.02089006876</v>
      </c>
      <c r="AC17" s="21">
        <f t="shared" si="18"/>
        <v>0.1938307056</v>
      </c>
      <c r="AD17" s="135">
        <v>-0.02426077527296322</v>
      </c>
      <c r="AE17" s="6">
        <f t="shared" si="19"/>
        <v>-0.00470248319</v>
      </c>
      <c r="AF17" s="21">
        <f t="shared" si="20"/>
        <v>0.1938307056</v>
      </c>
      <c r="AG17" s="135">
        <v>-0.01424068410969459</v>
      </c>
      <c r="AH17" s="6">
        <f t="shared" si="21"/>
        <v>-0.00276028185</v>
      </c>
      <c r="AI17" s="21">
        <f t="shared" si="22"/>
        <v>0.1938307056</v>
      </c>
    </row>
    <row r="18" ht="13.5" customHeight="1">
      <c r="A18" s="15" t="s">
        <v>93</v>
      </c>
      <c r="B18" s="6">
        <f>SQRT(('Regime Indicators'!J17-'Regime Indicators'!$J$46)^2+('Regime Indicators'!K17-'Regime Indicators'!$K$46)^2+('Regime Indicators'!L17-'Regime Indicators'!$L$46)^2+('Regime Indicators'!M17-'Regime Indicators'!$M$46)^2+('Regime Indicators'!N17-'Regime Indicators'!$N$46)^2+('Regime Indicators'!O17-'Regime Indicators'!$O$46)^2)</f>
        <v>13.64335787</v>
      </c>
      <c r="C18" s="6">
        <f t="shared" si="1"/>
        <v>0.7137724867</v>
      </c>
      <c r="D18" s="6">
        <f t="shared" si="2"/>
        <v>0.257688664</v>
      </c>
      <c r="F18" s="135">
        <v>0.10130283647702143</v>
      </c>
      <c r="G18" s="6">
        <f t="shared" si="3"/>
        <v>0.0261045926</v>
      </c>
      <c r="H18" s="21">
        <f t="shared" si="4"/>
        <v>0.257688664</v>
      </c>
      <c r="I18" s="135">
        <v>0.13003086297198108</v>
      </c>
      <c r="J18" s="6">
        <f t="shared" si="5"/>
        <v>0.03350747936</v>
      </c>
      <c r="K18" s="21">
        <f t="shared" si="6"/>
        <v>0.257688664</v>
      </c>
      <c r="L18" s="135">
        <v>0.09720416980655222</v>
      </c>
      <c r="M18" s="6">
        <f t="shared" si="7"/>
        <v>0.02504841266</v>
      </c>
      <c r="N18" s="21">
        <f t="shared" si="8"/>
        <v>0.257688664</v>
      </c>
      <c r="O18" s="22">
        <v>0.128315142246896</v>
      </c>
      <c r="P18" s="6">
        <f t="shared" si="9"/>
        <v>0.03306535758</v>
      </c>
      <c r="Q18" s="21">
        <f t="shared" si="10"/>
        <v>0.257688664</v>
      </c>
      <c r="R18" s="135">
        <v>0.15834006456183514</v>
      </c>
      <c r="S18" s="6">
        <f t="shared" si="11"/>
        <v>0.0408024397</v>
      </c>
      <c r="T18" s="21">
        <f t="shared" si="12"/>
        <v>0.257688664</v>
      </c>
      <c r="U18" s="135">
        <v>0.16436087109549669</v>
      </c>
      <c r="V18" s="6">
        <f t="shared" si="13"/>
        <v>0.04235393329</v>
      </c>
      <c r="W18" s="21">
        <f t="shared" si="14"/>
        <v>0.257688664</v>
      </c>
      <c r="X18" s="135">
        <v>0.16731310338460914</v>
      </c>
      <c r="Y18" s="6">
        <f t="shared" si="15"/>
        <v>0.04311469009</v>
      </c>
      <c r="Z18" s="21">
        <f t="shared" si="16"/>
        <v>0.257688664</v>
      </c>
      <c r="AA18" s="135">
        <v>0.1878903212794829</v>
      </c>
      <c r="AB18" s="6">
        <f t="shared" si="17"/>
        <v>0.04841720588</v>
      </c>
      <c r="AC18" s="21">
        <f t="shared" si="18"/>
        <v>0.257688664</v>
      </c>
      <c r="AD18" s="135">
        <v>0.10848146930529357</v>
      </c>
      <c r="AE18" s="6">
        <f t="shared" si="19"/>
        <v>0.0279544449</v>
      </c>
      <c r="AF18" s="21">
        <f t="shared" si="20"/>
        <v>0.257688664</v>
      </c>
      <c r="AG18" s="135">
        <v>0.09320797603422881</v>
      </c>
      <c r="AH18" s="6">
        <f t="shared" si="21"/>
        <v>0.02401863882</v>
      </c>
      <c r="AI18" s="21">
        <f t="shared" si="22"/>
        <v>0.257688664</v>
      </c>
    </row>
    <row r="19" ht="13.5" customHeight="1">
      <c r="A19" s="15" t="s">
        <v>95</v>
      </c>
      <c r="B19" s="6">
        <f>SQRT(('Regime Indicators'!J18-'Regime Indicators'!$J$46)^2+('Regime Indicators'!K18-'Regime Indicators'!$K$46)^2+('Regime Indicators'!L18-'Regime Indicators'!$L$46)^2+('Regime Indicators'!M18-'Regime Indicators'!$M$46)^2+('Regime Indicators'!N18-'Regime Indicators'!$N$46)^2+('Regime Indicators'!O18-'Regime Indicators'!$O$46)^2)</f>
        <v>12.63772146</v>
      </c>
      <c r="C19" s="6">
        <f t="shared" si="1"/>
        <v>0.6611611273</v>
      </c>
      <c r="D19" s="6">
        <f t="shared" si="2"/>
        <v>0.3594011178</v>
      </c>
      <c r="F19" s="135">
        <v>0.1053971543438903</v>
      </c>
      <c r="G19" s="6">
        <f t="shared" si="3"/>
        <v>0.03787985509</v>
      </c>
      <c r="H19" s="21">
        <f t="shared" si="4"/>
        <v>0.3594011178</v>
      </c>
      <c r="I19" s="135">
        <v>0.11831026332663885</v>
      </c>
      <c r="J19" s="6">
        <f t="shared" si="5"/>
        <v>0.04252084089</v>
      </c>
      <c r="K19" s="21">
        <f t="shared" si="6"/>
        <v>0.3594011178</v>
      </c>
      <c r="L19" s="135">
        <v>0.15364001682440054</v>
      </c>
      <c r="M19" s="6">
        <f t="shared" si="7"/>
        <v>0.05521839379</v>
      </c>
      <c r="N19" s="21">
        <f t="shared" si="8"/>
        <v>0.3594011178</v>
      </c>
      <c r="O19" s="22">
        <v>0.17112000606965383</v>
      </c>
      <c r="P19" s="6">
        <f t="shared" si="9"/>
        <v>0.06150072146</v>
      </c>
      <c r="Q19" s="21">
        <f t="shared" si="10"/>
        <v>0.3594011178</v>
      </c>
      <c r="R19" s="135">
        <v>0.057591282700449664</v>
      </c>
      <c r="S19" s="6">
        <f t="shared" si="11"/>
        <v>0.02069837138</v>
      </c>
      <c r="T19" s="21">
        <f t="shared" si="12"/>
        <v>0.3594011178</v>
      </c>
      <c r="U19" s="135">
        <v>0.08492684140554152</v>
      </c>
      <c r="V19" s="6">
        <f t="shared" si="13"/>
        <v>0.03052280173</v>
      </c>
      <c r="W19" s="21">
        <f t="shared" si="14"/>
        <v>0.3594011178</v>
      </c>
      <c r="X19" s="135">
        <v>0.11076933120014787</v>
      </c>
      <c r="Y19" s="6">
        <f t="shared" si="15"/>
        <v>0.03981062145</v>
      </c>
      <c r="Z19" s="21">
        <f t="shared" si="16"/>
        <v>0.3594011178</v>
      </c>
      <c r="AA19" s="135">
        <v>0.14644458771145596</v>
      </c>
      <c r="AB19" s="6">
        <f t="shared" si="17"/>
        <v>0.05263234852</v>
      </c>
      <c r="AC19" s="21">
        <f t="shared" si="18"/>
        <v>0.3594011178</v>
      </c>
      <c r="AD19" s="135">
        <v>-0.013407180006298147</v>
      </c>
      <c r="AE19" s="6">
        <f t="shared" si="19"/>
        <v>-0.004818555481</v>
      </c>
      <c r="AF19" s="21">
        <f t="shared" si="20"/>
        <v>0.3594011178</v>
      </c>
      <c r="AG19" s="135">
        <v>0.0197129182650857</v>
      </c>
      <c r="AH19" s="6">
        <f t="shared" si="21"/>
        <v>0.00708484486</v>
      </c>
      <c r="AI19" s="21">
        <f t="shared" si="22"/>
        <v>0.3594011178</v>
      </c>
    </row>
    <row r="20" ht="13.5" customHeight="1">
      <c r="A20" s="15" t="s">
        <v>97</v>
      </c>
      <c r="B20" s="6">
        <f>SQRT(('Regime Indicators'!J19-'Regime Indicators'!$J$46)^2+('Regime Indicators'!K19-'Regime Indicators'!$K$46)^2+('Regime Indicators'!L19-'Regime Indicators'!$L$46)^2+('Regime Indicators'!M19-'Regime Indicators'!$M$46)^2+('Regime Indicators'!N19-'Regime Indicators'!$N$46)^2+('Regime Indicators'!O19-'Regime Indicators'!$O$46)^2)</f>
        <v>11.71037856</v>
      </c>
      <c r="C20" s="6">
        <f t="shared" si="1"/>
        <v>0.612645809</v>
      </c>
      <c r="D20" s="6">
        <f t="shared" si="2"/>
        <v>0.4566266627</v>
      </c>
      <c r="F20" s="135">
        <v>0.06455176825083675</v>
      </c>
      <c r="G20" s="6">
        <f t="shared" si="3"/>
        <v>0.02947605851</v>
      </c>
      <c r="H20" s="21">
        <f t="shared" si="4"/>
        <v>0.4566266627</v>
      </c>
      <c r="I20" s="135">
        <v>0.06030203227736486</v>
      </c>
      <c r="J20" s="6">
        <f t="shared" si="5"/>
        <v>0.02753551576</v>
      </c>
      <c r="K20" s="21">
        <f t="shared" si="6"/>
        <v>0.4566266627</v>
      </c>
      <c r="L20" s="135">
        <v>0.06595951178050186</v>
      </c>
      <c r="M20" s="6">
        <f t="shared" si="7"/>
        <v>0.03011887174</v>
      </c>
      <c r="N20" s="21">
        <f t="shared" si="8"/>
        <v>0.4566266627</v>
      </c>
      <c r="O20" s="22">
        <v>0.09239021980162909</v>
      </c>
      <c r="P20" s="6">
        <f t="shared" si="9"/>
        <v>0.04218783774</v>
      </c>
      <c r="Q20" s="21">
        <f t="shared" si="10"/>
        <v>0.4566266627</v>
      </c>
      <c r="R20" s="135">
        <v>0.05102919103386028</v>
      </c>
      <c r="S20" s="6">
        <f t="shared" si="11"/>
        <v>0.0233012892</v>
      </c>
      <c r="T20" s="21">
        <f t="shared" si="12"/>
        <v>0.4566266627</v>
      </c>
      <c r="U20" s="135">
        <v>0.02586860280709069</v>
      </c>
      <c r="V20" s="6">
        <f t="shared" si="13"/>
        <v>0.01181229377</v>
      </c>
      <c r="W20" s="21">
        <f t="shared" si="14"/>
        <v>0.4566266627</v>
      </c>
      <c r="X20" s="135">
        <v>0.03964860258383829</v>
      </c>
      <c r="Y20" s="6">
        <f t="shared" si="15"/>
        <v>0.01810460908</v>
      </c>
      <c r="Z20" s="21">
        <f t="shared" si="16"/>
        <v>0.4566266627</v>
      </c>
      <c r="AA20" s="135">
        <v>0.026323934567530127</v>
      </c>
      <c r="AB20" s="6">
        <f t="shared" si="17"/>
        <v>0.01202021039</v>
      </c>
      <c r="AC20" s="21">
        <f t="shared" si="18"/>
        <v>0.4566266627</v>
      </c>
      <c r="AD20" s="135">
        <v>0.018036623588495004</v>
      </c>
      <c r="AE20" s="6">
        <f t="shared" si="19"/>
        <v>0.008236003236</v>
      </c>
      <c r="AF20" s="21">
        <f t="shared" si="20"/>
        <v>0.4566266627</v>
      </c>
      <c r="AG20" s="135">
        <v>0.043565868128246255</v>
      </c>
      <c r="AH20" s="6">
        <f t="shared" si="21"/>
        <v>0.01989333697</v>
      </c>
      <c r="AI20" s="21">
        <f t="shared" si="22"/>
        <v>0.4566266627</v>
      </c>
    </row>
    <row r="21" ht="13.5" customHeight="1">
      <c r="A21" s="15" t="s">
        <v>99</v>
      </c>
      <c r="B21" s="6">
        <f>SQRT(('Regime Indicators'!J20-'Regime Indicators'!$J$46)^2+('Regime Indicators'!K20-'Regime Indicators'!$K$46)^2+('Regime Indicators'!L20-'Regime Indicators'!$L$46)^2+('Regime Indicators'!M20-'Regime Indicators'!$M$46)^2+('Regime Indicators'!N20-'Regime Indicators'!$N$46)^2+('Regime Indicators'!O20-'Regime Indicators'!$O$46)^2)</f>
        <v>11.11644604</v>
      </c>
      <c r="C21" s="6">
        <f t="shared" si="1"/>
        <v>0.5815733491</v>
      </c>
      <c r="D21" s="6">
        <f t="shared" si="2"/>
        <v>0.518354167</v>
      </c>
      <c r="F21" s="135">
        <v>-0.005045701512362943</v>
      </c>
      <c r="G21" s="6">
        <f t="shared" si="3"/>
        <v>-0.002615460404</v>
      </c>
      <c r="H21" s="21">
        <f t="shared" si="4"/>
        <v>0.518354167</v>
      </c>
      <c r="I21" s="135">
        <v>0.007575934459473466</v>
      </c>
      <c r="J21" s="6">
        <f t="shared" si="5"/>
        <v>0.003927017196</v>
      </c>
      <c r="K21" s="21">
        <f t="shared" si="6"/>
        <v>0.518354167</v>
      </c>
      <c r="L21" s="135">
        <v>-0.026497487045217705</v>
      </c>
      <c r="M21" s="6">
        <f t="shared" si="7"/>
        <v>-0.01373508282</v>
      </c>
      <c r="N21" s="21">
        <f t="shared" si="8"/>
        <v>0.518354167</v>
      </c>
      <c r="O21" s="22">
        <v>-0.005896627446811964</v>
      </c>
      <c r="P21" s="6">
        <f t="shared" si="9"/>
        <v>-0.003056541408</v>
      </c>
      <c r="Q21" s="21">
        <f t="shared" si="10"/>
        <v>0.518354167</v>
      </c>
      <c r="R21" s="135">
        <v>0.004862927291060748</v>
      </c>
      <c r="S21" s="6">
        <f t="shared" si="11"/>
        <v>0.002520718625</v>
      </c>
      <c r="T21" s="21">
        <f t="shared" si="12"/>
        <v>0.518354167</v>
      </c>
      <c r="U21" s="135">
        <v>0.012229059106791285</v>
      </c>
      <c r="V21" s="6">
        <f t="shared" si="13"/>
        <v>0.006338983746</v>
      </c>
      <c r="W21" s="21">
        <f t="shared" si="14"/>
        <v>0.518354167</v>
      </c>
      <c r="X21" s="135">
        <v>-0.006504629326452016</v>
      </c>
      <c r="Y21" s="6">
        <f t="shared" si="15"/>
        <v>-0.003371701716</v>
      </c>
      <c r="Z21" s="21">
        <f t="shared" si="16"/>
        <v>0.518354167</v>
      </c>
      <c r="AA21" s="135">
        <v>0.003354377863040936</v>
      </c>
      <c r="AB21" s="6">
        <f t="shared" si="17"/>
        <v>0.001738755743</v>
      </c>
      <c r="AC21" s="21">
        <f t="shared" si="18"/>
        <v>0.518354167</v>
      </c>
      <c r="AD21" s="135">
        <v>0.03646547821169288</v>
      </c>
      <c r="AE21" s="6">
        <f t="shared" si="19"/>
        <v>0.01890203258</v>
      </c>
      <c r="AF21" s="21">
        <f t="shared" si="20"/>
        <v>0.518354167</v>
      </c>
      <c r="AG21" s="135">
        <v>0.016748722314569253</v>
      </c>
      <c r="AH21" s="6">
        <f t="shared" si="21"/>
        <v>0.008681770003</v>
      </c>
      <c r="AI21" s="21">
        <f t="shared" si="22"/>
        <v>0.518354167</v>
      </c>
    </row>
    <row r="22" ht="13.5" customHeight="1">
      <c r="A22" s="15" t="s">
        <v>101</v>
      </c>
      <c r="B22" s="6">
        <f>SQRT(('Regime Indicators'!J21-'Regime Indicators'!$J$46)^2+('Regime Indicators'!K21-'Regime Indicators'!$K$46)^2+('Regime Indicators'!L21-'Regime Indicators'!$L$46)^2+('Regime Indicators'!M21-'Regime Indicators'!$M$46)^2+('Regime Indicators'!N21-'Regime Indicators'!$N$46)^2+('Regime Indicators'!O21-'Regime Indicators'!$O$46)^2)</f>
        <v>10.58672284</v>
      </c>
      <c r="C22" s="6">
        <f t="shared" si="1"/>
        <v>0.5538600948</v>
      </c>
      <c r="D22" s="6">
        <f t="shared" si="2"/>
        <v>0.5719881567</v>
      </c>
      <c r="F22" s="135">
        <v>-0.16201202890979816</v>
      </c>
      <c r="G22" s="6">
        <f t="shared" si="3"/>
        <v>-0.09266896178</v>
      </c>
      <c r="H22" s="21">
        <f t="shared" si="4"/>
        <v>0.5719881567</v>
      </c>
      <c r="I22" s="135">
        <v>-0.13136512715413462</v>
      </c>
      <c r="J22" s="6">
        <f t="shared" si="5"/>
        <v>-0.07513929694</v>
      </c>
      <c r="K22" s="21">
        <f t="shared" si="6"/>
        <v>0.5719881567</v>
      </c>
      <c r="L22" s="135">
        <v>-0.21474608880961044</v>
      </c>
      <c r="M22" s="6">
        <f t="shared" si="7"/>
        <v>-0.1228322195</v>
      </c>
      <c r="N22" s="21">
        <f t="shared" si="8"/>
        <v>0.5719881567</v>
      </c>
      <c r="O22" s="22">
        <v>-0.22248163410838395</v>
      </c>
      <c r="P22" s="6">
        <f t="shared" si="9"/>
        <v>-0.1272568598</v>
      </c>
      <c r="Q22" s="21">
        <f t="shared" si="10"/>
        <v>0.5719881567</v>
      </c>
      <c r="R22" s="135">
        <v>-0.1884815912456952</v>
      </c>
      <c r="S22" s="6">
        <f t="shared" si="11"/>
        <v>-0.1078092379</v>
      </c>
      <c r="T22" s="21">
        <f t="shared" si="12"/>
        <v>0.5719881567</v>
      </c>
      <c r="U22" s="135">
        <v>-0.19163061031844864</v>
      </c>
      <c r="V22" s="6">
        <f t="shared" si="13"/>
        <v>-0.1096104396</v>
      </c>
      <c r="W22" s="21">
        <f t="shared" si="14"/>
        <v>0.5719881567</v>
      </c>
      <c r="X22" s="135">
        <v>-0.1967863935625288</v>
      </c>
      <c r="Y22" s="6">
        <f t="shared" si="15"/>
        <v>-0.1125594865</v>
      </c>
      <c r="Z22" s="21">
        <f t="shared" si="16"/>
        <v>0.5719881567</v>
      </c>
      <c r="AA22" s="135">
        <v>-0.18156961108513703</v>
      </c>
      <c r="AB22" s="6">
        <f t="shared" si="17"/>
        <v>-0.1038556672</v>
      </c>
      <c r="AC22" s="21">
        <f t="shared" si="18"/>
        <v>0.5719881567</v>
      </c>
      <c r="AD22" s="135">
        <v>-0.007374050049627434</v>
      </c>
      <c r="AE22" s="6">
        <f t="shared" si="19"/>
        <v>-0.004217869295</v>
      </c>
      <c r="AF22" s="21">
        <f t="shared" si="20"/>
        <v>0.5719881567</v>
      </c>
      <c r="AG22" s="135">
        <v>-0.07834685516333528</v>
      </c>
      <c r="AH22" s="6">
        <f t="shared" si="21"/>
        <v>-0.04481347327</v>
      </c>
      <c r="AI22" s="21">
        <f t="shared" si="22"/>
        <v>0.5719881567</v>
      </c>
    </row>
    <row r="23" ht="13.5" customHeight="1">
      <c r="A23" s="15" t="s">
        <v>103</v>
      </c>
      <c r="B23" s="6">
        <f>SQRT(('Regime Indicators'!J22-'Regime Indicators'!$J$46)^2+('Regime Indicators'!K22-'Regime Indicators'!$K$46)^2+('Regime Indicators'!L22-'Regime Indicators'!$L$46)^2+('Regime Indicators'!M22-'Regime Indicators'!$M$46)^2+('Regime Indicators'!N22-'Regime Indicators'!$N$46)^2+('Regime Indicators'!O22-'Regime Indicators'!$O$46)^2)</f>
        <v>9.935788213</v>
      </c>
      <c r="C23" s="6">
        <f t="shared" si="1"/>
        <v>0.5198054852</v>
      </c>
      <c r="D23" s="6">
        <f t="shared" si="2"/>
        <v>0.635057467</v>
      </c>
      <c r="F23" s="135">
        <v>0.13105804241267993</v>
      </c>
      <c r="G23" s="6">
        <f t="shared" si="3"/>
        <v>0.08322938844</v>
      </c>
      <c r="H23" s="21">
        <f t="shared" si="4"/>
        <v>0.635057467</v>
      </c>
      <c r="I23" s="135">
        <v>0.10606440019788765</v>
      </c>
      <c r="J23" s="6">
        <f t="shared" si="5"/>
        <v>0.06735698933</v>
      </c>
      <c r="K23" s="21">
        <f t="shared" si="6"/>
        <v>0.635057467</v>
      </c>
      <c r="L23" s="135">
        <v>0.15968704433564107</v>
      </c>
      <c r="M23" s="6">
        <f t="shared" si="7"/>
        <v>0.1014104499</v>
      </c>
      <c r="N23" s="21">
        <f t="shared" si="8"/>
        <v>0.635057467</v>
      </c>
      <c r="O23" s="22">
        <v>0.14991164905497278</v>
      </c>
      <c r="P23" s="6">
        <f t="shared" si="9"/>
        <v>0.09520251212</v>
      </c>
      <c r="Q23" s="21">
        <f t="shared" si="10"/>
        <v>0.635057467</v>
      </c>
      <c r="R23" s="135">
        <v>0.030372890329543267</v>
      </c>
      <c r="S23" s="6">
        <f t="shared" si="11"/>
        <v>0.0192885308</v>
      </c>
      <c r="T23" s="21">
        <f t="shared" si="12"/>
        <v>0.635057467</v>
      </c>
      <c r="U23" s="135">
        <v>0.039894529314546734</v>
      </c>
      <c r="V23" s="6">
        <f t="shared" si="13"/>
        <v>0.02533531873</v>
      </c>
      <c r="W23" s="21">
        <f t="shared" si="14"/>
        <v>0.635057467</v>
      </c>
      <c r="X23" s="135">
        <v>0.002789221564482247</v>
      </c>
      <c r="Y23" s="6">
        <f t="shared" si="15"/>
        <v>0.001771315982</v>
      </c>
      <c r="Z23" s="21">
        <f t="shared" si="16"/>
        <v>0.635057467</v>
      </c>
      <c r="AA23" s="135">
        <v>0.010986238109882196</v>
      </c>
      <c r="AB23" s="6">
        <f t="shared" si="17"/>
        <v>0.006976892546</v>
      </c>
      <c r="AC23" s="21">
        <f t="shared" si="18"/>
        <v>0.635057467</v>
      </c>
      <c r="AD23" s="135">
        <v>-0.003589164411726742</v>
      </c>
      <c r="AE23" s="6">
        <f t="shared" si="19"/>
        <v>-0.00227932566</v>
      </c>
      <c r="AF23" s="21">
        <f t="shared" si="20"/>
        <v>0.635057467</v>
      </c>
      <c r="AG23" s="135">
        <v>0.05451392824221446</v>
      </c>
      <c r="AH23" s="6">
        <f t="shared" si="21"/>
        <v>0.03461947719</v>
      </c>
      <c r="AI23" s="21">
        <f t="shared" si="22"/>
        <v>0.635057467</v>
      </c>
    </row>
    <row r="24" ht="13.5" customHeight="1">
      <c r="A24" s="15" t="s">
        <v>105</v>
      </c>
      <c r="B24" s="6">
        <f>SQRT(('Regime Indicators'!J23-'Regime Indicators'!$J$46)^2+('Regime Indicators'!K23-'Regime Indicators'!$K$46)^2+('Regime Indicators'!L23-'Regime Indicators'!$L$46)^2+('Regime Indicators'!M23-'Regime Indicators'!$M$46)^2+('Regime Indicators'!N23-'Regime Indicators'!$N$46)^2+('Regime Indicators'!O23-'Regime Indicators'!$O$46)^2)</f>
        <v>9.686455733</v>
      </c>
      <c r="C24" s="6">
        <f t="shared" si="1"/>
        <v>0.506761287</v>
      </c>
      <c r="D24" s="6">
        <f t="shared" si="2"/>
        <v>0.6581855008</v>
      </c>
      <c r="F24" s="135">
        <v>0.11119349094371112</v>
      </c>
      <c r="G24" s="6">
        <f t="shared" si="3"/>
        <v>0.07318594352</v>
      </c>
      <c r="H24" s="21">
        <f t="shared" si="4"/>
        <v>0.6581855008</v>
      </c>
      <c r="I24" s="135">
        <v>0.1468932527915916</v>
      </c>
      <c r="J24" s="6">
        <f t="shared" si="5"/>
        <v>0.09668300915</v>
      </c>
      <c r="K24" s="21">
        <f t="shared" si="6"/>
        <v>0.6581855008</v>
      </c>
      <c r="L24" s="135">
        <v>0.11590530258800635</v>
      </c>
      <c r="M24" s="6">
        <f t="shared" si="7"/>
        <v>0.07628718963</v>
      </c>
      <c r="N24" s="21">
        <f t="shared" si="8"/>
        <v>0.6581855008</v>
      </c>
      <c r="O24" s="22">
        <v>0.1327565507883095</v>
      </c>
      <c r="P24" s="6">
        <f t="shared" si="9"/>
        <v>0.08737843687</v>
      </c>
      <c r="Q24" s="21">
        <f t="shared" si="10"/>
        <v>0.6581855008</v>
      </c>
      <c r="R24" s="135">
        <v>0.09605119161538456</v>
      </c>
      <c r="S24" s="6">
        <f t="shared" si="11"/>
        <v>0.06321950166</v>
      </c>
      <c r="T24" s="21">
        <f t="shared" si="12"/>
        <v>0.6581855008</v>
      </c>
      <c r="U24" s="135">
        <v>0.11132977756051399</v>
      </c>
      <c r="V24" s="6">
        <f t="shared" si="13"/>
        <v>0.0732756454</v>
      </c>
      <c r="W24" s="21">
        <f t="shared" si="14"/>
        <v>0.6581855008</v>
      </c>
      <c r="X24" s="135">
        <v>0.15119338582054298</v>
      </c>
      <c r="Y24" s="6">
        <f t="shared" si="15"/>
        <v>0.09951329436</v>
      </c>
      <c r="Z24" s="21">
        <f t="shared" si="16"/>
        <v>0.6581855008</v>
      </c>
      <c r="AA24" s="135">
        <v>0.12149171665532643</v>
      </c>
      <c r="AB24" s="6">
        <f t="shared" si="17"/>
        <v>0.07996408637</v>
      </c>
      <c r="AC24" s="21">
        <f t="shared" si="18"/>
        <v>0.6581855008</v>
      </c>
      <c r="AD24" s="135">
        <v>0.011608913101571083</v>
      </c>
      <c r="AE24" s="6">
        <f t="shared" si="19"/>
        <v>0.007640818284</v>
      </c>
      <c r="AF24" s="21">
        <f t="shared" si="20"/>
        <v>0.6581855008</v>
      </c>
      <c r="AG24" s="135">
        <v>0.07323551244684645</v>
      </c>
      <c r="AH24" s="6">
        <f t="shared" si="21"/>
        <v>0.04820255244</v>
      </c>
      <c r="AI24" s="21">
        <f t="shared" si="22"/>
        <v>0.6581855008</v>
      </c>
    </row>
    <row r="25" ht="13.5" customHeight="1">
      <c r="A25" s="15" t="s">
        <v>107</v>
      </c>
      <c r="B25" s="6">
        <f>SQRT(('Regime Indicators'!J24-'Regime Indicators'!$J$46)^2+('Regime Indicators'!K24-'Regime Indicators'!$K$46)^2+('Regime Indicators'!L24-'Regime Indicators'!$L$46)^2+('Regime Indicators'!M24-'Regime Indicators'!$M$46)^2+('Regime Indicators'!N24-'Regime Indicators'!$N$46)^2+('Regime Indicators'!O24-'Regime Indicators'!$O$46)^2)</f>
        <v>9.36614607</v>
      </c>
      <c r="C25" s="6">
        <f t="shared" si="1"/>
        <v>0.4900038123</v>
      </c>
      <c r="D25" s="6">
        <f t="shared" si="2"/>
        <v>0.6869420343</v>
      </c>
      <c r="F25" s="135">
        <v>-0.021978880514124</v>
      </c>
      <c r="G25" s="6">
        <f t="shared" si="3"/>
        <v>-0.01509821689</v>
      </c>
      <c r="H25" s="21">
        <f t="shared" si="4"/>
        <v>0.6869420343</v>
      </c>
      <c r="I25" s="135">
        <v>-0.04021990731857705</v>
      </c>
      <c r="J25" s="6">
        <f t="shared" si="5"/>
        <v>-0.02762874495</v>
      </c>
      <c r="K25" s="21">
        <f t="shared" si="6"/>
        <v>0.6869420343</v>
      </c>
      <c r="L25" s="135">
        <v>-0.030080628551733546</v>
      </c>
      <c r="M25" s="6">
        <f t="shared" si="7"/>
        <v>-0.02066364817</v>
      </c>
      <c r="N25" s="21">
        <f t="shared" si="8"/>
        <v>0.6869420343</v>
      </c>
      <c r="O25" s="22">
        <v>-0.039379191415989334</v>
      </c>
      <c r="P25" s="6">
        <f t="shared" si="9"/>
        <v>-0.02705122186</v>
      </c>
      <c r="Q25" s="21">
        <f t="shared" si="10"/>
        <v>0.6869420343</v>
      </c>
      <c r="R25" s="135">
        <v>-0.07179830553958788</v>
      </c>
      <c r="S25" s="6">
        <f t="shared" si="11"/>
        <v>-0.04932127407</v>
      </c>
      <c r="T25" s="21">
        <f t="shared" si="12"/>
        <v>0.6869420343</v>
      </c>
      <c r="U25" s="135">
        <v>-0.07256085975787518</v>
      </c>
      <c r="V25" s="6">
        <f t="shared" si="13"/>
        <v>-0.04984510461</v>
      </c>
      <c r="W25" s="21">
        <f t="shared" si="14"/>
        <v>0.6869420343</v>
      </c>
      <c r="X25" s="135">
        <v>-0.10153866391646515</v>
      </c>
      <c r="Y25" s="6">
        <f t="shared" si="15"/>
        <v>-0.06975117635</v>
      </c>
      <c r="Z25" s="21">
        <f t="shared" si="16"/>
        <v>0.6869420343</v>
      </c>
      <c r="AA25" s="135">
        <v>-0.08201020196255926</v>
      </c>
      <c r="AB25" s="6">
        <f t="shared" si="17"/>
        <v>-0.05633625497</v>
      </c>
      <c r="AC25" s="21">
        <f t="shared" si="18"/>
        <v>0.6869420343</v>
      </c>
      <c r="AD25" s="135">
        <v>-0.0038159914061590694</v>
      </c>
      <c r="AE25" s="6">
        <f t="shared" si="19"/>
        <v>-0.002621364899</v>
      </c>
      <c r="AF25" s="21">
        <f t="shared" si="20"/>
        <v>0.6869420343</v>
      </c>
      <c r="AG25" s="135">
        <v>0.0032705014029987822</v>
      </c>
      <c r="AH25" s="6">
        <f t="shared" si="21"/>
        <v>0.002246644887</v>
      </c>
      <c r="AI25" s="21">
        <f t="shared" si="22"/>
        <v>0.6869420343</v>
      </c>
    </row>
    <row r="26" ht="13.5" customHeight="1">
      <c r="A26" s="15" t="s">
        <v>109</v>
      </c>
      <c r="B26" s="6">
        <f>SQRT(('Regime Indicators'!J25-'Regime Indicators'!$J$46)^2+('Regime Indicators'!K25-'Regime Indicators'!$K$46)^2+('Regime Indicators'!L25-'Regime Indicators'!$L$46)^2+('Regime Indicators'!M25-'Regime Indicators'!$M$46)^2+('Regime Indicators'!N25-'Regime Indicators'!$N$46)^2+('Regime Indicators'!O25-'Regime Indicators'!$O$46)^2)</f>
        <v>8.704606934</v>
      </c>
      <c r="C26" s="6">
        <f t="shared" si="1"/>
        <v>0.455394412</v>
      </c>
      <c r="D26" s="6">
        <f t="shared" si="2"/>
        <v>0.7425906332</v>
      </c>
      <c r="F26" s="135">
        <v>0.06505304267188028</v>
      </c>
      <c r="G26" s="6">
        <f t="shared" si="3"/>
        <v>0.04830778015</v>
      </c>
      <c r="H26" s="21">
        <f t="shared" si="4"/>
        <v>0.7425906332</v>
      </c>
      <c r="I26" s="135">
        <v>0.061078550996353176</v>
      </c>
      <c r="J26" s="6">
        <f t="shared" si="5"/>
        <v>0.04535635986</v>
      </c>
      <c r="K26" s="21">
        <f t="shared" si="6"/>
        <v>0.7425906332</v>
      </c>
      <c r="L26" s="135">
        <v>0.056665079740620294</v>
      </c>
      <c r="M26" s="6">
        <f t="shared" si="7"/>
        <v>0.04207895744</v>
      </c>
      <c r="N26" s="21">
        <f t="shared" si="8"/>
        <v>0.7425906332</v>
      </c>
      <c r="O26" s="22">
        <v>0.04836243533504403</v>
      </c>
      <c r="P26" s="6">
        <f t="shared" si="9"/>
        <v>0.03591349148</v>
      </c>
      <c r="Q26" s="21">
        <f t="shared" si="10"/>
        <v>0.7425906332</v>
      </c>
      <c r="R26" s="135">
        <v>0.07779767908639057</v>
      </c>
      <c r="S26" s="6">
        <f t="shared" si="11"/>
        <v>0.05777182777</v>
      </c>
      <c r="T26" s="21">
        <f t="shared" si="12"/>
        <v>0.7425906332</v>
      </c>
      <c r="U26" s="135">
        <v>0.06805945048152773</v>
      </c>
      <c r="V26" s="6">
        <f t="shared" si="13"/>
        <v>0.05054031043</v>
      </c>
      <c r="W26" s="21">
        <f t="shared" si="14"/>
        <v>0.7425906332</v>
      </c>
      <c r="X26" s="135">
        <v>0.0778892790178003</v>
      </c>
      <c r="Y26" s="6">
        <f t="shared" si="15"/>
        <v>0.05783984903</v>
      </c>
      <c r="Z26" s="21">
        <f t="shared" si="16"/>
        <v>0.7425906332</v>
      </c>
      <c r="AA26" s="135">
        <v>0.09367811875267251</v>
      </c>
      <c r="AB26" s="6">
        <f t="shared" si="17"/>
        <v>0.06956449352</v>
      </c>
      <c r="AC26" s="21">
        <f t="shared" si="18"/>
        <v>0.7425906332</v>
      </c>
      <c r="AD26" s="135">
        <v>0.04369906006362334</v>
      </c>
      <c r="AE26" s="6">
        <f t="shared" si="19"/>
        <v>0.03245051268</v>
      </c>
      <c r="AF26" s="21">
        <f t="shared" si="20"/>
        <v>0.7425906332</v>
      </c>
      <c r="AG26" s="135">
        <v>0.06199474335558164</v>
      </c>
      <c r="AH26" s="6">
        <f t="shared" si="21"/>
        <v>0.04603671572</v>
      </c>
      <c r="AI26" s="21">
        <f t="shared" si="22"/>
        <v>0.7425906332</v>
      </c>
    </row>
    <row r="27" ht="13.5" customHeight="1">
      <c r="A27" s="15" t="s">
        <v>111</v>
      </c>
      <c r="B27" s="6">
        <f>SQRT(('Regime Indicators'!J26-'Regime Indicators'!$J$46)^2+('Regime Indicators'!K26-'Regime Indicators'!$K$46)^2+('Regime Indicators'!L26-'Regime Indicators'!$L$46)^2+('Regime Indicators'!M26-'Regime Indicators'!$M$46)^2+('Regime Indicators'!N26-'Regime Indicators'!$N$46)^2+('Regime Indicators'!O26-'Regime Indicators'!$O$46)^2)</f>
        <v>8.253195168</v>
      </c>
      <c r="C27" s="6">
        <f t="shared" si="1"/>
        <v>0.4317781364</v>
      </c>
      <c r="D27" s="6">
        <f t="shared" si="2"/>
        <v>0.7774256426</v>
      </c>
      <c r="F27" s="135">
        <v>0.015222127070509295</v>
      </c>
      <c r="G27" s="6">
        <f t="shared" si="3"/>
        <v>0.01183407192</v>
      </c>
      <c r="H27" s="21">
        <f t="shared" si="4"/>
        <v>0.7774256426</v>
      </c>
      <c r="I27" s="135">
        <v>-0.01320260517960481</v>
      </c>
      <c r="J27" s="6">
        <f t="shared" si="5"/>
        <v>-0.01026404382</v>
      </c>
      <c r="K27" s="21">
        <f t="shared" si="6"/>
        <v>0.7774256426</v>
      </c>
      <c r="L27" s="135">
        <v>0.032213390694499244</v>
      </c>
      <c r="M27" s="6">
        <f t="shared" si="7"/>
        <v>0.02504351596</v>
      </c>
      <c r="N27" s="21">
        <f t="shared" si="8"/>
        <v>0.7774256426</v>
      </c>
      <c r="O27" s="22">
        <v>0.004471334722243814</v>
      </c>
      <c r="P27" s="6">
        <f t="shared" si="9"/>
        <v>0.00347613027</v>
      </c>
      <c r="Q27" s="21">
        <f t="shared" si="10"/>
        <v>0.7774256426</v>
      </c>
      <c r="R27" s="135">
        <v>0.06962669285259993</v>
      </c>
      <c r="S27" s="6">
        <f t="shared" si="11"/>
        <v>0.05412957643</v>
      </c>
      <c r="T27" s="21">
        <f t="shared" si="12"/>
        <v>0.7774256426</v>
      </c>
      <c r="U27" s="135">
        <v>0.04901490793688579</v>
      </c>
      <c r="V27" s="6">
        <f t="shared" si="13"/>
        <v>0.0381054463</v>
      </c>
      <c r="W27" s="21">
        <f t="shared" si="14"/>
        <v>0.7774256426</v>
      </c>
      <c r="X27" s="135">
        <v>0.07195548914646777</v>
      </c>
      <c r="Y27" s="6">
        <f t="shared" si="15"/>
        <v>0.05594004238</v>
      </c>
      <c r="Z27" s="21">
        <f t="shared" si="16"/>
        <v>0.7774256426</v>
      </c>
      <c r="AA27" s="135">
        <v>0.02512214796184553</v>
      </c>
      <c r="AB27" s="6">
        <f t="shared" si="17"/>
        <v>0.01953060202</v>
      </c>
      <c r="AC27" s="21">
        <f t="shared" si="18"/>
        <v>0.7774256426</v>
      </c>
      <c r="AD27" s="135">
        <v>-0.010351244764053358</v>
      </c>
      <c r="AE27" s="6">
        <f t="shared" si="19"/>
        <v>-0.008047323112</v>
      </c>
      <c r="AF27" s="21">
        <f t="shared" si="20"/>
        <v>0.7774256426</v>
      </c>
      <c r="AG27" s="135">
        <v>0.045951317394742563</v>
      </c>
      <c r="AH27" s="6">
        <f t="shared" si="21"/>
        <v>0.03572373245</v>
      </c>
      <c r="AI27" s="21">
        <f t="shared" si="22"/>
        <v>0.7774256426</v>
      </c>
    </row>
    <row r="28" ht="13.5" customHeight="1">
      <c r="A28" s="15" t="s">
        <v>113</v>
      </c>
      <c r="B28" s="6">
        <f>SQRT(('Regime Indicators'!J27-'Regime Indicators'!$J$46)^2+('Regime Indicators'!K27-'Regime Indicators'!$K$46)^2+('Regime Indicators'!L27-'Regime Indicators'!$L$46)^2+('Regime Indicators'!M27-'Regime Indicators'!$M$46)^2+('Regime Indicators'!N27-'Regime Indicators'!$N$46)^2+('Regime Indicators'!O27-'Regime Indicators'!$O$46)^2)</f>
        <v>8.193386873</v>
      </c>
      <c r="C28" s="6">
        <f t="shared" si="1"/>
        <v>0.4286491769</v>
      </c>
      <c r="D28" s="6">
        <f t="shared" si="2"/>
        <v>0.7818407268</v>
      </c>
      <c r="F28" s="135">
        <v>0.12307995668965699</v>
      </c>
      <c r="G28" s="6">
        <f t="shared" si="3"/>
        <v>0.09622892279</v>
      </c>
      <c r="H28" s="21">
        <f t="shared" si="4"/>
        <v>0.7818407268</v>
      </c>
      <c r="I28" s="135">
        <v>0.09544419210008215</v>
      </c>
      <c r="J28" s="6">
        <f t="shared" si="5"/>
        <v>0.07462215652</v>
      </c>
      <c r="K28" s="21">
        <f t="shared" si="6"/>
        <v>0.7818407268</v>
      </c>
      <c r="L28" s="135">
        <v>0.11630862821944743</v>
      </c>
      <c r="M28" s="6">
        <f t="shared" si="7"/>
        <v>0.09093482242</v>
      </c>
      <c r="N28" s="21">
        <f t="shared" si="8"/>
        <v>0.7818407268</v>
      </c>
      <c r="O28" s="22">
        <v>0.13210363036343575</v>
      </c>
      <c r="P28" s="6">
        <f t="shared" si="9"/>
        <v>0.1032839984</v>
      </c>
      <c r="Q28" s="21">
        <f t="shared" si="10"/>
        <v>0.7818407268</v>
      </c>
      <c r="R28" s="135">
        <v>0.0312667552848489</v>
      </c>
      <c r="S28" s="6">
        <f t="shared" si="11"/>
        <v>0.02444562268</v>
      </c>
      <c r="T28" s="21">
        <f t="shared" si="12"/>
        <v>0.7818407268</v>
      </c>
      <c r="U28" s="135">
        <v>0.06258422667658725</v>
      </c>
      <c r="V28" s="6">
        <f t="shared" si="13"/>
        <v>0.04893089727</v>
      </c>
      <c r="W28" s="21">
        <f t="shared" si="14"/>
        <v>0.7818407268</v>
      </c>
      <c r="X28" s="135">
        <v>0.08156013101835091</v>
      </c>
      <c r="Y28" s="6">
        <f t="shared" si="15"/>
        <v>0.06376703211</v>
      </c>
      <c r="Z28" s="21">
        <f t="shared" si="16"/>
        <v>0.7818407268</v>
      </c>
      <c r="AA28" s="135">
        <v>0.0629423129610509</v>
      </c>
      <c r="AB28" s="6">
        <f t="shared" si="17"/>
        <v>0.04921086371</v>
      </c>
      <c r="AC28" s="21">
        <f t="shared" si="18"/>
        <v>0.7818407268</v>
      </c>
      <c r="AD28" s="135">
        <v>-0.034877911094800984</v>
      </c>
      <c r="AE28" s="6">
        <f t="shared" si="19"/>
        <v>-0.02726897136</v>
      </c>
      <c r="AF28" s="21">
        <f t="shared" si="20"/>
        <v>0.7818407268</v>
      </c>
      <c r="AG28" s="135">
        <v>0.013831016664077156</v>
      </c>
      <c r="AH28" s="6">
        <f t="shared" si="21"/>
        <v>0.01081365212</v>
      </c>
      <c r="AI28" s="21">
        <f t="shared" si="22"/>
        <v>0.7818407268</v>
      </c>
    </row>
    <row r="29" ht="13.5" customHeight="1">
      <c r="A29" s="15" t="s">
        <v>115</v>
      </c>
      <c r="B29" s="6">
        <f>SQRT(('Regime Indicators'!J28-'Regime Indicators'!$J$46)^2+('Regime Indicators'!K28-'Regime Indicators'!$K$46)^2+('Regime Indicators'!L28-'Regime Indicators'!$L$46)^2+('Regime Indicators'!M28-'Regime Indicators'!$M$46)^2+('Regime Indicators'!N28-'Regime Indicators'!$N$46)^2+('Regime Indicators'!O28-'Regime Indicators'!$O$46)^2)</f>
        <v>7.574967447</v>
      </c>
      <c r="C29" s="6">
        <f t="shared" si="1"/>
        <v>0.3962956481</v>
      </c>
      <c r="D29" s="6">
        <f t="shared" si="2"/>
        <v>0.8246647603</v>
      </c>
      <c r="F29" s="135">
        <v>0.03199833887278403</v>
      </c>
      <c r="G29" s="6">
        <f t="shared" si="3"/>
        <v>0.02638790246</v>
      </c>
      <c r="H29" s="21">
        <f t="shared" si="4"/>
        <v>0.8246647603</v>
      </c>
      <c r="I29" s="135">
        <v>0.020623898832668575</v>
      </c>
      <c r="J29" s="6">
        <f t="shared" si="5"/>
        <v>0.01700780259</v>
      </c>
      <c r="K29" s="21">
        <f t="shared" si="6"/>
        <v>0.8246647603</v>
      </c>
      <c r="L29" s="135">
        <v>0.024711362172225693</v>
      </c>
      <c r="M29" s="6">
        <f t="shared" si="7"/>
        <v>0.02037858956</v>
      </c>
      <c r="N29" s="21">
        <f t="shared" si="8"/>
        <v>0.8246647603</v>
      </c>
      <c r="O29" s="22">
        <v>0.037352758006788944</v>
      </c>
      <c r="P29" s="6">
        <f t="shared" si="9"/>
        <v>0.03080350323</v>
      </c>
      <c r="Q29" s="21">
        <f t="shared" si="10"/>
        <v>0.8246647603</v>
      </c>
      <c r="R29" s="135">
        <v>-0.012579438091760431</v>
      </c>
      <c r="S29" s="6">
        <f t="shared" si="11"/>
        <v>-0.0103738193</v>
      </c>
      <c r="T29" s="21">
        <f t="shared" si="12"/>
        <v>0.8246647603</v>
      </c>
      <c r="U29" s="135">
        <v>-0.01953627067082575</v>
      </c>
      <c r="V29" s="6">
        <f t="shared" si="13"/>
        <v>-0.01611087397</v>
      </c>
      <c r="W29" s="21">
        <f t="shared" si="14"/>
        <v>0.8246647603</v>
      </c>
      <c r="X29" s="135">
        <v>-0.02994343012201961</v>
      </c>
      <c r="Y29" s="6">
        <f t="shared" si="15"/>
        <v>-0.02469329162</v>
      </c>
      <c r="Z29" s="21">
        <f t="shared" si="16"/>
        <v>0.8246647603</v>
      </c>
      <c r="AA29" s="135">
        <v>-0.04017588958262752</v>
      </c>
      <c r="AB29" s="6">
        <f t="shared" si="17"/>
        <v>-0.03313164035</v>
      </c>
      <c r="AC29" s="21">
        <f t="shared" si="18"/>
        <v>0.8246647603</v>
      </c>
      <c r="AD29" s="135">
        <v>-0.030987044866969016</v>
      </c>
      <c r="AE29" s="6">
        <f t="shared" si="19"/>
        <v>-0.02555392393</v>
      </c>
      <c r="AF29" s="21">
        <f t="shared" si="20"/>
        <v>0.8246647603</v>
      </c>
      <c r="AG29" s="135">
        <v>-0.014437635241048241</v>
      </c>
      <c r="AH29" s="6">
        <f t="shared" si="21"/>
        <v>-0.01190620901</v>
      </c>
      <c r="AI29" s="21">
        <f t="shared" si="22"/>
        <v>0.8246647603</v>
      </c>
    </row>
    <row r="30" ht="13.5" customHeight="1">
      <c r="A30" s="15" t="s">
        <v>117</v>
      </c>
      <c r="B30" s="6">
        <f>SQRT(('Regime Indicators'!J29-'Regime Indicators'!$J$46)^2+('Regime Indicators'!K29-'Regime Indicators'!$K$46)^2+('Regime Indicators'!L29-'Regime Indicators'!$L$46)^2+('Regime Indicators'!M29-'Regime Indicators'!$M$46)^2+('Regime Indicators'!N29-'Regime Indicators'!$N$46)^2+('Regime Indicators'!O29-'Regime Indicators'!$O$46)^2)</f>
        <v>7.042723061</v>
      </c>
      <c r="C30" s="6">
        <f t="shared" si="1"/>
        <v>0.3684504942</v>
      </c>
      <c r="D30" s="6">
        <f t="shared" si="2"/>
        <v>0.8573228022</v>
      </c>
      <c r="F30" s="135">
        <v>0.0394103072773524</v>
      </c>
      <c r="G30" s="6">
        <f t="shared" si="3"/>
        <v>0.03378735507</v>
      </c>
      <c r="H30" s="21">
        <f t="shared" si="4"/>
        <v>0.8573228022</v>
      </c>
      <c r="I30" s="135">
        <v>0.08109616974131928</v>
      </c>
      <c r="J30" s="6">
        <f t="shared" si="5"/>
        <v>0.06952559549</v>
      </c>
      <c r="K30" s="21">
        <f t="shared" si="6"/>
        <v>0.8573228022</v>
      </c>
      <c r="L30" s="135">
        <v>0.07591868049250583</v>
      </c>
      <c r="M30" s="6">
        <f t="shared" si="7"/>
        <v>0.0650868159</v>
      </c>
      <c r="N30" s="21">
        <f t="shared" si="8"/>
        <v>0.8573228022</v>
      </c>
      <c r="O30" s="22">
        <v>0.12802746768459894</v>
      </c>
      <c r="P30" s="6">
        <f t="shared" si="9"/>
        <v>0.1097608674</v>
      </c>
      <c r="Q30" s="21">
        <f t="shared" si="10"/>
        <v>0.8573228022</v>
      </c>
      <c r="R30" s="135">
        <v>0.12524365898074175</v>
      </c>
      <c r="S30" s="6">
        <f t="shared" si="11"/>
        <v>0.1073742447</v>
      </c>
      <c r="T30" s="21">
        <f t="shared" si="12"/>
        <v>0.8573228022</v>
      </c>
      <c r="U30" s="135">
        <v>0.10097901053269398</v>
      </c>
      <c r="V30" s="6">
        <f t="shared" si="13"/>
        <v>0.08657160828</v>
      </c>
      <c r="W30" s="21">
        <f t="shared" si="14"/>
        <v>0.8573228022</v>
      </c>
      <c r="X30" s="135">
        <v>0.15119090204430452</v>
      </c>
      <c r="Y30" s="6">
        <f t="shared" si="15"/>
        <v>0.1296194078</v>
      </c>
      <c r="Z30" s="21">
        <f t="shared" si="16"/>
        <v>0.8573228022</v>
      </c>
      <c r="AA30" s="135">
        <v>0.1481741880572176</v>
      </c>
      <c r="AB30" s="6">
        <f t="shared" si="17"/>
        <v>0.1270331101</v>
      </c>
      <c r="AC30" s="21">
        <f t="shared" si="18"/>
        <v>0.8573228022</v>
      </c>
      <c r="AD30" s="135">
        <v>0.0438108012453613</v>
      </c>
      <c r="AE30" s="6">
        <f t="shared" si="19"/>
        <v>0.03755999889</v>
      </c>
      <c r="AF30" s="21">
        <f t="shared" si="20"/>
        <v>0.8573228022</v>
      </c>
      <c r="AG30" s="135">
        <v>0.0345647898787842</v>
      </c>
      <c r="AH30" s="6">
        <f t="shared" si="21"/>
        <v>0.02963318252</v>
      </c>
      <c r="AI30" s="21">
        <f t="shared" si="22"/>
        <v>0.8573228022</v>
      </c>
    </row>
    <row r="31" ht="13.5" customHeight="1">
      <c r="A31" s="15" t="s">
        <v>119</v>
      </c>
      <c r="B31" s="6">
        <f>SQRT(('Regime Indicators'!J30-'Regime Indicators'!$J$46)^2+('Regime Indicators'!K30-'Regime Indicators'!$K$46)^2+('Regime Indicators'!L30-'Regime Indicators'!$L$46)^2+('Regime Indicators'!M30-'Regime Indicators'!$M$46)^2+('Regime Indicators'!N30-'Regime Indicators'!$N$46)^2+('Regime Indicators'!O30-'Regime Indicators'!$O$46)^2)</f>
        <v>6.397053236</v>
      </c>
      <c r="C31" s="6">
        <f t="shared" si="1"/>
        <v>0.3346713205</v>
      </c>
      <c r="D31" s="6">
        <f t="shared" si="2"/>
        <v>0.8917081899</v>
      </c>
      <c r="F31" s="135">
        <v>0.10008655789662968</v>
      </c>
      <c r="G31" s="6">
        <f t="shared" si="3"/>
        <v>0.08924800338</v>
      </c>
      <c r="H31" s="21">
        <f t="shared" si="4"/>
        <v>0.8917081899</v>
      </c>
      <c r="I31" s="135">
        <v>0.10436267827085244</v>
      </c>
      <c r="J31" s="6">
        <f t="shared" si="5"/>
        <v>0.09306105494</v>
      </c>
      <c r="K31" s="21">
        <f t="shared" si="6"/>
        <v>0.8917081899</v>
      </c>
      <c r="L31" s="135">
        <v>0.0930131041670268</v>
      </c>
      <c r="M31" s="6">
        <f t="shared" si="7"/>
        <v>0.08294054676</v>
      </c>
      <c r="N31" s="21">
        <f t="shared" si="8"/>
        <v>0.8917081899</v>
      </c>
      <c r="O31" s="22">
        <v>0.08172443861155831</v>
      </c>
      <c r="P31" s="6">
        <f t="shared" si="9"/>
        <v>0.07287435123</v>
      </c>
      <c r="Q31" s="21">
        <f t="shared" si="10"/>
        <v>0.8917081899</v>
      </c>
      <c r="R31" s="135">
        <v>0.06014753452030375</v>
      </c>
      <c r="S31" s="6">
        <f t="shared" si="11"/>
        <v>0.05363404913</v>
      </c>
      <c r="T31" s="21">
        <f t="shared" si="12"/>
        <v>0.8917081899</v>
      </c>
      <c r="U31" s="135">
        <v>0.050782321841085</v>
      </c>
      <c r="V31" s="6">
        <f t="shared" si="13"/>
        <v>0.04528301229</v>
      </c>
      <c r="W31" s="21">
        <f t="shared" si="14"/>
        <v>0.8917081899</v>
      </c>
      <c r="X31" s="135">
        <v>0.05757898823000063</v>
      </c>
      <c r="Y31" s="6">
        <f t="shared" si="15"/>
        <v>0.05134365537</v>
      </c>
      <c r="Z31" s="21">
        <f t="shared" si="16"/>
        <v>0.8917081899</v>
      </c>
      <c r="AA31" s="135">
        <v>0.05276475278585946</v>
      </c>
      <c r="AB31" s="6">
        <f t="shared" si="17"/>
        <v>0.0470507622</v>
      </c>
      <c r="AC31" s="21">
        <f t="shared" si="18"/>
        <v>0.8917081899</v>
      </c>
      <c r="AD31" s="135">
        <v>-0.0071683917451824675</v>
      </c>
      <c r="AE31" s="6">
        <f t="shared" si="19"/>
        <v>-0.006392113628</v>
      </c>
      <c r="AF31" s="21">
        <f t="shared" si="20"/>
        <v>0.8917081899</v>
      </c>
      <c r="AG31" s="135">
        <v>0.038236513056671306</v>
      </c>
      <c r="AH31" s="6">
        <f t="shared" si="21"/>
        <v>0.03409581185</v>
      </c>
      <c r="AI31" s="21">
        <f t="shared" si="22"/>
        <v>0.8917081899</v>
      </c>
    </row>
    <row r="32" ht="13.5" customHeight="1">
      <c r="A32" s="15" t="s">
        <v>121</v>
      </c>
      <c r="B32" s="6">
        <f>SQRT(('Regime Indicators'!J31-'Regime Indicators'!$J$46)^2+('Regime Indicators'!K31-'Regime Indicators'!$K$46)^2+('Regime Indicators'!L31-'Regime Indicators'!$L$46)^2+('Regime Indicators'!M31-'Regime Indicators'!$M$46)^2+('Regime Indicators'!N31-'Regime Indicators'!$N$46)^2+('Regime Indicators'!O31-'Regime Indicators'!$O$46)^2)</f>
        <v>5.725272273</v>
      </c>
      <c r="C32" s="6">
        <f t="shared" si="1"/>
        <v>0.2995261038</v>
      </c>
      <c r="D32" s="6">
        <f t="shared" si="2"/>
        <v>0.9215301984</v>
      </c>
      <c r="F32" s="135">
        <v>0.030213933497469148</v>
      </c>
      <c r="G32" s="6">
        <f t="shared" si="3"/>
        <v>0.02784305213</v>
      </c>
      <c r="H32" s="21">
        <f t="shared" si="4"/>
        <v>0.9215301984</v>
      </c>
      <c r="I32" s="135">
        <v>0.011195161958098332</v>
      </c>
      <c r="J32" s="6">
        <f t="shared" si="5"/>
        <v>0.01031667982</v>
      </c>
      <c r="K32" s="21">
        <f t="shared" si="6"/>
        <v>0.9215301984</v>
      </c>
      <c r="L32" s="135">
        <v>0.01777023977561032</v>
      </c>
      <c r="M32" s="6">
        <f t="shared" si="7"/>
        <v>0.01637581259</v>
      </c>
      <c r="N32" s="21">
        <f t="shared" si="8"/>
        <v>0.9215301984</v>
      </c>
      <c r="O32" s="22">
        <v>0.00484762802201244</v>
      </c>
      <c r="P32" s="6">
        <f t="shared" si="9"/>
        <v>0.004467235613</v>
      </c>
      <c r="Q32" s="21">
        <f t="shared" si="10"/>
        <v>0.9215301984</v>
      </c>
      <c r="R32" s="135">
        <v>0.010934584937572378</v>
      </c>
      <c r="S32" s="6">
        <f t="shared" si="11"/>
        <v>0.01007655023</v>
      </c>
      <c r="T32" s="21">
        <f t="shared" si="12"/>
        <v>0.9215301984</v>
      </c>
      <c r="U32" s="135">
        <v>0.003957731738683856</v>
      </c>
      <c r="V32" s="6">
        <f t="shared" si="13"/>
        <v>0.003647169314</v>
      </c>
      <c r="W32" s="21">
        <f t="shared" si="14"/>
        <v>0.9215301984</v>
      </c>
      <c r="X32" s="135">
        <v>0.039798795924819386</v>
      </c>
      <c r="Y32" s="6">
        <f t="shared" si="15"/>
        <v>0.0366757923</v>
      </c>
      <c r="Z32" s="21">
        <f t="shared" si="16"/>
        <v>0.9215301984</v>
      </c>
      <c r="AA32" s="135">
        <v>0.029269201021254743</v>
      </c>
      <c r="AB32" s="6">
        <f t="shared" si="17"/>
        <v>0.02697245262</v>
      </c>
      <c r="AC32" s="21">
        <f t="shared" si="18"/>
        <v>0.9215301984</v>
      </c>
      <c r="AD32" s="135">
        <v>0.027892100251639906</v>
      </c>
      <c r="AE32" s="6">
        <f t="shared" si="19"/>
        <v>0.02570341268</v>
      </c>
      <c r="AF32" s="21">
        <f t="shared" si="20"/>
        <v>0.9215301984</v>
      </c>
      <c r="AG32" s="135">
        <v>0.029704461921522096</v>
      </c>
      <c r="AH32" s="6">
        <f t="shared" si="21"/>
        <v>0.02737355869</v>
      </c>
      <c r="AI32" s="21">
        <f t="shared" si="22"/>
        <v>0.9215301984</v>
      </c>
    </row>
    <row r="33" ht="13.5" customHeight="1">
      <c r="A33" s="15" t="s">
        <v>123</v>
      </c>
      <c r="B33" s="6">
        <f>SQRT(('Regime Indicators'!J32-'Regime Indicators'!$J$46)^2+('Regime Indicators'!K32-'Regime Indicators'!$K$46)^2+('Regime Indicators'!L32-'Regime Indicators'!$L$46)^2+('Regime Indicators'!M32-'Regime Indicators'!$M$46)^2+('Regime Indicators'!N32-'Regime Indicators'!$N$46)^2+('Regime Indicators'!O32-'Regime Indicators'!$O$46)^2)</f>
        <v>5.439208069</v>
      </c>
      <c r="C33" s="6">
        <f t="shared" si="1"/>
        <v>0.284560231</v>
      </c>
      <c r="D33" s="6">
        <f t="shared" si="2"/>
        <v>0.9324541965</v>
      </c>
      <c r="F33" s="135">
        <v>0.051042337676546534</v>
      </c>
      <c r="G33" s="6">
        <f t="shared" si="3"/>
        <v>0.04759464197</v>
      </c>
      <c r="H33" s="21">
        <f t="shared" si="4"/>
        <v>0.9324541965</v>
      </c>
      <c r="I33" s="135">
        <v>0.05130329004789114</v>
      </c>
      <c r="J33" s="6">
        <f t="shared" si="5"/>
        <v>0.0478379681</v>
      </c>
      <c r="K33" s="21">
        <f t="shared" si="6"/>
        <v>0.9324541965</v>
      </c>
      <c r="L33" s="135">
        <v>0.02382828787470359</v>
      </c>
      <c r="M33" s="6">
        <f t="shared" si="7"/>
        <v>0.02221878702</v>
      </c>
      <c r="N33" s="21">
        <f t="shared" si="8"/>
        <v>0.9324541965</v>
      </c>
      <c r="O33" s="22">
        <v>0.01724402428155214</v>
      </c>
      <c r="P33" s="6">
        <f t="shared" si="9"/>
        <v>0.01607926281</v>
      </c>
      <c r="Q33" s="21">
        <f t="shared" si="10"/>
        <v>0.9324541965</v>
      </c>
      <c r="R33" s="135">
        <v>0.05238233061939446</v>
      </c>
      <c r="S33" s="6">
        <f t="shared" si="11"/>
        <v>0.04884412401</v>
      </c>
      <c r="T33" s="21">
        <f t="shared" si="12"/>
        <v>0.9324541965</v>
      </c>
      <c r="U33" s="135">
        <v>0.03995566128602457</v>
      </c>
      <c r="V33" s="6">
        <f t="shared" si="13"/>
        <v>0.03725682404</v>
      </c>
      <c r="W33" s="21">
        <f t="shared" si="14"/>
        <v>0.9324541965</v>
      </c>
      <c r="X33" s="135">
        <v>0.03400918843493228</v>
      </c>
      <c r="Y33" s="6">
        <f t="shared" si="15"/>
        <v>0.03171201048</v>
      </c>
      <c r="Z33" s="21">
        <f t="shared" si="16"/>
        <v>0.9324541965</v>
      </c>
      <c r="AA33" s="135">
        <v>0.030537423880423242</v>
      </c>
      <c r="AB33" s="6">
        <f t="shared" si="17"/>
        <v>0.02847474905</v>
      </c>
      <c r="AC33" s="21">
        <f t="shared" si="18"/>
        <v>0.9324541965</v>
      </c>
      <c r="AD33" s="135">
        <v>0.027232758519833755</v>
      </c>
      <c r="AE33" s="6">
        <f t="shared" si="19"/>
        <v>0.02539329996</v>
      </c>
      <c r="AF33" s="21">
        <f t="shared" si="20"/>
        <v>0.9324541965</v>
      </c>
      <c r="AG33" s="135">
        <v>0.02999423148957625</v>
      </c>
      <c r="AH33" s="6">
        <f t="shared" si="21"/>
        <v>0.02796824702</v>
      </c>
      <c r="AI33" s="21">
        <f t="shared" si="22"/>
        <v>0.9324541965</v>
      </c>
    </row>
    <row r="34" ht="13.5" customHeight="1">
      <c r="A34" s="15" t="s">
        <v>125</v>
      </c>
      <c r="B34" s="6">
        <f>SQRT(('Regime Indicators'!J33-'Regime Indicators'!$J$46)^2+('Regime Indicators'!K33-'Regime Indicators'!$K$46)^2+('Regime Indicators'!L33-'Regime Indicators'!$L$46)^2+('Regime Indicators'!M33-'Regime Indicators'!$M$46)^2+('Regime Indicators'!N33-'Regime Indicators'!$N$46)^2+('Regime Indicators'!O33-'Regime Indicators'!$O$46)^2)</f>
        <v>5.499970397</v>
      </c>
      <c r="C34" s="6">
        <f t="shared" si="1"/>
        <v>0.2877391023</v>
      </c>
      <c r="D34" s="6">
        <f t="shared" si="2"/>
        <v>0.9302200539</v>
      </c>
      <c r="F34" s="135">
        <v>-0.0019343778168032788</v>
      </c>
      <c r="G34" s="6">
        <f t="shared" si="3"/>
        <v>-0.001799397037</v>
      </c>
      <c r="H34" s="21">
        <f t="shared" si="4"/>
        <v>0.9302200539</v>
      </c>
      <c r="I34" s="135">
        <v>0.014870146223218805</v>
      </c>
      <c r="J34" s="6">
        <f t="shared" si="5"/>
        <v>0.01383250822</v>
      </c>
      <c r="K34" s="21">
        <f t="shared" si="6"/>
        <v>0.9302200539</v>
      </c>
      <c r="L34" s="135">
        <v>-0.08577541526323029</v>
      </c>
      <c r="M34" s="6">
        <f t="shared" si="7"/>
        <v>-0.07979001141</v>
      </c>
      <c r="N34" s="21">
        <f t="shared" si="8"/>
        <v>0.9302200539</v>
      </c>
      <c r="O34" s="22">
        <v>-0.061292524104715085</v>
      </c>
      <c r="P34" s="6">
        <f t="shared" si="9"/>
        <v>-0.05701553508</v>
      </c>
      <c r="Q34" s="21">
        <f t="shared" si="10"/>
        <v>0.9302200539</v>
      </c>
      <c r="R34" s="135">
        <v>-0.06239609524724887</v>
      </c>
      <c r="S34" s="6">
        <f t="shared" si="11"/>
        <v>-0.05804209908</v>
      </c>
      <c r="T34" s="21">
        <f t="shared" si="12"/>
        <v>0.9302200539</v>
      </c>
      <c r="U34" s="135">
        <v>-0.05238851146386114</v>
      </c>
      <c r="V34" s="6">
        <f t="shared" si="13"/>
        <v>-0.04873284396</v>
      </c>
      <c r="W34" s="21">
        <f t="shared" si="14"/>
        <v>0.9302200539</v>
      </c>
      <c r="X34" s="135">
        <v>-0.08727486962000564</v>
      </c>
      <c r="Y34" s="6">
        <f t="shared" si="15"/>
        <v>-0.08118483392</v>
      </c>
      <c r="Z34" s="21">
        <f t="shared" si="16"/>
        <v>0.9302200539</v>
      </c>
      <c r="AA34" s="135">
        <v>-0.07810530221614831</v>
      </c>
      <c r="AB34" s="6">
        <f t="shared" si="17"/>
        <v>-0.07265511844</v>
      </c>
      <c r="AC34" s="21">
        <f t="shared" si="18"/>
        <v>0.9302200539</v>
      </c>
      <c r="AD34" s="135">
        <v>-0.053796706110276094</v>
      </c>
      <c r="AE34" s="6">
        <f t="shared" si="19"/>
        <v>-0.05004277486</v>
      </c>
      <c r="AF34" s="21">
        <f t="shared" si="20"/>
        <v>0.9302200539</v>
      </c>
      <c r="AG34" s="135">
        <v>-0.03274293488272306</v>
      </c>
      <c r="AH34" s="6">
        <f t="shared" si="21"/>
        <v>-0.03045813465</v>
      </c>
      <c r="AI34" s="21">
        <f t="shared" si="22"/>
        <v>0.9302200539</v>
      </c>
    </row>
    <row r="35" ht="13.5" customHeight="1">
      <c r="A35" s="15" t="s">
        <v>127</v>
      </c>
      <c r="B35" s="6">
        <f>SQRT(('Regime Indicators'!J34-'Regime Indicators'!$J$46)^2+('Regime Indicators'!K34-'Regime Indicators'!$K$46)^2+('Regime Indicators'!L34-'Regime Indicators'!$L$46)^2+('Regime Indicators'!M34-'Regime Indicators'!$M$46)^2+('Regime Indicators'!N34-'Regime Indicators'!$N$46)^2+('Regime Indicators'!O34-'Regime Indicators'!$O$46)^2)</f>
        <v>6.112523217</v>
      </c>
      <c r="C35" s="6">
        <f t="shared" si="1"/>
        <v>0.3197857109</v>
      </c>
      <c r="D35" s="6">
        <f t="shared" si="2"/>
        <v>0.9050666883</v>
      </c>
      <c r="F35" s="135">
        <v>0.04980142317166836</v>
      </c>
      <c r="G35" s="6">
        <f t="shared" si="3"/>
        <v>0.04507360914</v>
      </c>
      <c r="H35" s="21">
        <f t="shared" si="4"/>
        <v>0.9050666883</v>
      </c>
      <c r="I35" s="135">
        <v>0.047843466843716875</v>
      </c>
      <c r="J35" s="6">
        <f t="shared" si="5"/>
        <v>0.04330152809</v>
      </c>
      <c r="K35" s="21">
        <f t="shared" si="6"/>
        <v>0.9050666883</v>
      </c>
      <c r="L35" s="135">
        <v>0.09398395019778727</v>
      </c>
      <c r="M35" s="6">
        <f t="shared" si="7"/>
        <v>0.08506174256</v>
      </c>
      <c r="N35" s="21">
        <f t="shared" si="8"/>
        <v>0.9050666883</v>
      </c>
      <c r="O35" s="22">
        <v>0.10058753777680773</v>
      </c>
      <c r="P35" s="6">
        <f t="shared" si="9"/>
        <v>0.0910384297</v>
      </c>
      <c r="Q35" s="21">
        <f t="shared" si="10"/>
        <v>0.9050666883</v>
      </c>
      <c r="R35" s="135">
        <v>-0.05171865867720671</v>
      </c>
      <c r="S35" s="6">
        <f t="shared" si="11"/>
        <v>-0.04680883513</v>
      </c>
      <c r="T35" s="21">
        <f t="shared" si="12"/>
        <v>0.9050666883</v>
      </c>
      <c r="U35" s="135">
        <v>-0.02216193218532647</v>
      </c>
      <c r="V35" s="6">
        <f t="shared" si="13"/>
        <v>-0.02005802657</v>
      </c>
      <c r="W35" s="21">
        <f t="shared" si="14"/>
        <v>0.9050666883</v>
      </c>
      <c r="X35" s="135">
        <v>-0.04075487126966393</v>
      </c>
      <c r="Y35" s="6">
        <f t="shared" si="15"/>
        <v>-0.03688587637</v>
      </c>
      <c r="Z35" s="21">
        <f t="shared" si="16"/>
        <v>0.9050666883</v>
      </c>
      <c r="AA35" s="135">
        <v>-0.026875585072448582</v>
      </c>
      <c r="AB35" s="6">
        <f t="shared" si="17"/>
        <v>-0.02432419678</v>
      </c>
      <c r="AC35" s="21">
        <f t="shared" si="18"/>
        <v>0.9050666883</v>
      </c>
      <c r="AD35" s="135">
        <v>-0.029933932071220304</v>
      </c>
      <c r="AE35" s="6">
        <f t="shared" si="19"/>
        <v>-0.02709220477</v>
      </c>
      <c r="AF35" s="21">
        <f t="shared" si="20"/>
        <v>0.9050666883</v>
      </c>
      <c r="AG35" s="135">
        <v>-0.025107885834562693</v>
      </c>
      <c r="AH35" s="6">
        <f t="shared" si="21"/>
        <v>-0.02272431108</v>
      </c>
      <c r="AI35" s="21">
        <f t="shared" si="22"/>
        <v>0.9050666883</v>
      </c>
    </row>
    <row r="36" ht="13.5" customHeight="1">
      <c r="A36" s="15" t="s">
        <v>129</v>
      </c>
      <c r="B36" s="6">
        <f>SQRT(('Regime Indicators'!J35-'Regime Indicators'!$J$46)^2+('Regime Indicators'!K35-'Regime Indicators'!$K$46)^2+('Regime Indicators'!L35-'Regime Indicators'!$L$46)^2+('Regime Indicators'!M35-'Regime Indicators'!$M$46)^2+('Regime Indicators'!N35-'Regime Indicators'!$N$46)^2+('Regime Indicators'!O35-'Regime Indicators'!$O$46)^2)</f>
        <v>5.414674792</v>
      </c>
      <c r="C36" s="6">
        <f t="shared" si="1"/>
        <v>0.2832767363</v>
      </c>
      <c r="D36" s="6">
        <f t="shared" si="2"/>
        <v>0.9333432222</v>
      </c>
      <c r="F36" s="135">
        <v>-0.007219281528972221</v>
      </c>
      <c r="G36" s="6">
        <f t="shared" si="3"/>
        <v>-0.006738067484</v>
      </c>
      <c r="H36" s="21">
        <f t="shared" si="4"/>
        <v>0.9333432222</v>
      </c>
      <c r="I36" s="135">
        <v>0.03837648483157774</v>
      </c>
      <c r="J36" s="6">
        <f t="shared" si="5"/>
        <v>0.03581843201</v>
      </c>
      <c r="K36" s="21">
        <f t="shared" si="6"/>
        <v>0.9333432222</v>
      </c>
      <c r="L36" s="135">
        <v>0.01980316524649739</v>
      </c>
      <c r="M36" s="6">
        <f t="shared" si="7"/>
        <v>0.01848315006</v>
      </c>
      <c r="N36" s="21">
        <f t="shared" si="8"/>
        <v>0.9333432222</v>
      </c>
      <c r="O36" s="22">
        <v>0.0662983451831709</v>
      </c>
      <c r="P36" s="6">
        <f t="shared" si="9"/>
        <v>0.06187911112</v>
      </c>
      <c r="Q36" s="21">
        <f t="shared" si="10"/>
        <v>0.9333432222</v>
      </c>
      <c r="R36" s="135">
        <v>0.026102499223344733</v>
      </c>
      <c r="S36" s="6">
        <f t="shared" si="11"/>
        <v>0.02436259073</v>
      </c>
      <c r="T36" s="21">
        <f t="shared" si="12"/>
        <v>0.9333432222</v>
      </c>
      <c r="U36" s="135">
        <v>0.05022271992639005</v>
      </c>
      <c r="V36" s="6">
        <f t="shared" si="13"/>
        <v>0.04687503524</v>
      </c>
      <c r="W36" s="21">
        <f t="shared" si="14"/>
        <v>0.9333432222</v>
      </c>
      <c r="X36" s="135">
        <v>0.03695738396016823</v>
      </c>
      <c r="Y36" s="6">
        <f t="shared" si="15"/>
        <v>0.03449392383</v>
      </c>
      <c r="Z36" s="21">
        <f t="shared" si="16"/>
        <v>0.9333432222</v>
      </c>
      <c r="AA36" s="135">
        <v>0.04369973807073668</v>
      </c>
      <c r="AB36" s="6">
        <f t="shared" si="17"/>
        <v>0.04078685434</v>
      </c>
      <c r="AC36" s="21">
        <f t="shared" si="18"/>
        <v>0.9333432222</v>
      </c>
      <c r="AD36" s="135">
        <v>-0.046320447186645075</v>
      </c>
      <c r="AE36" s="6">
        <f t="shared" si="19"/>
        <v>-0.04323287543</v>
      </c>
      <c r="AF36" s="21">
        <f t="shared" si="20"/>
        <v>0.9333432222</v>
      </c>
      <c r="AG36" s="135">
        <v>0.006456281779314121</v>
      </c>
      <c r="AH36" s="6">
        <f t="shared" si="21"/>
        <v>0.006025926839</v>
      </c>
      <c r="AI36" s="21">
        <f t="shared" si="22"/>
        <v>0.9333432222</v>
      </c>
    </row>
    <row r="37" ht="13.5" customHeight="1">
      <c r="A37" s="15" t="s">
        <v>131</v>
      </c>
      <c r="B37" s="6">
        <f>SQRT(('Regime Indicators'!J36-'Regime Indicators'!$J$46)^2+('Regime Indicators'!K36-'Regime Indicators'!$K$46)^2+('Regime Indicators'!L36-'Regime Indicators'!$L$46)^2+('Regime Indicators'!M36-'Regime Indicators'!$M$46)^2+('Regime Indicators'!N36-'Regime Indicators'!$N$46)^2+('Regime Indicators'!O36-'Regime Indicators'!$O$46)^2)</f>
        <v>4.983060592</v>
      </c>
      <c r="C37" s="6">
        <f t="shared" si="1"/>
        <v>0.2606961998</v>
      </c>
      <c r="D37" s="6">
        <f t="shared" si="2"/>
        <v>0.9477834717</v>
      </c>
      <c r="F37" s="135">
        <v>0.0010835834158609003</v>
      </c>
      <c r="G37" s="6">
        <f t="shared" si="3"/>
        <v>0.001027002452</v>
      </c>
      <c r="H37" s="21">
        <f t="shared" si="4"/>
        <v>0.9477834717</v>
      </c>
      <c r="I37" s="135">
        <v>0.0012004843380759578</v>
      </c>
      <c r="J37" s="6">
        <f t="shared" si="5"/>
        <v>0.001137799214</v>
      </c>
      <c r="K37" s="21">
        <f t="shared" si="6"/>
        <v>0.9477834717</v>
      </c>
      <c r="L37" s="135">
        <v>-0.011958177989005225</v>
      </c>
      <c r="M37" s="6">
        <f t="shared" si="7"/>
        <v>-0.01133376345</v>
      </c>
      <c r="N37" s="21">
        <f t="shared" si="8"/>
        <v>0.9477834717</v>
      </c>
      <c r="O37" s="22">
        <v>0.019768722717746767</v>
      </c>
      <c r="P37" s="6">
        <f t="shared" si="9"/>
        <v>0.01873646865</v>
      </c>
      <c r="Q37" s="21">
        <f t="shared" si="10"/>
        <v>0.9477834717</v>
      </c>
      <c r="R37" s="135">
        <v>0.0012346584429094865</v>
      </c>
      <c r="S37" s="6">
        <f t="shared" si="11"/>
        <v>0.001170188865</v>
      </c>
      <c r="T37" s="21">
        <f t="shared" si="12"/>
        <v>0.9477834717</v>
      </c>
      <c r="U37" s="135">
        <v>0.008349418185144453</v>
      </c>
      <c r="V37" s="6">
        <f t="shared" si="13"/>
        <v>0.007913440554</v>
      </c>
      <c r="W37" s="21">
        <f t="shared" si="14"/>
        <v>0.9477834717</v>
      </c>
      <c r="X37" s="135">
        <v>0.029826918590895923</v>
      </c>
      <c r="Y37" s="6">
        <f t="shared" si="15"/>
        <v>0.02826946045</v>
      </c>
      <c r="Z37" s="21">
        <f t="shared" si="16"/>
        <v>0.9477834717</v>
      </c>
      <c r="AA37" s="135">
        <v>0.0533264368231301</v>
      </c>
      <c r="AB37" s="6">
        <f t="shared" si="17"/>
        <v>0.05054191543</v>
      </c>
      <c r="AC37" s="21">
        <f t="shared" si="18"/>
        <v>0.9477834717</v>
      </c>
      <c r="AD37" s="135">
        <v>-0.008343874251251826</v>
      </c>
      <c r="AE37" s="6">
        <f t="shared" si="19"/>
        <v>-0.007908186105</v>
      </c>
      <c r="AF37" s="21">
        <f t="shared" si="20"/>
        <v>0.9477834717</v>
      </c>
      <c r="AG37" s="135">
        <v>0.012819605815675983</v>
      </c>
      <c r="AH37" s="6">
        <f t="shared" si="21"/>
        <v>0.01215021051</v>
      </c>
      <c r="AI37" s="21">
        <f t="shared" si="22"/>
        <v>0.9477834717</v>
      </c>
    </row>
    <row r="38" ht="13.5" customHeight="1">
      <c r="A38" s="15" t="s">
        <v>133</v>
      </c>
      <c r="B38" s="6">
        <f>SQRT(('Regime Indicators'!J37-'Regime Indicators'!$J$46)^2+('Regime Indicators'!K37-'Regime Indicators'!$K$46)^2+('Regime Indicators'!L37-'Regime Indicators'!$L$46)^2+('Regime Indicators'!M37-'Regime Indicators'!$M$46)^2+('Regime Indicators'!N37-'Regime Indicators'!$N$46)^2+('Regime Indicators'!O37-'Regime Indicators'!$O$46)^2)</f>
        <v>5.019201606</v>
      </c>
      <c r="C38" s="6">
        <f t="shared" si="1"/>
        <v>0.2625869705</v>
      </c>
      <c r="D38" s="6">
        <f t="shared" si="2"/>
        <v>0.9466599076</v>
      </c>
      <c r="F38" s="135">
        <v>-0.08394969440815658</v>
      </c>
      <c r="G38" s="6">
        <f t="shared" si="3"/>
        <v>-0.07947180995</v>
      </c>
      <c r="H38" s="21">
        <f t="shared" si="4"/>
        <v>0.9466599076</v>
      </c>
      <c r="I38" s="135">
        <v>-0.05290070530997959</v>
      </c>
      <c r="J38" s="6">
        <f t="shared" si="5"/>
        <v>-0.0500789768</v>
      </c>
      <c r="K38" s="21">
        <f t="shared" si="6"/>
        <v>0.9466599076</v>
      </c>
      <c r="L38" s="135">
        <v>-0.10734793042782664</v>
      </c>
      <c r="M38" s="6">
        <f t="shared" si="7"/>
        <v>-0.1016219819</v>
      </c>
      <c r="N38" s="21">
        <f t="shared" si="8"/>
        <v>0.9466599076</v>
      </c>
      <c r="O38" s="22">
        <v>-0.13061590109325105</v>
      </c>
      <c r="P38" s="6">
        <f t="shared" si="9"/>
        <v>-0.1236488369</v>
      </c>
      <c r="Q38" s="21">
        <f t="shared" si="10"/>
        <v>0.9466599076</v>
      </c>
      <c r="R38" s="135">
        <v>-0.12053016520882931</v>
      </c>
      <c r="S38" s="6">
        <f t="shared" si="11"/>
        <v>-0.1141010751</v>
      </c>
      <c r="T38" s="21">
        <f t="shared" si="12"/>
        <v>0.9466599076</v>
      </c>
      <c r="U38" s="135">
        <v>-0.09110133713576318</v>
      </c>
      <c r="V38" s="6">
        <f t="shared" si="13"/>
        <v>-0.08624198339</v>
      </c>
      <c r="W38" s="21">
        <f t="shared" si="14"/>
        <v>0.9466599076</v>
      </c>
      <c r="X38" s="135">
        <v>-0.08819179493839269</v>
      </c>
      <c r="Y38" s="6">
        <f t="shared" si="15"/>
        <v>-0.08348763644</v>
      </c>
      <c r="Z38" s="21">
        <f t="shared" si="16"/>
        <v>0.9466599076</v>
      </c>
      <c r="AA38" s="135">
        <v>-0.07257369607129871</v>
      </c>
      <c r="AB38" s="6">
        <f t="shared" si="17"/>
        <v>-0.06870260841</v>
      </c>
      <c r="AC38" s="21">
        <f t="shared" si="18"/>
        <v>0.9466599076</v>
      </c>
      <c r="AD38" s="135">
        <v>0.006416210283995305</v>
      </c>
      <c r="AE38" s="6">
        <f t="shared" si="19"/>
        <v>0.006073969034</v>
      </c>
      <c r="AF38" s="21">
        <f t="shared" si="20"/>
        <v>0.9466599076</v>
      </c>
      <c r="AG38" s="135">
        <v>-0.037376569617870725</v>
      </c>
      <c r="AH38" s="6">
        <f t="shared" si="21"/>
        <v>-0.03538289994</v>
      </c>
      <c r="AI38" s="21">
        <f t="shared" si="22"/>
        <v>0.9466599076</v>
      </c>
    </row>
    <row r="39" ht="13.5" customHeight="1">
      <c r="A39" s="15" t="s">
        <v>135</v>
      </c>
      <c r="B39" s="6">
        <f>SQRT(('Regime Indicators'!J38-'Regime Indicators'!$J$46)^2+('Regime Indicators'!K38-'Regime Indicators'!$K$46)^2+('Regime Indicators'!L38-'Regime Indicators'!$L$46)^2+('Regime Indicators'!M38-'Regime Indicators'!$M$46)^2+('Regime Indicators'!N38-'Regime Indicators'!$N$46)^2+('Regime Indicators'!O38-'Regime Indicators'!$O$46)^2)</f>
        <v>5.133257723</v>
      </c>
      <c r="C39" s="6">
        <f t="shared" si="1"/>
        <v>0.2685539853</v>
      </c>
      <c r="D39" s="6">
        <f t="shared" si="2"/>
        <v>0.9430128027</v>
      </c>
      <c r="F39" s="135">
        <v>0.05635223282079016</v>
      </c>
      <c r="G39" s="6">
        <f t="shared" si="3"/>
        <v>0.05314087701</v>
      </c>
      <c r="H39" s="21">
        <f t="shared" si="4"/>
        <v>0.9430128027</v>
      </c>
      <c r="I39" s="135">
        <v>0.0731711990954993</v>
      </c>
      <c r="J39" s="6">
        <f t="shared" si="5"/>
        <v>0.06900137754</v>
      </c>
      <c r="K39" s="21">
        <f t="shared" si="6"/>
        <v>0.9430128027</v>
      </c>
      <c r="L39" s="135">
        <v>0.028760704139326965</v>
      </c>
      <c r="M39" s="6">
        <f t="shared" si="7"/>
        <v>0.02712171222</v>
      </c>
      <c r="N39" s="21">
        <f t="shared" si="8"/>
        <v>0.9430128027</v>
      </c>
      <c r="O39" s="22">
        <v>0.04319524192616009</v>
      </c>
      <c r="P39" s="6">
        <f t="shared" si="9"/>
        <v>0.04073366615</v>
      </c>
      <c r="Q39" s="21">
        <f t="shared" si="10"/>
        <v>0.9430128027</v>
      </c>
      <c r="R39" s="135">
        <v>0.021713215712493517</v>
      </c>
      <c r="S39" s="6">
        <f t="shared" si="11"/>
        <v>0.02047584041</v>
      </c>
      <c r="T39" s="21">
        <f t="shared" si="12"/>
        <v>0.9430128027</v>
      </c>
      <c r="U39" s="135">
        <v>0.05607263365849935</v>
      </c>
      <c r="V39" s="6">
        <f t="shared" si="13"/>
        <v>0.05287721142</v>
      </c>
      <c r="W39" s="21">
        <f t="shared" si="14"/>
        <v>0.9430128027</v>
      </c>
      <c r="X39" s="135">
        <v>0.037843149887505145</v>
      </c>
      <c r="Y39" s="6">
        <f t="shared" si="15"/>
        <v>0.03568657484</v>
      </c>
      <c r="Z39" s="21">
        <f t="shared" si="16"/>
        <v>0.9430128027</v>
      </c>
      <c r="AA39" s="135">
        <v>0.07812414239463683</v>
      </c>
      <c r="AB39" s="6">
        <f t="shared" si="17"/>
        <v>0.07367206648</v>
      </c>
      <c r="AC39" s="21">
        <f t="shared" si="18"/>
        <v>0.9430128027</v>
      </c>
      <c r="AD39" s="135">
        <v>-0.012583614513958175</v>
      </c>
      <c r="AE39" s="6">
        <f t="shared" si="19"/>
        <v>-0.01186650959</v>
      </c>
      <c r="AF39" s="21">
        <f t="shared" si="20"/>
        <v>0.9430128027</v>
      </c>
      <c r="AG39" s="135">
        <v>-0.008613998247366528</v>
      </c>
      <c r="AH39" s="6">
        <f t="shared" si="21"/>
        <v>-0.00812311063</v>
      </c>
      <c r="AI39" s="21">
        <f t="shared" si="22"/>
        <v>0.9430128027</v>
      </c>
    </row>
    <row r="40" ht="13.5" customHeight="1">
      <c r="A40" s="15" t="s">
        <v>137</v>
      </c>
      <c r="B40" s="6">
        <f>SQRT(('Regime Indicators'!J39-'Regime Indicators'!$J$46)^2+('Regime Indicators'!K39-'Regime Indicators'!$K$46)^2+('Regime Indicators'!L39-'Regime Indicators'!$L$46)^2+('Regime Indicators'!M39-'Regime Indicators'!$M$46)^2+('Regime Indicators'!N39-'Regime Indicators'!$N$46)^2+('Regime Indicators'!O39-'Regime Indicators'!$O$46)^2)</f>
        <v>4.541086615</v>
      </c>
      <c r="C40" s="6">
        <f t="shared" si="1"/>
        <v>0.2375736762</v>
      </c>
      <c r="D40" s="6">
        <f t="shared" si="2"/>
        <v>0.9603101225</v>
      </c>
      <c r="F40" s="135">
        <v>0.016383574414898572</v>
      </c>
      <c r="G40" s="6">
        <f t="shared" si="3"/>
        <v>0.01573331235</v>
      </c>
      <c r="H40" s="21">
        <f t="shared" si="4"/>
        <v>0.9603101225</v>
      </c>
      <c r="I40" s="135">
        <v>0.0074188780047854674</v>
      </c>
      <c r="J40" s="6">
        <f t="shared" si="5"/>
        <v>0.007124423645</v>
      </c>
      <c r="K40" s="21">
        <f t="shared" si="6"/>
        <v>0.9603101225</v>
      </c>
      <c r="L40" s="135">
        <v>0.017027542699790343</v>
      </c>
      <c r="M40" s="6">
        <f t="shared" si="7"/>
        <v>0.01635172162</v>
      </c>
      <c r="N40" s="21">
        <f t="shared" si="8"/>
        <v>0.9603101225</v>
      </c>
      <c r="O40" s="22">
        <v>-0.046829800854307546</v>
      </c>
      <c r="P40" s="6">
        <f t="shared" si="9"/>
        <v>-0.04497113179</v>
      </c>
      <c r="Q40" s="21">
        <f t="shared" si="10"/>
        <v>0.9603101225</v>
      </c>
      <c r="R40" s="135">
        <v>-0.025653442139511262</v>
      </c>
      <c r="S40" s="6">
        <f t="shared" si="11"/>
        <v>-0.02463526016</v>
      </c>
      <c r="T40" s="21">
        <f t="shared" si="12"/>
        <v>0.9603101225</v>
      </c>
      <c r="U40" s="135">
        <v>-0.013538191741417571</v>
      </c>
      <c r="V40" s="6">
        <f t="shared" si="13"/>
        <v>-0.01300086257</v>
      </c>
      <c r="W40" s="21">
        <f t="shared" si="14"/>
        <v>0.9603101225</v>
      </c>
      <c r="X40" s="135">
        <v>0.011817470449937861</v>
      </c>
      <c r="Y40" s="6">
        <f t="shared" si="15"/>
        <v>0.01134843649</v>
      </c>
      <c r="Z40" s="21">
        <f t="shared" si="16"/>
        <v>0.9603101225</v>
      </c>
      <c r="AA40" s="135">
        <v>3.8480539831842187E-4</v>
      </c>
      <c r="AB40" s="6">
        <f t="shared" si="17"/>
        <v>0.0003695325192</v>
      </c>
      <c r="AC40" s="21">
        <f t="shared" si="18"/>
        <v>0.9603101225</v>
      </c>
      <c r="AD40" s="135">
        <v>0.08260569389152406</v>
      </c>
      <c r="AE40" s="6">
        <f t="shared" si="19"/>
        <v>0.07932708402</v>
      </c>
      <c r="AF40" s="21">
        <f t="shared" si="20"/>
        <v>0.9603101225</v>
      </c>
      <c r="AG40" s="135">
        <v>0.04112809474241996</v>
      </c>
      <c r="AH40" s="6">
        <f t="shared" si="21"/>
        <v>0.0394957257</v>
      </c>
      <c r="AI40" s="21">
        <f t="shared" si="22"/>
        <v>0.9603101225</v>
      </c>
    </row>
    <row r="41" ht="13.5" customHeight="1">
      <c r="A41" s="15" t="s">
        <v>139</v>
      </c>
      <c r="B41" s="6">
        <f>SQRT(('Regime Indicators'!J40-'Regime Indicators'!$J$46)^2+('Regime Indicators'!K40-'Regime Indicators'!$K$46)^2+('Regime Indicators'!L40-'Regime Indicators'!$L$46)^2+('Regime Indicators'!M40-'Regime Indicators'!$M$46)^2+('Regime Indicators'!N40-'Regime Indicators'!$N$46)^2+('Regime Indicators'!O40-'Regime Indicators'!$O$46)^2)</f>
        <v>4.148394087</v>
      </c>
      <c r="C41" s="6">
        <f t="shared" si="1"/>
        <v>0.2170293846</v>
      </c>
      <c r="D41" s="6">
        <f t="shared" si="2"/>
        <v>0.9696450342</v>
      </c>
      <c r="F41" s="135">
        <v>0.04583087082488557</v>
      </c>
      <c r="G41" s="6">
        <f t="shared" si="3"/>
        <v>0.04443967631</v>
      </c>
      <c r="H41" s="21">
        <f t="shared" si="4"/>
        <v>0.9696450342</v>
      </c>
      <c r="I41" s="135">
        <v>0.006143230685792922</v>
      </c>
      <c r="J41" s="6">
        <f t="shared" si="5"/>
        <v>0.005956753129</v>
      </c>
      <c r="K41" s="21">
        <f t="shared" si="6"/>
        <v>0.9696450342</v>
      </c>
      <c r="L41" s="135">
        <v>0.04306276895110828</v>
      </c>
      <c r="M41" s="6">
        <f t="shared" si="7"/>
        <v>0.04175560007</v>
      </c>
      <c r="N41" s="21">
        <f t="shared" si="8"/>
        <v>0.9696450342</v>
      </c>
      <c r="O41" s="22">
        <v>0.0324099586965636</v>
      </c>
      <c r="P41" s="6">
        <f t="shared" si="9"/>
        <v>0.03142615551</v>
      </c>
      <c r="Q41" s="21">
        <f t="shared" si="10"/>
        <v>0.9696450342</v>
      </c>
      <c r="R41" s="135">
        <v>-0.02174100796956191</v>
      </c>
      <c r="S41" s="6">
        <f t="shared" si="11"/>
        <v>-0.02108106042</v>
      </c>
      <c r="T41" s="21">
        <f t="shared" si="12"/>
        <v>0.9696450342</v>
      </c>
      <c r="U41" s="135">
        <v>6.575614977271105E-4</v>
      </c>
      <c r="V41" s="6">
        <f t="shared" si="13"/>
        <v>0.000637601241</v>
      </c>
      <c r="W41" s="21">
        <f t="shared" si="14"/>
        <v>0.9696450342</v>
      </c>
      <c r="X41" s="135">
        <v>-0.018790959688178566</v>
      </c>
      <c r="Y41" s="6">
        <f t="shared" si="15"/>
        <v>-0.01822056075</v>
      </c>
      <c r="Z41" s="21">
        <f t="shared" si="16"/>
        <v>0.9696450342</v>
      </c>
      <c r="AA41" s="135">
        <v>-0.006890086179692778</v>
      </c>
      <c r="AB41" s="6">
        <f t="shared" si="17"/>
        <v>-0.006680937849</v>
      </c>
      <c r="AC41" s="21">
        <f t="shared" si="18"/>
        <v>0.9696450342</v>
      </c>
      <c r="AD41" s="135">
        <v>0.03401351765992677</v>
      </c>
      <c r="AE41" s="6">
        <f t="shared" si="19"/>
        <v>0.0329810385</v>
      </c>
      <c r="AF41" s="21">
        <f t="shared" si="20"/>
        <v>0.9696450342</v>
      </c>
      <c r="AG41" s="135">
        <v>0.044334031695673515</v>
      </c>
      <c r="AH41" s="6">
        <f t="shared" si="21"/>
        <v>0.04298827368</v>
      </c>
      <c r="AI41" s="21">
        <f t="shared" si="22"/>
        <v>0.9696450342</v>
      </c>
    </row>
    <row r="42" ht="13.5" customHeight="1">
      <c r="A42" s="15" t="s">
        <v>141</v>
      </c>
      <c r="B42" s="6">
        <f>SQRT(('Regime Indicators'!J41-'Regime Indicators'!$J$46)^2+('Regime Indicators'!K41-'Regime Indicators'!$K$46)^2+('Regime Indicators'!L41-'Regime Indicators'!$L$46)^2+('Regime Indicators'!M41-'Regime Indicators'!$M$46)^2+('Regime Indicators'!N41-'Regime Indicators'!$N$46)^2+('Regime Indicators'!O41-'Regime Indicators'!$O$46)^2)</f>
        <v>3.303324628</v>
      </c>
      <c r="C42" s="6">
        <f t="shared" si="1"/>
        <v>0.1728183235</v>
      </c>
      <c r="D42" s="6">
        <f t="shared" si="2"/>
        <v>0.9845955175</v>
      </c>
      <c r="F42" s="135">
        <v>0.034808601342666945</v>
      </c>
      <c r="G42" s="6">
        <f t="shared" si="3"/>
        <v>0.03427239285</v>
      </c>
      <c r="H42" s="21">
        <f t="shared" si="4"/>
        <v>0.9845955175</v>
      </c>
      <c r="I42" s="135">
        <v>0.04581078005474737</v>
      </c>
      <c r="J42" s="6">
        <f t="shared" si="5"/>
        <v>0.0451050887</v>
      </c>
      <c r="K42" s="21">
        <f t="shared" si="6"/>
        <v>0.9845955175</v>
      </c>
      <c r="L42" s="135">
        <v>0.0886597671473559</v>
      </c>
      <c r="M42" s="6">
        <f t="shared" si="7"/>
        <v>0.08729400932</v>
      </c>
      <c r="N42" s="21">
        <f t="shared" si="8"/>
        <v>0.9845955175</v>
      </c>
      <c r="O42" s="22">
        <v>0.09221616754710071</v>
      </c>
      <c r="P42" s="6">
        <f t="shared" si="9"/>
        <v>0.09079562521</v>
      </c>
      <c r="Q42" s="21">
        <f t="shared" si="10"/>
        <v>0.9845955175</v>
      </c>
      <c r="R42" s="135">
        <v>0.07685485166146466</v>
      </c>
      <c r="S42" s="6">
        <f t="shared" si="11"/>
        <v>0.07567094245</v>
      </c>
      <c r="T42" s="21">
        <f t="shared" si="12"/>
        <v>0.9845955175</v>
      </c>
      <c r="U42" s="135">
        <v>0.049650933291653265</v>
      </c>
      <c r="V42" s="6">
        <f t="shared" si="13"/>
        <v>0.04888608636</v>
      </c>
      <c r="W42" s="21">
        <f t="shared" si="14"/>
        <v>0.9845955175</v>
      </c>
      <c r="X42" s="135">
        <v>0.08774786790087785</v>
      </c>
      <c r="Y42" s="6">
        <f t="shared" si="15"/>
        <v>0.08639615741</v>
      </c>
      <c r="Z42" s="21">
        <f t="shared" si="16"/>
        <v>0.9845955175</v>
      </c>
      <c r="AA42" s="135">
        <v>0.07245485104202598</v>
      </c>
      <c r="AB42" s="6">
        <f t="shared" si="17"/>
        <v>0.07133872156</v>
      </c>
      <c r="AC42" s="21">
        <f t="shared" si="18"/>
        <v>0.9845955175</v>
      </c>
      <c r="AD42" s="135">
        <v>0.0102646242188289</v>
      </c>
      <c r="AE42" s="6">
        <f t="shared" si="19"/>
        <v>0.01010650299</v>
      </c>
      <c r="AF42" s="21">
        <f t="shared" si="20"/>
        <v>0.9845955175</v>
      </c>
      <c r="AG42" s="135">
        <v>0.05302099076260558</v>
      </c>
      <c r="AH42" s="6">
        <f t="shared" si="21"/>
        <v>0.05220422984</v>
      </c>
      <c r="AI42" s="21">
        <f t="shared" si="22"/>
        <v>0.9845955175</v>
      </c>
    </row>
    <row r="43" ht="13.5" customHeight="1">
      <c r="A43" s="15" t="s">
        <v>143</v>
      </c>
      <c r="B43" s="6">
        <f>SQRT(('Regime Indicators'!J42-'Regime Indicators'!$J$46)^2+('Regime Indicators'!K42-'Regime Indicators'!$K$46)^2+('Regime Indicators'!L42-'Regime Indicators'!$L$46)^2+('Regime Indicators'!M42-'Regime Indicators'!$M$46)^2+('Regime Indicators'!N42-'Regime Indicators'!$N$46)^2+('Regime Indicators'!O42-'Regime Indicators'!$O$46)^2)</f>
        <v>2.455905768</v>
      </c>
      <c r="C43" s="6">
        <f t="shared" si="1"/>
        <v>0.1284843499</v>
      </c>
      <c r="D43" s="6">
        <f t="shared" si="2"/>
        <v>0.9936503401</v>
      </c>
      <c r="F43" s="135">
        <v>0.06676468964916493</v>
      </c>
      <c r="G43" s="6">
        <f t="shared" si="3"/>
        <v>0.06634075658</v>
      </c>
      <c r="H43" s="21">
        <f t="shared" si="4"/>
        <v>0.9936503401</v>
      </c>
      <c r="I43" s="135">
        <v>0.010115672464231285</v>
      </c>
      <c r="J43" s="6">
        <f t="shared" si="5"/>
        <v>0.01005144138</v>
      </c>
      <c r="K43" s="21">
        <f t="shared" si="6"/>
        <v>0.9936503401</v>
      </c>
      <c r="L43" s="135">
        <v>0.14073582609210922</v>
      </c>
      <c r="M43" s="6">
        <f t="shared" si="7"/>
        <v>0.1398422015</v>
      </c>
      <c r="N43" s="21">
        <f t="shared" si="8"/>
        <v>0.9936503401</v>
      </c>
      <c r="O43" s="22">
        <v>0.03570123223116539</v>
      </c>
      <c r="P43" s="6">
        <f t="shared" si="9"/>
        <v>0.03547454155</v>
      </c>
      <c r="Q43" s="21">
        <f t="shared" si="10"/>
        <v>0.9936503401</v>
      </c>
      <c r="R43" s="135">
        <v>0.046227624154149716</v>
      </c>
      <c r="S43" s="6">
        <f t="shared" si="11"/>
        <v>0.04593409446</v>
      </c>
      <c r="T43" s="21">
        <f t="shared" si="12"/>
        <v>0.9936503401</v>
      </c>
      <c r="U43" s="135">
        <v>-0.052891631693962604</v>
      </c>
      <c r="V43" s="6">
        <f t="shared" si="13"/>
        <v>-0.05255578782</v>
      </c>
      <c r="W43" s="21">
        <f t="shared" si="14"/>
        <v>0.9936503401</v>
      </c>
      <c r="X43" s="135">
        <v>-0.0011608039022159566</v>
      </c>
      <c r="Y43" s="6">
        <f t="shared" si="15"/>
        <v>-0.001153433192</v>
      </c>
      <c r="Z43" s="21">
        <f t="shared" si="16"/>
        <v>0.9936503401</v>
      </c>
      <c r="AA43" s="135">
        <v>-0.05338578101140301</v>
      </c>
      <c r="AB43" s="6">
        <f t="shared" si="17"/>
        <v>-0.05304679946</v>
      </c>
      <c r="AC43" s="21">
        <f t="shared" si="18"/>
        <v>0.9936503401</v>
      </c>
      <c r="AD43" s="135">
        <v>-0.10261800475844662</v>
      </c>
      <c r="AE43" s="6">
        <f t="shared" si="19"/>
        <v>-0.1019664153</v>
      </c>
      <c r="AF43" s="21">
        <f t="shared" si="20"/>
        <v>0.9936503401</v>
      </c>
      <c r="AG43" s="135">
        <v>-0.0019142611746874039</v>
      </c>
      <c r="AH43" s="6">
        <f t="shared" si="21"/>
        <v>-0.001902106267</v>
      </c>
      <c r="AI43" s="21">
        <f t="shared" si="22"/>
        <v>0.9936503401</v>
      </c>
    </row>
    <row r="44" ht="13.5" customHeight="1">
      <c r="A44" s="15" t="s">
        <v>145</v>
      </c>
      <c r="B44" s="6">
        <f>SQRT(('Regime Indicators'!J43-'Regime Indicators'!$J$46)^2+('Regime Indicators'!K43-'Regime Indicators'!$K$46)^2+('Regime Indicators'!L43-'Regime Indicators'!$L$46)^2+('Regime Indicators'!M43-'Regime Indicators'!$M$46)^2+('Regime Indicators'!N43-'Regime Indicators'!$N$46)^2+('Regime Indicators'!O43-'Regime Indicators'!$O$46)^2)</f>
        <v>2.307423793</v>
      </c>
      <c r="C44" s="6">
        <f t="shared" si="1"/>
        <v>0.1207162953</v>
      </c>
      <c r="D44" s="6">
        <f t="shared" si="2"/>
        <v>0.9947318911</v>
      </c>
      <c r="F44" s="135">
        <v>0.03268591618303884</v>
      </c>
      <c r="G44" s="6">
        <f t="shared" si="3"/>
        <v>0.03251372322</v>
      </c>
      <c r="H44" s="21">
        <f t="shared" si="4"/>
        <v>0.9947318911</v>
      </c>
      <c r="I44" s="135">
        <v>0.08908662579908677</v>
      </c>
      <c r="J44" s="6">
        <f t="shared" si="5"/>
        <v>0.08861730775</v>
      </c>
      <c r="K44" s="21">
        <f t="shared" si="6"/>
        <v>0.9947318911</v>
      </c>
      <c r="L44" s="135">
        <v>-0.0012994233946993505</v>
      </c>
      <c r="M44" s="6">
        <f t="shared" si="7"/>
        <v>-0.001292577891</v>
      </c>
      <c r="N44" s="21">
        <f t="shared" si="8"/>
        <v>0.9947318911</v>
      </c>
      <c r="O44" s="22">
        <v>0.05348808328250376</v>
      </c>
      <c r="P44" s="6">
        <f t="shared" si="9"/>
        <v>0.05320630223</v>
      </c>
      <c r="Q44" s="21">
        <f t="shared" si="10"/>
        <v>0.9947318911</v>
      </c>
      <c r="R44" s="135">
        <v>0.05667184329791164</v>
      </c>
      <c r="S44" s="6">
        <f t="shared" si="11"/>
        <v>0.05637328985</v>
      </c>
      <c r="T44" s="21">
        <f t="shared" si="12"/>
        <v>0.9947318911</v>
      </c>
      <c r="U44" s="135">
        <v>0.08035629963871682</v>
      </c>
      <c r="V44" s="6">
        <f t="shared" si="13"/>
        <v>0.0799329739</v>
      </c>
      <c r="W44" s="21">
        <f t="shared" si="14"/>
        <v>0.9947318911</v>
      </c>
      <c r="X44" s="135">
        <v>0.0680240583517151</v>
      </c>
      <c r="Y44" s="6">
        <f t="shared" si="15"/>
        <v>0.0676657002</v>
      </c>
      <c r="Z44" s="21">
        <f t="shared" si="16"/>
        <v>0.9947318911</v>
      </c>
      <c r="AA44" s="135">
        <v>0.08457972130883173</v>
      </c>
      <c r="AB44" s="6">
        <f t="shared" si="17"/>
        <v>0.08413414612</v>
      </c>
      <c r="AC44" s="21">
        <f t="shared" si="18"/>
        <v>0.9947318911</v>
      </c>
      <c r="AD44" s="135">
        <v>0.024813793829006503</v>
      </c>
      <c r="AE44" s="6">
        <f t="shared" si="19"/>
        <v>0.02468307206</v>
      </c>
      <c r="AF44" s="21">
        <f t="shared" si="20"/>
        <v>0.9947318911</v>
      </c>
      <c r="AG44" s="135">
        <v>0.03175901207558174</v>
      </c>
      <c r="AH44" s="6">
        <f t="shared" si="21"/>
        <v>0.03159170214</v>
      </c>
      <c r="AI44" s="21">
        <f t="shared" si="22"/>
        <v>0.9947318911</v>
      </c>
    </row>
    <row r="45" ht="13.5" customHeight="1">
      <c r="A45" s="15" t="s">
        <v>147</v>
      </c>
      <c r="B45" s="6">
        <f>SQRT(('Regime Indicators'!J44-'Regime Indicators'!$J$46)^2+('Regime Indicators'!K44-'Regime Indicators'!$K$46)^2+('Regime Indicators'!L44-'Regime Indicators'!$L$46)^2+('Regime Indicators'!M44-'Regime Indicators'!$M$46)^2+('Regime Indicators'!N44-'Regime Indicators'!$N$46)^2+('Regime Indicators'!O44-'Regime Indicators'!$O$46)^2)</f>
        <v>1.753176518</v>
      </c>
      <c r="C45" s="6">
        <f t="shared" si="1"/>
        <v>0.09172002772</v>
      </c>
      <c r="D45" s="6">
        <f t="shared" si="2"/>
        <v>0.997686984</v>
      </c>
      <c r="F45" s="135">
        <v>0.013445811481414438</v>
      </c>
      <c r="G45" s="6">
        <f t="shared" si="3"/>
        <v>0.0134147111</v>
      </c>
      <c r="H45" s="21">
        <f t="shared" si="4"/>
        <v>0.997686984</v>
      </c>
      <c r="I45" s="135">
        <v>0.046702686428829576</v>
      </c>
      <c r="J45" s="6">
        <f t="shared" si="5"/>
        <v>0.04659466237</v>
      </c>
      <c r="K45" s="21">
        <f t="shared" si="6"/>
        <v>0.997686984</v>
      </c>
      <c r="L45" s="135">
        <v>0.006700302438240602</v>
      </c>
      <c r="M45" s="6">
        <f t="shared" si="7"/>
        <v>0.006684804531</v>
      </c>
      <c r="N45" s="21">
        <f t="shared" si="8"/>
        <v>0.997686984</v>
      </c>
      <c r="O45" s="22">
        <v>0.043888023761360584</v>
      </c>
      <c r="P45" s="6">
        <f t="shared" si="9"/>
        <v>0.04378651006</v>
      </c>
      <c r="Q45" s="21">
        <f t="shared" si="10"/>
        <v>0.997686984</v>
      </c>
      <c r="R45" s="135">
        <v>0.04359991395764995</v>
      </c>
      <c r="S45" s="6">
        <f t="shared" si="11"/>
        <v>0.04349906666</v>
      </c>
      <c r="T45" s="21">
        <f t="shared" si="12"/>
        <v>0.997686984</v>
      </c>
      <c r="U45" s="135">
        <v>0.06977084066937111</v>
      </c>
      <c r="V45" s="6">
        <f t="shared" si="13"/>
        <v>0.0696094596</v>
      </c>
      <c r="W45" s="21">
        <f t="shared" si="14"/>
        <v>0.997686984</v>
      </c>
      <c r="X45" s="135">
        <v>0.06444540204294391</v>
      </c>
      <c r="Y45" s="6">
        <f t="shared" si="15"/>
        <v>0.0642963388</v>
      </c>
      <c r="Z45" s="21">
        <f t="shared" si="16"/>
        <v>0.997686984</v>
      </c>
      <c r="AA45" s="135">
        <v>0.08164191244668118</v>
      </c>
      <c r="AB45" s="6">
        <f t="shared" si="17"/>
        <v>0.08145307339</v>
      </c>
      <c r="AC45" s="21">
        <f t="shared" si="18"/>
        <v>0.997686984</v>
      </c>
      <c r="AD45" s="135">
        <v>0.03547092396227769</v>
      </c>
      <c r="AE45" s="6">
        <f t="shared" si="19"/>
        <v>0.03538887915</v>
      </c>
      <c r="AF45" s="21">
        <f t="shared" si="20"/>
        <v>0.997686984</v>
      </c>
      <c r="AG45" s="135">
        <v>0.031864380125475655</v>
      </c>
      <c r="AH45" s="6">
        <f t="shared" si="21"/>
        <v>0.0317906773</v>
      </c>
      <c r="AI45" s="21">
        <f t="shared" si="22"/>
        <v>0.997686984</v>
      </c>
    </row>
    <row r="46" ht="13.5" customHeight="1">
      <c r="A46" s="15" t="s">
        <v>149</v>
      </c>
      <c r="B46" s="6">
        <f>SQRT(('Regime Indicators'!J45-'Regime Indicators'!$J$46)^2+('Regime Indicators'!K45-'Regime Indicators'!$K$46)^2+('Regime Indicators'!L45-'Regime Indicators'!$L$46)^2+('Regime Indicators'!M45-'Regime Indicators'!$M$46)^2+('Regime Indicators'!N45-'Regime Indicators'!$N$46)^2+('Regime Indicators'!O45-'Regime Indicators'!$O$46)^2)</f>
        <v>0.9298970277</v>
      </c>
      <c r="C46" s="6">
        <f t="shared" si="1"/>
        <v>0.04864894111</v>
      </c>
      <c r="D46" s="6">
        <f t="shared" si="2"/>
        <v>0.9996546246</v>
      </c>
      <c r="F46" s="135">
        <v>0.0311490264979144</v>
      </c>
      <c r="G46" s="6">
        <f t="shared" si="3"/>
        <v>0.03113826839</v>
      </c>
      <c r="H46" s="21">
        <f t="shared" si="4"/>
        <v>0.9996546246</v>
      </c>
      <c r="I46" s="135">
        <v>0.05899001279033933</v>
      </c>
      <c r="J46" s="6">
        <f t="shared" si="5"/>
        <v>0.05896963909</v>
      </c>
      <c r="K46" s="21">
        <f t="shared" si="6"/>
        <v>0.9996546246</v>
      </c>
      <c r="L46" s="135">
        <v>0.051093608061974605</v>
      </c>
      <c r="M46" s="6">
        <f t="shared" si="7"/>
        <v>0.05107596159</v>
      </c>
      <c r="N46" s="21">
        <f t="shared" si="8"/>
        <v>0.9996546246</v>
      </c>
      <c r="O46" s="22">
        <v>0.0621832416275514</v>
      </c>
      <c r="P46" s="6">
        <f t="shared" si="9"/>
        <v>0.06216176506</v>
      </c>
      <c r="Q46" s="21">
        <f t="shared" si="10"/>
        <v>0.9996546246</v>
      </c>
      <c r="R46" s="135">
        <v>0.061419849167973606</v>
      </c>
      <c r="S46" s="6">
        <f t="shared" si="11"/>
        <v>0.06139863626</v>
      </c>
      <c r="T46" s="21">
        <f t="shared" si="12"/>
        <v>0.9996546246</v>
      </c>
      <c r="U46" s="135">
        <v>0.05100671725802575</v>
      </c>
      <c r="V46" s="6">
        <f t="shared" si="13"/>
        <v>0.05098910079</v>
      </c>
      <c r="W46" s="21">
        <f t="shared" si="14"/>
        <v>0.9996546246</v>
      </c>
      <c r="X46" s="135">
        <v>0.06965965020792875</v>
      </c>
      <c r="Y46" s="6">
        <f t="shared" si="15"/>
        <v>0.06963559148</v>
      </c>
      <c r="Z46" s="21">
        <f t="shared" si="16"/>
        <v>0.9996546246</v>
      </c>
      <c r="AA46" s="135">
        <v>0.0754229579218677</v>
      </c>
      <c r="AB46" s="6">
        <f t="shared" si="17"/>
        <v>0.07539690869</v>
      </c>
      <c r="AC46" s="21">
        <f t="shared" si="18"/>
        <v>0.9996546246</v>
      </c>
      <c r="AD46" s="135">
        <v>0.02475519917008384</v>
      </c>
      <c r="AE46" s="6">
        <f t="shared" si="19"/>
        <v>0.02474664933</v>
      </c>
      <c r="AF46" s="21">
        <f t="shared" si="20"/>
        <v>0.9996546246</v>
      </c>
      <c r="AG46" s="135">
        <v>0.028380755690609716</v>
      </c>
      <c r="AH46" s="6">
        <f t="shared" si="21"/>
        <v>0.02837095368</v>
      </c>
      <c r="AI46" s="21">
        <f t="shared" si="22"/>
        <v>0.9996546246</v>
      </c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0.03050538128</v>
      </c>
      <c r="I53" s="135">
        <f>SUM(J3:J49)/SUM(K3:K49)</f>
        <v>0.03607133671</v>
      </c>
      <c r="L53" s="135">
        <f>SUM(M3:M49)/SUM(N3:N49)</f>
        <v>0.0317370814</v>
      </c>
      <c r="O53" s="135">
        <f>SUM(P3:P49)/SUM(Q3:Q49)</f>
        <v>0.03472133501</v>
      </c>
      <c r="R53" s="135">
        <f>SUM(S3:S49)/SUM(T3:T49)</f>
        <v>0.01603697565</v>
      </c>
      <c r="U53" s="135">
        <f>SUM(V3:V49)/SUM(W3:W49)</f>
        <v>0.01845390631</v>
      </c>
      <c r="X53" s="135">
        <f>SUM(Y3:Y49)/SUM(Z3:Z49)</f>
        <v>0.02352208703</v>
      </c>
      <c r="AA53" s="135">
        <f>SUM(AB3:AB49)/SUM(AC3:AC49)</f>
        <v>0.02523325596</v>
      </c>
      <c r="AD53" s="135">
        <f>SUM(AE3:AE49)/SUM(AF3:AF49)</f>
        <v>0.003423294282</v>
      </c>
      <c r="AG53" s="135">
        <f>SUM(AH3:AH49)/SUM(AI3:AI49)</f>
        <v>0.01966931658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Indicators'!$J$45)^2+('Regime Indicators'!K2-'Regime Indicators'!$K$45)^2+('Regime Indicators'!L2-'Regime Indicators'!$L$45)^2+('Regime Indicators'!M2-'Regime Indicators'!$M$45)^2+('Regime Indicators'!N2-'Regime Indicators'!$N$45)^2+('Regime Indicators'!O2-'Regime Indicators'!$O$45)^2)</f>
        <v>18.33682747</v>
      </c>
      <c r="C3" s="6">
        <f t="shared" ref="C3:C45" si="1">B3/MAX($B$3:$B$49)</f>
        <v>1</v>
      </c>
      <c r="D3" s="6">
        <f t="shared" ref="D3:D45" si="2">(1-C3^3)^3</f>
        <v>0</v>
      </c>
      <c r="F3" s="135">
        <v>0.08002022215014493</v>
      </c>
      <c r="G3" s="6">
        <f t="shared" ref="G3:G45" si="3">F3*$D3</f>
        <v>0</v>
      </c>
      <c r="H3" s="21">
        <f t="shared" ref="H3:H45" si="4">$D3</f>
        <v>0</v>
      </c>
      <c r="I3" s="135">
        <v>0.05927035378206491</v>
      </c>
      <c r="J3" s="6">
        <f t="shared" ref="J3:J45" si="5">I3*$D3</f>
        <v>0</v>
      </c>
      <c r="K3" s="21">
        <f t="shared" ref="K3:K45" si="6">$D3</f>
        <v>0</v>
      </c>
      <c r="L3" s="135">
        <v>0.09027923563222706</v>
      </c>
      <c r="M3" s="6">
        <f t="shared" ref="M3:M45" si="7">L3*$D3</f>
        <v>0</v>
      </c>
      <c r="N3" s="21">
        <f t="shared" ref="N3:N45" si="8">$D3</f>
        <v>0</v>
      </c>
      <c r="O3" s="22">
        <v>0.08769557455906196</v>
      </c>
      <c r="P3" s="6">
        <f t="shared" ref="P3:P45" si="9">O3*$D3</f>
        <v>0</v>
      </c>
      <c r="Q3" s="21">
        <f t="shared" ref="Q3:Q45" si="10">$D3</f>
        <v>0</v>
      </c>
      <c r="R3" s="135">
        <v>0.10845177406117879</v>
      </c>
      <c r="S3" s="6">
        <f t="shared" ref="S3:S45" si="11">R3*$D3</f>
        <v>0</v>
      </c>
      <c r="T3" s="21">
        <f t="shared" ref="T3:T45" si="12">$D3</f>
        <v>0</v>
      </c>
      <c r="U3" s="135">
        <v>0.09379122638738613</v>
      </c>
      <c r="V3" s="6">
        <f t="shared" ref="V3:V45" si="13">U3*$D3</f>
        <v>0</v>
      </c>
      <c r="W3" s="21">
        <f t="shared" ref="W3:W45" si="14">$D3</f>
        <v>0</v>
      </c>
      <c r="X3" s="135">
        <v>0.122437114401857</v>
      </c>
      <c r="Y3" s="6">
        <f t="shared" ref="Y3:Y45" si="15">X3*$D3</f>
        <v>0</v>
      </c>
      <c r="Z3" s="21">
        <f t="shared" ref="Z3:Z45" si="16">$D3</f>
        <v>0</v>
      </c>
      <c r="AA3" s="135">
        <v>0.128439994113547</v>
      </c>
      <c r="AB3" s="6">
        <f t="shared" ref="AB3:AB45" si="17">AA3*$D3</f>
        <v>0</v>
      </c>
      <c r="AC3" s="21">
        <f t="shared" ref="AC3:AC45" si="18">$D3</f>
        <v>0</v>
      </c>
      <c r="AD3" s="135">
        <v>0.02572521521226423</v>
      </c>
      <c r="AE3" s="6">
        <f t="shared" ref="AE3:AE45" si="19">AD3*$D3</f>
        <v>0</v>
      </c>
      <c r="AF3" s="21">
        <f t="shared" ref="AF3:AF45" si="20">$D3</f>
        <v>0</v>
      </c>
      <c r="AG3" s="135">
        <v>0.04818173655123448</v>
      </c>
      <c r="AH3" s="6">
        <f t="shared" ref="AH3:AH45" si="21">AG3*$D3</f>
        <v>0</v>
      </c>
      <c r="AI3" s="21">
        <f t="shared" ref="AI3:AI45" si="22">$D3</f>
        <v>0</v>
      </c>
    </row>
    <row r="4" ht="13.5" customHeight="1">
      <c r="A4" s="15" t="s">
        <v>31</v>
      </c>
      <c r="B4" s="6">
        <f>SQRT(('Regime Indicators'!J3-'Regime Indicators'!$J$45)^2+('Regime Indicators'!K3-'Regime Indicators'!$K$45)^2+('Regime Indicators'!L3-'Regime Indicators'!$L$45)^2+('Regime Indicators'!M3-'Regime Indicators'!$M$45)^2+('Regime Indicators'!N3-'Regime Indicators'!$N$45)^2+('Regime Indicators'!O3-'Regime Indicators'!$O$45)^2)</f>
        <v>17.4446316</v>
      </c>
      <c r="C4" s="6">
        <f t="shared" si="1"/>
        <v>0.9513440439</v>
      </c>
      <c r="D4" s="6">
        <f t="shared" si="2"/>
        <v>0.002684509182</v>
      </c>
      <c r="F4" s="135">
        <v>0.01241346270998478</v>
      </c>
      <c r="G4" s="6">
        <f t="shared" si="3"/>
        <v>0.00003332405462</v>
      </c>
      <c r="H4" s="21">
        <f t="shared" si="4"/>
        <v>0.002684509182</v>
      </c>
      <c r="I4" s="135">
        <v>0.011884710625086337</v>
      </c>
      <c r="J4" s="6">
        <f t="shared" si="5"/>
        <v>0.00003190461479</v>
      </c>
      <c r="K4" s="21">
        <f t="shared" si="6"/>
        <v>0.002684509182</v>
      </c>
      <c r="L4" s="135">
        <v>0.014613208825635438</v>
      </c>
      <c r="M4" s="6">
        <f t="shared" si="7"/>
        <v>0.00003922929326</v>
      </c>
      <c r="N4" s="21">
        <f t="shared" si="8"/>
        <v>0.002684509182</v>
      </c>
      <c r="O4" s="22">
        <v>0.024761117291381085</v>
      </c>
      <c r="P4" s="6">
        <f t="shared" si="9"/>
        <v>0.00006647144671</v>
      </c>
      <c r="Q4" s="21">
        <f t="shared" si="10"/>
        <v>0.002684509182</v>
      </c>
      <c r="R4" s="135">
        <v>0.0320104288920775</v>
      </c>
      <c r="S4" s="6">
        <f t="shared" si="11"/>
        <v>0.00008593229026</v>
      </c>
      <c r="T4" s="21">
        <f t="shared" si="12"/>
        <v>0.002684509182</v>
      </c>
      <c r="U4" s="135">
        <v>0.04831366244088464</v>
      </c>
      <c r="V4" s="6">
        <f t="shared" si="13"/>
        <v>0.0001296984704</v>
      </c>
      <c r="W4" s="21">
        <f t="shared" si="14"/>
        <v>0.002684509182</v>
      </c>
      <c r="X4" s="135">
        <v>0.07268401040415595</v>
      </c>
      <c r="Y4" s="6">
        <f t="shared" si="15"/>
        <v>0.0001951208933</v>
      </c>
      <c r="Z4" s="21">
        <f t="shared" si="16"/>
        <v>0.002684509182</v>
      </c>
      <c r="AA4" s="135">
        <v>0.06995801200596197</v>
      </c>
      <c r="AB4" s="6">
        <f t="shared" si="17"/>
        <v>0.0001878029256</v>
      </c>
      <c r="AC4" s="21">
        <f t="shared" si="18"/>
        <v>0.002684509182</v>
      </c>
      <c r="AD4" s="135">
        <v>0.011605795214162162</v>
      </c>
      <c r="AE4" s="6">
        <f t="shared" si="19"/>
        <v>0.00003115586381</v>
      </c>
      <c r="AF4" s="21">
        <f t="shared" si="20"/>
        <v>0.002684509182</v>
      </c>
      <c r="AG4" s="135">
        <v>0.025472703447271927</v>
      </c>
      <c r="AH4" s="6">
        <f t="shared" si="21"/>
        <v>0.00006838170628</v>
      </c>
      <c r="AI4" s="21">
        <f t="shared" si="22"/>
        <v>0.002684509182</v>
      </c>
    </row>
    <row r="5" ht="13.5" customHeight="1">
      <c r="A5" s="15" t="s">
        <v>55</v>
      </c>
      <c r="B5" s="6">
        <f>SQRT(('Regime Indicators'!J4-'Regime Indicators'!$J$45)^2+('Regime Indicators'!K4-'Regime Indicators'!$K$45)^2+('Regime Indicators'!L4-'Regime Indicators'!$L$45)^2+('Regime Indicators'!M4-'Regime Indicators'!$M$45)^2+('Regime Indicators'!N4-'Regime Indicators'!$N$45)^2+('Regime Indicators'!O4-'Regime Indicators'!$O$45)^2)</f>
        <v>16.87842003</v>
      </c>
      <c r="C5" s="6">
        <f t="shared" si="1"/>
        <v>0.9204656619</v>
      </c>
      <c r="D5" s="6">
        <f t="shared" si="2"/>
        <v>0.01066674074</v>
      </c>
      <c r="F5" s="135">
        <v>0.04925153891895251</v>
      </c>
      <c r="G5" s="6">
        <f t="shared" si="3"/>
        <v>0.0005253533965</v>
      </c>
      <c r="H5" s="21">
        <f t="shared" si="4"/>
        <v>0.01066674074</v>
      </c>
      <c r="I5" s="135">
        <v>0.06855645625949958</v>
      </c>
      <c r="J5" s="6">
        <f t="shared" si="5"/>
        <v>0.0007312739446</v>
      </c>
      <c r="K5" s="21">
        <f t="shared" si="6"/>
        <v>0.01066674074</v>
      </c>
      <c r="L5" s="135">
        <v>0.023009322975089397</v>
      </c>
      <c r="M5" s="6">
        <f t="shared" si="7"/>
        <v>0.0002454344827</v>
      </c>
      <c r="N5" s="21">
        <f t="shared" si="8"/>
        <v>0.01066674074</v>
      </c>
      <c r="O5" s="22">
        <v>0.06687712968515203</v>
      </c>
      <c r="P5" s="6">
        <f t="shared" si="9"/>
        <v>0.0007133610035</v>
      </c>
      <c r="Q5" s="21">
        <f t="shared" si="10"/>
        <v>0.01066674074</v>
      </c>
      <c r="R5" s="135">
        <v>0.06694646170415974</v>
      </c>
      <c r="S5" s="6">
        <f t="shared" si="11"/>
        <v>0.0007141005501</v>
      </c>
      <c r="T5" s="21">
        <f t="shared" si="12"/>
        <v>0.01066674074</v>
      </c>
      <c r="U5" s="135">
        <v>0.07262039596740211</v>
      </c>
      <c r="V5" s="6">
        <f t="shared" si="13"/>
        <v>0.0007746229359</v>
      </c>
      <c r="W5" s="21">
        <f t="shared" si="14"/>
        <v>0.01066674074</v>
      </c>
      <c r="X5" s="135">
        <v>0.041689047053434125</v>
      </c>
      <c r="Y5" s="6">
        <f t="shared" si="15"/>
        <v>0.0004446862564</v>
      </c>
      <c r="Z5" s="21">
        <f t="shared" si="16"/>
        <v>0.01066674074</v>
      </c>
      <c r="AA5" s="135">
        <v>0.05575059516325842</v>
      </c>
      <c r="AB5" s="6">
        <f t="shared" si="17"/>
        <v>0.0005946771444</v>
      </c>
      <c r="AC5" s="21">
        <f t="shared" si="18"/>
        <v>0.01066674074</v>
      </c>
      <c r="AD5" s="135">
        <v>-0.01099525232072629</v>
      </c>
      <c r="AE5" s="6">
        <f t="shared" si="19"/>
        <v>-0.0001172835058</v>
      </c>
      <c r="AF5" s="21">
        <f t="shared" si="20"/>
        <v>0.01066674074</v>
      </c>
      <c r="AG5" s="135">
        <v>4.246628429507293E-4</v>
      </c>
      <c r="AH5" s="6">
        <f t="shared" si="21"/>
        <v>0.000004529768446</v>
      </c>
      <c r="AI5" s="21">
        <f t="shared" si="22"/>
        <v>0.01066674074</v>
      </c>
    </row>
    <row r="6" ht="13.5" customHeight="1">
      <c r="A6" s="15" t="s">
        <v>59</v>
      </c>
      <c r="B6" s="6">
        <f>SQRT(('Regime Indicators'!J5-'Regime Indicators'!$J$45)^2+('Regime Indicators'!K5-'Regime Indicators'!$K$45)^2+('Regime Indicators'!L5-'Regime Indicators'!$L$45)^2+('Regime Indicators'!M5-'Regime Indicators'!$M$45)^2+('Regime Indicators'!N5-'Regime Indicators'!$N$45)^2+('Regime Indicators'!O5-'Regime Indicators'!$O$45)^2)</f>
        <v>15.73573038</v>
      </c>
      <c r="C6" s="6">
        <f t="shared" si="1"/>
        <v>0.8581490123</v>
      </c>
      <c r="D6" s="6">
        <f t="shared" si="2"/>
        <v>0.04985315364</v>
      </c>
      <c r="F6" s="135">
        <v>-0.002430018543937873</v>
      </c>
      <c r="G6" s="6">
        <f t="shared" si="3"/>
        <v>-0.0001211440878</v>
      </c>
      <c r="H6" s="21">
        <f t="shared" si="4"/>
        <v>0.04985315364</v>
      </c>
      <c r="I6" s="135">
        <v>0.04208238323936153</v>
      </c>
      <c r="J6" s="6">
        <f t="shared" si="5"/>
        <v>0.002097939517</v>
      </c>
      <c r="K6" s="21">
        <f t="shared" si="6"/>
        <v>0.04985315364</v>
      </c>
      <c r="L6" s="135">
        <v>-0.06256878422352907</v>
      </c>
      <c r="M6" s="6">
        <f t="shared" si="7"/>
        <v>-0.003119251213</v>
      </c>
      <c r="N6" s="21">
        <f t="shared" si="8"/>
        <v>0.04985315364</v>
      </c>
      <c r="O6" s="22">
        <v>1.594875589121525E-4</v>
      </c>
      <c r="P6" s="6">
        <f t="shared" si="9"/>
        <v>0.000007950957777</v>
      </c>
      <c r="Q6" s="21">
        <f t="shared" si="10"/>
        <v>0.04985315364</v>
      </c>
      <c r="R6" s="135">
        <v>0.005225827378864345</v>
      </c>
      <c r="S6" s="6">
        <f t="shared" si="11"/>
        <v>0.0002605239752</v>
      </c>
      <c r="T6" s="21">
        <f t="shared" si="12"/>
        <v>0.04985315364</v>
      </c>
      <c r="U6" s="135">
        <v>0.04897168001593255</v>
      </c>
      <c r="V6" s="6">
        <f t="shared" si="13"/>
        <v>0.002441392688</v>
      </c>
      <c r="W6" s="21">
        <f t="shared" si="14"/>
        <v>0.04985315364</v>
      </c>
      <c r="X6" s="135">
        <v>-0.028372464318063062</v>
      </c>
      <c r="Y6" s="6">
        <f t="shared" si="15"/>
        <v>-0.001414456823</v>
      </c>
      <c r="Z6" s="21">
        <f t="shared" si="16"/>
        <v>0.04985315364</v>
      </c>
      <c r="AA6" s="135">
        <v>-0.01465868783247759</v>
      </c>
      <c r="AB6" s="6">
        <f t="shared" si="17"/>
        <v>-0.0007307818166</v>
      </c>
      <c r="AC6" s="21">
        <f t="shared" si="18"/>
        <v>0.04985315364</v>
      </c>
      <c r="AD6" s="135">
        <v>0.07345144035693751</v>
      </c>
      <c r="AE6" s="6">
        <f t="shared" si="19"/>
        <v>0.003661785941</v>
      </c>
      <c r="AF6" s="21">
        <f t="shared" si="20"/>
        <v>0.04985315364</v>
      </c>
      <c r="AG6" s="135">
        <v>0.009373971220094646</v>
      </c>
      <c r="AH6" s="6">
        <f t="shared" si="21"/>
        <v>0.0004673220274</v>
      </c>
      <c r="AI6" s="21">
        <f t="shared" si="22"/>
        <v>0.04985315364</v>
      </c>
    </row>
    <row r="7" ht="13.5" customHeight="1">
      <c r="A7" s="15" t="s">
        <v>61</v>
      </c>
      <c r="B7" s="6">
        <f>SQRT(('Regime Indicators'!J6-'Regime Indicators'!$J$45)^2+('Regime Indicators'!K6-'Regime Indicators'!$K$45)^2+('Regime Indicators'!L6-'Regime Indicators'!$L$45)^2+('Regime Indicators'!M6-'Regime Indicators'!$M$45)^2+('Regime Indicators'!N6-'Regime Indicators'!$N$45)^2+('Regime Indicators'!O6-'Regime Indicators'!$O$45)^2)</f>
        <v>14.70242993</v>
      </c>
      <c r="C7" s="6">
        <f t="shared" si="1"/>
        <v>0.8017979093</v>
      </c>
      <c r="D7" s="6">
        <f t="shared" si="2"/>
        <v>0.1137599986</v>
      </c>
      <c r="F7" s="135">
        <v>-0.05796753433549395</v>
      </c>
      <c r="G7" s="6">
        <f t="shared" si="3"/>
        <v>-0.006594386626</v>
      </c>
      <c r="H7" s="21">
        <f t="shared" si="4"/>
        <v>0.1137599986</v>
      </c>
      <c r="I7" s="135">
        <v>-0.007657923639615372</v>
      </c>
      <c r="J7" s="6">
        <f t="shared" si="5"/>
        <v>-0.0008711653826</v>
      </c>
      <c r="K7" s="21">
        <f t="shared" si="6"/>
        <v>0.1137599986</v>
      </c>
      <c r="L7" s="135">
        <v>-0.0727507260282858</v>
      </c>
      <c r="M7" s="6">
        <f t="shared" si="7"/>
        <v>-0.008276122492</v>
      </c>
      <c r="N7" s="21">
        <f t="shared" si="8"/>
        <v>0.1137599986</v>
      </c>
      <c r="O7" s="22">
        <v>-0.021038970256296308</v>
      </c>
      <c r="P7" s="6">
        <f t="shared" si="9"/>
        <v>-0.002393393227</v>
      </c>
      <c r="Q7" s="21">
        <f t="shared" si="10"/>
        <v>0.1137599986</v>
      </c>
      <c r="R7" s="135">
        <v>-0.03375881088889332</v>
      </c>
      <c r="S7" s="6">
        <f t="shared" si="11"/>
        <v>-0.00384040228</v>
      </c>
      <c r="T7" s="21">
        <f t="shared" si="12"/>
        <v>0.1137599986</v>
      </c>
      <c r="U7" s="135">
        <v>6.377278934066588E-4</v>
      </c>
      <c r="V7" s="6">
        <f t="shared" si="13"/>
        <v>0.00007254792427</v>
      </c>
      <c r="W7" s="21">
        <f t="shared" si="14"/>
        <v>0.1137599986</v>
      </c>
      <c r="X7" s="135">
        <v>-0.06051301901523953</v>
      </c>
      <c r="Y7" s="6">
        <f t="shared" si="15"/>
        <v>-0.006883960959</v>
      </c>
      <c r="Z7" s="21">
        <f t="shared" si="16"/>
        <v>0.1137599986</v>
      </c>
      <c r="AA7" s="135">
        <v>-0.038422046372680874</v>
      </c>
      <c r="AB7" s="6">
        <f t="shared" si="17"/>
        <v>-0.004370891942</v>
      </c>
      <c r="AC7" s="21">
        <f t="shared" si="18"/>
        <v>0.1137599986</v>
      </c>
      <c r="AD7" s="135">
        <v>0.033848760639049624</v>
      </c>
      <c r="AE7" s="6">
        <f t="shared" si="19"/>
        <v>0.003850634963</v>
      </c>
      <c r="AF7" s="21">
        <f t="shared" si="20"/>
        <v>0.1137599986</v>
      </c>
      <c r="AG7" s="135">
        <v>-0.0037485287604897</v>
      </c>
      <c r="AH7" s="6">
        <f t="shared" si="21"/>
        <v>-0.0004264326266</v>
      </c>
      <c r="AI7" s="21">
        <f t="shared" si="22"/>
        <v>0.1137599986</v>
      </c>
    </row>
    <row r="8" ht="13.5" customHeight="1">
      <c r="A8" s="15" t="s">
        <v>63</v>
      </c>
      <c r="B8" s="6">
        <f>SQRT(('Regime Indicators'!J7-'Regime Indicators'!$J$45)^2+('Regime Indicators'!K7-'Regime Indicators'!$K$45)^2+('Regime Indicators'!L7-'Regime Indicators'!$L$45)^2+('Regime Indicators'!M7-'Regime Indicators'!$M$45)^2+('Regime Indicators'!N7-'Regime Indicators'!$N$45)^2+('Regime Indicators'!O7-'Regime Indicators'!$O$45)^2)</f>
        <v>13.94408923</v>
      </c>
      <c r="C8" s="6">
        <f t="shared" si="1"/>
        <v>0.7604417534</v>
      </c>
      <c r="D8" s="6">
        <f t="shared" si="2"/>
        <v>0.1758589179</v>
      </c>
      <c r="F8" s="135">
        <v>-0.08718803376235329</v>
      </c>
      <c r="G8" s="6">
        <f t="shared" si="3"/>
        <v>-0.01533279327</v>
      </c>
      <c r="H8" s="21">
        <f t="shared" si="4"/>
        <v>0.1758589179</v>
      </c>
      <c r="I8" s="135">
        <v>-0.10179134102816823</v>
      </c>
      <c r="J8" s="6">
        <f t="shared" si="5"/>
        <v>-0.01790091509</v>
      </c>
      <c r="K8" s="21">
        <f t="shared" si="6"/>
        <v>0.1758589179</v>
      </c>
      <c r="L8" s="135">
        <v>-0.06526749088310968</v>
      </c>
      <c r="M8" s="6">
        <f t="shared" si="7"/>
        <v>-0.01147787032</v>
      </c>
      <c r="N8" s="21">
        <f t="shared" si="8"/>
        <v>0.1758589179</v>
      </c>
      <c r="O8" s="22">
        <v>-0.12827610113163534</v>
      </c>
      <c r="P8" s="6">
        <f t="shared" si="9"/>
        <v>-0.02255849634</v>
      </c>
      <c r="Q8" s="21">
        <f t="shared" si="10"/>
        <v>0.1758589179</v>
      </c>
      <c r="R8" s="135">
        <v>-0.09554071985513612</v>
      </c>
      <c r="S8" s="6">
        <f t="shared" si="11"/>
        <v>-0.01680168761</v>
      </c>
      <c r="T8" s="21">
        <f t="shared" si="12"/>
        <v>0.1758589179</v>
      </c>
      <c r="U8" s="135">
        <v>-0.07835070826027313</v>
      </c>
      <c r="V8" s="6">
        <f t="shared" si="13"/>
        <v>-0.01377867077</v>
      </c>
      <c r="W8" s="21">
        <f t="shared" si="14"/>
        <v>0.1758589179</v>
      </c>
      <c r="X8" s="135">
        <v>-0.05304393612444236</v>
      </c>
      <c r="Y8" s="6">
        <f t="shared" si="15"/>
        <v>-0.00932824921</v>
      </c>
      <c r="Z8" s="21">
        <f t="shared" si="16"/>
        <v>0.1758589179</v>
      </c>
      <c r="AA8" s="135">
        <v>-0.07185493166128165</v>
      </c>
      <c r="AB8" s="6">
        <f t="shared" si="17"/>
        <v>-0.01263633053</v>
      </c>
      <c r="AC8" s="21">
        <f t="shared" si="18"/>
        <v>0.1758589179</v>
      </c>
      <c r="AD8" s="135">
        <v>0.09323889157593612</v>
      </c>
      <c r="AE8" s="6">
        <f t="shared" si="19"/>
        <v>0.01639689058</v>
      </c>
      <c r="AF8" s="21">
        <f t="shared" si="20"/>
        <v>0.1758589179</v>
      </c>
      <c r="AG8" s="135">
        <v>-0.021237920720382775</v>
      </c>
      <c r="AH8" s="6">
        <f t="shared" si="21"/>
        <v>-0.003734877757</v>
      </c>
      <c r="AI8" s="21">
        <f t="shared" si="22"/>
        <v>0.1758589179</v>
      </c>
    </row>
    <row r="9" ht="13.5" customHeight="1">
      <c r="A9" s="15" t="s">
        <v>65</v>
      </c>
      <c r="B9" s="6">
        <f>SQRT(('Regime Indicators'!J8-'Regime Indicators'!$J$45)^2+('Regime Indicators'!K8-'Regime Indicators'!$K$45)^2+('Regime Indicators'!L8-'Regime Indicators'!$L$45)^2+('Regime Indicators'!M8-'Regime Indicators'!$M$45)^2+('Regime Indicators'!N8-'Regime Indicators'!$N$45)^2+('Regime Indicators'!O8-'Regime Indicators'!$O$45)^2)</f>
        <v>12.55369863</v>
      </c>
      <c r="C9" s="6">
        <f t="shared" si="1"/>
        <v>0.6846167172</v>
      </c>
      <c r="D9" s="6">
        <f t="shared" si="2"/>
        <v>0.3132129963</v>
      </c>
      <c r="F9" s="135">
        <v>-0.05314691207219113</v>
      </c>
      <c r="G9" s="6">
        <f t="shared" si="3"/>
        <v>-0.01664630357</v>
      </c>
      <c r="H9" s="21">
        <f t="shared" si="4"/>
        <v>0.3132129963</v>
      </c>
      <c r="I9" s="135">
        <v>0.012496285427315179</v>
      </c>
      <c r="J9" s="6">
        <f t="shared" si="5"/>
        <v>0.003913999001</v>
      </c>
      <c r="K9" s="21">
        <f t="shared" si="6"/>
        <v>0.3132129963</v>
      </c>
      <c r="L9" s="135">
        <v>-0.03545860437002735</v>
      </c>
      <c r="M9" s="6">
        <f t="shared" si="7"/>
        <v>-0.01110609572</v>
      </c>
      <c r="N9" s="21">
        <f t="shared" si="8"/>
        <v>0.3132129963</v>
      </c>
      <c r="O9" s="22">
        <v>0.04471185064685956</v>
      </c>
      <c r="P9" s="6">
        <f t="shared" si="9"/>
        <v>0.01400433271</v>
      </c>
      <c r="Q9" s="21">
        <f t="shared" si="10"/>
        <v>0.3132129963</v>
      </c>
      <c r="R9" s="135">
        <v>-0.04001382879945892</v>
      </c>
      <c r="S9" s="6">
        <f t="shared" si="11"/>
        <v>-0.01253285121</v>
      </c>
      <c r="T9" s="21">
        <f t="shared" si="12"/>
        <v>0.3132129963</v>
      </c>
      <c r="U9" s="135">
        <v>0.01617985871840122</v>
      </c>
      <c r="V9" s="6">
        <f t="shared" si="13"/>
        <v>0.005067742029</v>
      </c>
      <c r="W9" s="21">
        <f t="shared" si="14"/>
        <v>0.3132129963</v>
      </c>
      <c r="X9" s="135">
        <v>-0.0679743027555113</v>
      </c>
      <c r="Y9" s="6">
        <f t="shared" si="15"/>
        <v>-0.02129043504</v>
      </c>
      <c r="Z9" s="21">
        <f t="shared" si="16"/>
        <v>0.3132129963</v>
      </c>
      <c r="AA9" s="135">
        <v>-0.007397255447254447</v>
      </c>
      <c r="AB9" s="6">
        <f t="shared" si="17"/>
        <v>-0.002316916543</v>
      </c>
      <c r="AC9" s="21">
        <f t="shared" si="18"/>
        <v>0.3132129963</v>
      </c>
      <c r="AD9" s="135">
        <v>-0.03955042248703</v>
      </c>
      <c r="AE9" s="6">
        <f t="shared" si="19"/>
        <v>-0.01238770633</v>
      </c>
      <c r="AF9" s="21">
        <f t="shared" si="20"/>
        <v>0.3132129963</v>
      </c>
      <c r="AG9" s="135">
        <v>0.012322473989109461</v>
      </c>
      <c r="AH9" s="6">
        <f t="shared" si="21"/>
        <v>0.003859559</v>
      </c>
      <c r="AI9" s="21">
        <f t="shared" si="22"/>
        <v>0.3132129963</v>
      </c>
    </row>
    <row r="10" ht="13.5" customHeight="1">
      <c r="A10" s="15" t="s">
        <v>67</v>
      </c>
      <c r="B10" s="6">
        <f>SQRT(('Regime Indicators'!J9-'Regime Indicators'!$J$45)^2+('Regime Indicators'!K9-'Regime Indicators'!$K$45)^2+('Regime Indicators'!L9-'Regime Indicators'!$L$45)^2+('Regime Indicators'!M9-'Regime Indicators'!$M$45)^2+('Regime Indicators'!N9-'Regime Indicators'!$N$45)^2+('Regime Indicators'!O9-'Regime Indicators'!$O$45)^2)</f>
        <v>15.05430107</v>
      </c>
      <c r="C10" s="6">
        <f t="shared" si="1"/>
        <v>0.8209872235</v>
      </c>
      <c r="D10" s="6">
        <f t="shared" si="2"/>
        <v>0.08909791039</v>
      </c>
      <c r="F10" s="135">
        <v>-0.061133195190131606</v>
      </c>
      <c r="G10" s="6">
        <f t="shared" si="3"/>
        <v>-0.005446839947</v>
      </c>
      <c r="H10" s="21">
        <f t="shared" si="4"/>
        <v>0.08909791039</v>
      </c>
      <c r="I10" s="135">
        <v>-0.12327584210725129</v>
      </c>
      <c r="J10" s="6">
        <f t="shared" si="5"/>
        <v>-0.01098361993</v>
      </c>
      <c r="K10" s="21">
        <f t="shared" si="6"/>
        <v>0.08909791039</v>
      </c>
      <c r="L10" s="135">
        <v>0.049610980138979466</v>
      </c>
      <c r="M10" s="6">
        <f t="shared" si="7"/>
        <v>0.004420234663</v>
      </c>
      <c r="N10" s="21">
        <f t="shared" si="8"/>
        <v>0.08909791039</v>
      </c>
      <c r="O10" s="22">
        <v>-0.06985229865475395</v>
      </c>
      <c r="P10" s="6">
        <f t="shared" si="9"/>
        <v>-0.006223693846</v>
      </c>
      <c r="Q10" s="21">
        <f t="shared" si="10"/>
        <v>0.08909791039</v>
      </c>
      <c r="R10" s="135">
        <v>-0.18408872554880074</v>
      </c>
      <c r="S10" s="6">
        <f t="shared" si="11"/>
        <v>-0.01640192077</v>
      </c>
      <c r="T10" s="21">
        <f t="shared" si="12"/>
        <v>0.08909791039</v>
      </c>
      <c r="U10" s="135">
        <v>-0.2283475324843044</v>
      </c>
      <c r="V10" s="6">
        <f t="shared" si="13"/>
        <v>-0.02034528799</v>
      </c>
      <c r="W10" s="21">
        <f t="shared" si="14"/>
        <v>0.08909791039</v>
      </c>
      <c r="X10" s="135">
        <v>-0.21499424094197972</v>
      </c>
      <c r="Y10" s="6">
        <f t="shared" si="15"/>
        <v>-0.01915553761</v>
      </c>
      <c r="Z10" s="21">
        <f t="shared" si="16"/>
        <v>0.08909791039</v>
      </c>
      <c r="AA10" s="135">
        <v>-0.27622719898833936</v>
      </c>
      <c r="AB10" s="6">
        <f t="shared" si="17"/>
        <v>-0.02461126622</v>
      </c>
      <c r="AC10" s="21">
        <f t="shared" si="18"/>
        <v>0.08909791039</v>
      </c>
      <c r="AD10" s="135">
        <v>-0.0589973006371286</v>
      </c>
      <c r="AE10" s="6">
        <f t="shared" si="19"/>
        <v>-0.005256536205</v>
      </c>
      <c r="AF10" s="21">
        <f t="shared" si="20"/>
        <v>0.08909791039</v>
      </c>
      <c r="AG10" s="135">
        <v>-0.09679095752549638</v>
      </c>
      <c r="AH10" s="6">
        <f t="shared" si="21"/>
        <v>-0.00862387206</v>
      </c>
      <c r="AI10" s="21">
        <f t="shared" si="22"/>
        <v>0.08909791039</v>
      </c>
    </row>
    <row r="11" ht="13.5" customHeight="1">
      <c r="A11" s="15" t="s">
        <v>78</v>
      </c>
      <c r="B11" s="6">
        <f>SQRT(('Regime Indicators'!J10-'Regime Indicators'!$J$45)^2+('Regime Indicators'!K10-'Regime Indicators'!$K$45)^2+('Regime Indicators'!L10-'Regime Indicators'!$L$45)^2+('Regime Indicators'!M10-'Regime Indicators'!$M$45)^2+('Regime Indicators'!N10-'Regime Indicators'!$N$45)^2+('Regime Indicators'!O10-'Regime Indicators'!$O$45)^2)</f>
        <v>16.77492508</v>
      </c>
      <c r="C11" s="6">
        <f t="shared" si="1"/>
        <v>0.9148215585</v>
      </c>
      <c r="D11" s="6">
        <f t="shared" si="2"/>
        <v>0.01287661794</v>
      </c>
      <c r="F11" s="135">
        <v>-0.22175332891863309</v>
      </c>
      <c r="G11" s="6">
        <f t="shared" si="3"/>
        <v>-0.002855432893</v>
      </c>
      <c r="H11" s="21">
        <f t="shared" si="4"/>
        <v>0.01287661794</v>
      </c>
      <c r="I11" s="135">
        <v>-0.22787960788608141</v>
      </c>
      <c r="J11" s="6">
        <f t="shared" si="5"/>
        <v>-0.002934318647</v>
      </c>
      <c r="K11" s="21">
        <f t="shared" si="6"/>
        <v>0.01287661794</v>
      </c>
      <c r="L11" s="135">
        <v>-0.2489240638448853</v>
      </c>
      <c r="M11" s="6">
        <f t="shared" si="7"/>
        <v>-0.003205300066</v>
      </c>
      <c r="N11" s="21">
        <f t="shared" si="8"/>
        <v>0.01287661794</v>
      </c>
      <c r="O11" s="22">
        <v>-0.274452382936332</v>
      </c>
      <c r="P11" s="6">
        <f t="shared" si="9"/>
        <v>-0.003534018477</v>
      </c>
      <c r="Q11" s="21">
        <f t="shared" si="10"/>
        <v>0.01287661794</v>
      </c>
      <c r="R11" s="135">
        <v>-0.21355118264403572</v>
      </c>
      <c r="S11" s="6">
        <f t="shared" si="11"/>
        <v>-0.002749816989</v>
      </c>
      <c r="T11" s="21">
        <f t="shared" si="12"/>
        <v>0.01287661794</v>
      </c>
      <c r="U11" s="135">
        <v>-0.20963342704929955</v>
      </c>
      <c r="V11" s="6">
        <f t="shared" si="13"/>
        <v>-0.002699369547</v>
      </c>
      <c r="W11" s="21">
        <f t="shared" si="14"/>
        <v>0.01287661794</v>
      </c>
      <c r="X11" s="135">
        <v>-0.21971962707248271</v>
      </c>
      <c r="Y11" s="6">
        <f t="shared" si="15"/>
        <v>-0.002829245691</v>
      </c>
      <c r="Z11" s="21">
        <f t="shared" si="16"/>
        <v>0.01287661794</v>
      </c>
      <c r="AA11" s="135">
        <v>-0.25134571778361503</v>
      </c>
      <c r="AB11" s="6">
        <f t="shared" si="17"/>
        <v>-0.003236482778</v>
      </c>
      <c r="AC11" s="21">
        <f t="shared" si="18"/>
        <v>0.01287661794</v>
      </c>
      <c r="AD11" s="135">
        <v>0.056568329617524116</v>
      </c>
      <c r="AE11" s="6">
        <f t="shared" si="19"/>
        <v>0.0007284087679</v>
      </c>
      <c r="AF11" s="21">
        <f t="shared" si="20"/>
        <v>0.01287661794</v>
      </c>
      <c r="AG11" s="135">
        <v>-0.18290427340539595</v>
      </c>
      <c r="AH11" s="6">
        <f t="shared" si="21"/>
        <v>-0.002355188448</v>
      </c>
      <c r="AI11" s="21">
        <f t="shared" si="22"/>
        <v>0.01287661794</v>
      </c>
    </row>
    <row r="12" ht="13.5" customHeight="1">
      <c r="A12" s="15" t="s">
        <v>81</v>
      </c>
      <c r="B12" s="6">
        <f>SQRT(('Regime Indicators'!J11-'Regime Indicators'!$J$45)^2+('Regime Indicators'!K11-'Regime Indicators'!$K$45)^2+('Regime Indicators'!L11-'Regime Indicators'!$L$45)^2+('Regime Indicators'!M11-'Regime Indicators'!$M$45)^2+('Regime Indicators'!N11-'Regime Indicators'!$N$45)^2+('Regime Indicators'!O11-'Regime Indicators'!$O$45)^2)</f>
        <v>16.56130511</v>
      </c>
      <c r="C12" s="6">
        <f t="shared" si="1"/>
        <v>0.9031717805</v>
      </c>
      <c r="D12" s="6">
        <f t="shared" si="2"/>
        <v>0.01824657057</v>
      </c>
      <c r="F12" s="135">
        <v>-0.16767538805335613</v>
      </c>
      <c r="G12" s="6">
        <f t="shared" si="3"/>
        <v>-0.003059500801</v>
      </c>
      <c r="H12" s="21">
        <f t="shared" si="4"/>
        <v>0.01824657057</v>
      </c>
      <c r="I12" s="135">
        <v>-0.04119668597185666</v>
      </c>
      <c r="J12" s="6">
        <f t="shared" si="5"/>
        <v>-0.0007516982379</v>
      </c>
      <c r="K12" s="21">
        <f t="shared" si="6"/>
        <v>0.01824657057</v>
      </c>
      <c r="L12" s="135">
        <v>-0.1963758370369565</v>
      </c>
      <c r="M12" s="6">
        <f t="shared" si="7"/>
        <v>-0.003583185569</v>
      </c>
      <c r="N12" s="21">
        <f t="shared" si="8"/>
        <v>0.01824657057</v>
      </c>
      <c r="O12" s="22">
        <v>-0.0974047265962309</v>
      </c>
      <c r="P12" s="6">
        <f t="shared" si="9"/>
        <v>-0.001777302218</v>
      </c>
      <c r="Q12" s="21">
        <f t="shared" si="10"/>
        <v>0.01824657057</v>
      </c>
      <c r="R12" s="135">
        <v>-0.14659845383763825</v>
      </c>
      <c r="S12" s="6">
        <f t="shared" si="11"/>
        <v>-0.002674919034</v>
      </c>
      <c r="T12" s="21">
        <f t="shared" si="12"/>
        <v>0.01824657057</v>
      </c>
      <c r="U12" s="135">
        <v>-0.11706584182640645</v>
      </c>
      <c r="V12" s="6">
        <f t="shared" si="13"/>
        <v>-0.002136050144</v>
      </c>
      <c r="W12" s="21">
        <f t="shared" si="14"/>
        <v>0.01824657057</v>
      </c>
      <c r="X12" s="135">
        <v>-0.10132381240681176</v>
      </c>
      <c r="Y12" s="6">
        <f t="shared" si="15"/>
        <v>-0.001848812094</v>
      </c>
      <c r="Z12" s="21">
        <f t="shared" si="16"/>
        <v>0.01824657057</v>
      </c>
      <c r="AA12" s="135">
        <v>-0.07740572708885007</v>
      </c>
      <c r="AB12" s="6">
        <f t="shared" si="17"/>
        <v>-0.001412389062</v>
      </c>
      <c r="AC12" s="21">
        <f t="shared" si="18"/>
        <v>0.01824657057</v>
      </c>
      <c r="AD12" s="135">
        <v>-0.05436113972149703</v>
      </c>
      <c r="AE12" s="6">
        <f t="shared" si="19"/>
        <v>-0.0009919043723</v>
      </c>
      <c r="AF12" s="21">
        <f t="shared" si="20"/>
        <v>0.01824657057</v>
      </c>
      <c r="AG12" s="135">
        <v>0.0570475489999438</v>
      </c>
      <c r="AH12" s="6">
        <f t="shared" si="21"/>
        <v>0.001040922129</v>
      </c>
      <c r="AI12" s="21">
        <f t="shared" si="22"/>
        <v>0.01824657057</v>
      </c>
    </row>
    <row r="13" ht="13.5" customHeight="1">
      <c r="A13" s="15" t="s">
        <v>83</v>
      </c>
      <c r="B13" s="6">
        <f>SQRT(('Regime Indicators'!J12-'Regime Indicators'!$J$45)^2+('Regime Indicators'!K12-'Regime Indicators'!$K$45)^2+('Regime Indicators'!L12-'Regime Indicators'!$L$45)^2+('Regime Indicators'!M12-'Regime Indicators'!$M$45)^2+('Regime Indicators'!N12-'Regime Indicators'!$N$45)^2+('Regime Indicators'!O12-'Regime Indicators'!$O$45)^2)</f>
        <v>15.27345037</v>
      </c>
      <c r="C13" s="6">
        <f t="shared" si="1"/>
        <v>0.8329385441</v>
      </c>
      <c r="D13" s="6">
        <f t="shared" si="2"/>
        <v>0.07521471282</v>
      </c>
      <c r="F13" s="135">
        <v>0.1669740917904099</v>
      </c>
      <c r="G13" s="6">
        <f t="shared" si="3"/>
        <v>0.01255890836</v>
      </c>
      <c r="H13" s="21">
        <f t="shared" si="4"/>
        <v>0.07521471282</v>
      </c>
      <c r="I13" s="135">
        <v>0.16320626529224058</v>
      </c>
      <c r="J13" s="6">
        <f t="shared" si="5"/>
        <v>0.01227551238</v>
      </c>
      <c r="K13" s="21">
        <f t="shared" si="6"/>
        <v>0.07521471282</v>
      </c>
      <c r="L13" s="135">
        <v>0.17999630395443433</v>
      </c>
      <c r="M13" s="6">
        <f t="shared" si="7"/>
        <v>0.01353837031</v>
      </c>
      <c r="N13" s="21">
        <f t="shared" si="8"/>
        <v>0.07521471282</v>
      </c>
      <c r="O13" s="22">
        <v>0.2337731348966341</v>
      </c>
      <c r="P13" s="6">
        <f t="shared" si="9"/>
        <v>0.01758317921</v>
      </c>
      <c r="Q13" s="21">
        <f t="shared" si="10"/>
        <v>0.07521471282</v>
      </c>
      <c r="R13" s="135">
        <v>0.30219161211983514</v>
      </c>
      <c r="S13" s="6">
        <f t="shared" si="11"/>
        <v>0.02272925532</v>
      </c>
      <c r="T13" s="21">
        <f t="shared" si="12"/>
        <v>0.07521471282</v>
      </c>
      <c r="U13" s="135">
        <v>0.21840652724128984</v>
      </c>
      <c r="V13" s="6">
        <f t="shared" si="13"/>
        <v>0.01642738423</v>
      </c>
      <c r="W13" s="21">
        <f t="shared" si="14"/>
        <v>0.07521471282</v>
      </c>
      <c r="X13" s="135">
        <v>0.37043399373341646</v>
      </c>
      <c r="Y13" s="6">
        <f t="shared" si="15"/>
        <v>0.02786208646</v>
      </c>
      <c r="Z13" s="21">
        <f t="shared" si="16"/>
        <v>0.07521471282</v>
      </c>
      <c r="AA13" s="135">
        <v>0.31206791564306036</v>
      </c>
      <c r="AB13" s="6">
        <f t="shared" si="17"/>
        <v>0.02347209866</v>
      </c>
      <c r="AC13" s="21">
        <f t="shared" si="18"/>
        <v>0.07521471282</v>
      </c>
      <c r="AD13" s="135">
        <v>0.07100981208301782</v>
      </c>
      <c r="AE13" s="6">
        <f t="shared" si="19"/>
        <v>0.005340982624</v>
      </c>
      <c r="AF13" s="21">
        <f t="shared" si="20"/>
        <v>0.07521471282</v>
      </c>
      <c r="AG13" s="135">
        <v>0.23938214791236678</v>
      </c>
      <c r="AH13" s="6">
        <f t="shared" si="21"/>
        <v>0.01800505951</v>
      </c>
      <c r="AI13" s="21">
        <f t="shared" si="22"/>
        <v>0.07521471282</v>
      </c>
    </row>
    <row r="14" ht="13.5" customHeight="1">
      <c r="A14" s="15" t="s">
        <v>85</v>
      </c>
      <c r="B14" s="6">
        <f>SQRT(('Regime Indicators'!J13-'Regime Indicators'!$J$45)^2+('Regime Indicators'!K13-'Regime Indicators'!$K$45)^2+('Regime Indicators'!L13-'Regime Indicators'!$L$45)^2+('Regime Indicators'!M13-'Regime Indicators'!$M$45)^2+('Regime Indicators'!N13-'Regime Indicators'!$N$45)^2+('Regime Indicators'!O13-'Regime Indicators'!$O$45)^2)</f>
        <v>14.24622409</v>
      </c>
      <c r="C14" s="6">
        <f t="shared" si="1"/>
        <v>0.7769186962</v>
      </c>
      <c r="D14" s="6">
        <f t="shared" si="2"/>
        <v>0.1497634267</v>
      </c>
      <c r="F14" s="135">
        <v>0.18242216902914365</v>
      </c>
      <c r="G14" s="6">
        <f t="shared" si="3"/>
        <v>0.02732016913</v>
      </c>
      <c r="H14" s="21">
        <f t="shared" si="4"/>
        <v>0.1497634267</v>
      </c>
      <c r="I14" s="135">
        <v>0.13973989390587072</v>
      </c>
      <c r="J14" s="6">
        <f t="shared" si="5"/>
        <v>0.02092792535</v>
      </c>
      <c r="K14" s="21">
        <f t="shared" si="6"/>
        <v>0.1497634267</v>
      </c>
      <c r="L14" s="135">
        <v>0.2270477714679826</v>
      </c>
      <c r="M14" s="6">
        <f t="shared" si="7"/>
        <v>0.03400345227</v>
      </c>
      <c r="N14" s="21">
        <f t="shared" si="8"/>
        <v>0.1497634267</v>
      </c>
      <c r="O14" s="22">
        <v>0.1595071393578673</v>
      </c>
      <c r="P14" s="6">
        <f t="shared" si="9"/>
        <v>0.02388833577</v>
      </c>
      <c r="Q14" s="21">
        <f t="shared" si="10"/>
        <v>0.1497634267</v>
      </c>
      <c r="R14" s="135">
        <v>0.22241231027141461</v>
      </c>
      <c r="S14" s="6">
        <f t="shared" si="11"/>
        <v>0.03330922972</v>
      </c>
      <c r="T14" s="21">
        <f t="shared" si="12"/>
        <v>0.1497634267</v>
      </c>
      <c r="U14" s="135">
        <v>0.16449990106261314</v>
      </c>
      <c r="V14" s="6">
        <f t="shared" si="13"/>
        <v>0.02463606887</v>
      </c>
      <c r="W14" s="21">
        <f t="shared" si="14"/>
        <v>0.1497634267</v>
      </c>
      <c r="X14" s="135">
        <v>0.259050399475794</v>
      </c>
      <c r="Y14" s="6">
        <f t="shared" si="15"/>
        <v>0.03879627551</v>
      </c>
      <c r="Z14" s="21">
        <f t="shared" si="16"/>
        <v>0.1497634267</v>
      </c>
      <c r="AA14" s="135">
        <v>0.1984292412279327</v>
      </c>
      <c r="AB14" s="6">
        <f t="shared" si="17"/>
        <v>0.02971744312</v>
      </c>
      <c r="AC14" s="21">
        <f t="shared" si="18"/>
        <v>0.1497634267</v>
      </c>
      <c r="AD14" s="135">
        <v>0.07847440915800385</v>
      </c>
      <c r="AE14" s="6">
        <f t="shared" si="19"/>
        <v>0.01175259642</v>
      </c>
      <c r="AF14" s="21">
        <f t="shared" si="20"/>
        <v>0.1497634267</v>
      </c>
      <c r="AG14" s="135">
        <v>0.1573578564538567</v>
      </c>
      <c r="AH14" s="6">
        <f t="shared" si="21"/>
        <v>0.0235664518</v>
      </c>
      <c r="AI14" s="21">
        <f t="shared" si="22"/>
        <v>0.1497634267</v>
      </c>
    </row>
    <row r="15" ht="13.5" customHeight="1">
      <c r="A15" s="15" t="s">
        <v>87</v>
      </c>
      <c r="B15" s="6">
        <f>SQRT(('Regime Indicators'!J14-'Regime Indicators'!$J$45)^2+('Regime Indicators'!K14-'Regime Indicators'!$K$45)^2+('Regime Indicators'!L14-'Regime Indicators'!$L$45)^2+('Regime Indicators'!M14-'Regime Indicators'!$M$45)^2+('Regime Indicators'!N14-'Regime Indicators'!$N$45)^2+('Regime Indicators'!O14-'Regime Indicators'!$O$45)^2)</f>
        <v>13.95971463</v>
      </c>
      <c r="C15" s="6">
        <f t="shared" si="1"/>
        <v>0.7612938856</v>
      </c>
      <c r="D15" s="6">
        <f t="shared" si="2"/>
        <v>0.1744689765</v>
      </c>
      <c r="F15" s="135">
        <v>0.04215545107190333</v>
      </c>
      <c r="G15" s="6">
        <f t="shared" si="3"/>
        <v>0.007354818403</v>
      </c>
      <c r="H15" s="21">
        <f t="shared" si="4"/>
        <v>0.1744689765</v>
      </c>
      <c r="I15" s="135">
        <v>0.07941862162009006</v>
      </c>
      <c r="J15" s="6">
        <f t="shared" si="5"/>
        <v>0.01385608563</v>
      </c>
      <c r="K15" s="21">
        <f t="shared" si="6"/>
        <v>0.1744689765</v>
      </c>
      <c r="L15" s="135">
        <v>0.036263268510077884</v>
      </c>
      <c r="M15" s="6">
        <f t="shared" si="7"/>
        <v>0.006326815342</v>
      </c>
      <c r="N15" s="21">
        <f t="shared" si="8"/>
        <v>0.1744689765</v>
      </c>
      <c r="O15" s="22">
        <v>0.04140412658363002</v>
      </c>
      <c r="P15" s="6">
        <f t="shared" si="9"/>
        <v>0.007223735589</v>
      </c>
      <c r="Q15" s="21">
        <f t="shared" si="10"/>
        <v>0.1744689765</v>
      </c>
      <c r="R15" s="135">
        <v>0.0066397078312827595</v>
      </c>
      <c r="S15" s="6">
        <f t="shared" si="11"/>
        <v>0.00115842303</v>
      </c>
      <c r="T15" s="21">
        <f t="shared" si="12"/>
        <v>0.1744689765</v>
      </c>
      <c r="U15" s="135">
        <v>0.04297509385522269</v>
      </c>
      <c r="V15" s="6">
        <f t="shared" si="13"/>
        <v>0.007497820641</v>
      </c>
      <c r="W15" s="21">
        <f t="shared" si="14"/>
        <v>0.1744689765</v>
      </c>
      <c r="X15" s="135">
        <v>-0.01619675831013201</v>
      </c>
      <c r="Y15" s="6">
        <f t="shared" si="15"/>
        <v>-0.002825831845</v>
      </c>
      <c r="Z15" s="21">
        <f t="shared" si="16"/>
        <v>0.1744689765</v>
      </c>
      <c r="AA15" s="135">
        <v>0.02729890148213232</v>
      </c>
      <c r="AB15" s="6">
        <f t="shared" si="17"/>
        <v>0.004762811402</v>
      </c>
      <c r="AC15" s="21">
        <f t="shared" si="18"/>
        <v>0.1744689765</v>
      </c>
      <c r="AD15" s="135">
        <v>-0.015500088122081812</v>
      </c>
      <c r="AE15" s="6">
        <f t="shared" si="19"/>
        <v>-0.002704284511</v>
      </c>
      <c r="AF15" s="21">
        <f t="shared" si="20"/>
        <v>0.1744689765</v>
      </c>
      <c r="AG15" s="135">
        <v>0.05126223851578793</v>
      </c>
      <c r="AH15" s="6">
        <f t="shared" si="21"/>
        <v>0.008943670288</v>
      </c>
      <c r="AI15" s="21">
        <f t="shared" si="22"/>
        <v>0.1744689765</v>
      </c>
    </row>
    <row r="16" ht="13.5" customHeight="1">
      <c r="A16" s="15" t="s">
        <v>89</v>
      </c>
      <c r="B16" s="6">
        <f>SQRT(('Regime Indicators'!J15-'Regime Indicators'!$J$45)^2+('Regime Indicators'!K15-'Regime Indicators'!$K$45)^2+('Regime Indicators'!L15-'Regime Indicators'!$L$45)^2+('Regime Indicators'!M15-'Regime Indicators'!$M$45)^2+('Regime Indicators'!N15-'Regime Indicators'!$N$45)^2+('Regime Indicators'!O15-'Regime Indicators'!$O$45)^2)</f>
        <v>13.90297044</v>
      </c>
      <c r="C16" s="6">
        <f t="shared" si="1"/>
        <v>0.7581993374</v>
      </c>
      <c r="D16" s="6">
        <f t="shared" si="2"/>
        <v>0.1795367236</v>
      </c>
      <c r="F16" s="135">
        <v>0.06781987070805773</v>
      </c>
      <c r="G16" s="6">
        <f t="shared" si="3"/>
        <v>0.01217615738</v>
      </c>
      <c r="H16" s="21">
        <f t="shared" si="4"/>
        <v>0.1795367236</v>
      </c>
      <c r="I16" s="135">
        <v>0.04645012941063875</v>
      </c>
      <c r="J16" s="6">
        <f t="shared" si="5"/>
        <v>0.008339504045</v>
      </c>
      <c r="K16" s="21">
        <f t="shared" si="6"/>
        <v>0.1795367236</v>
      </c>
      <c r="L16" s="135">
        <v>0.10018209590084215</v>
      </c>
      <c r="M16" s="6">
        <f t="shared" si="7"/>
        <v>0.01798636526</v>
      </c>
      <c r="N16" s="21">
        <f t="shared" si="8"/>
        <v>0.1795367236</v>
      </c>
      <c r="O16" s="22">
        <v>0.07613948962231065</v>
      </c>
      <c r="P16" s="6">
        <f t="shared" si="9"/>
        <v>0.0136698345</v>
      </c>
      <c r="Q16" s="21">
        <f t="shared" si="10"/>
        <v>0.1795367236</v>
      </c>
      <c r="R16" s="135">
        <v>0.007712160802149759</v>
      </c>
      <c r="S16" s="6">
        <f t="shared" si="11"/>
        <v>0.001384616082</v>
      </c>
      <c r="T16" s="21">
        <f t="shared" si="12"/>
        <v>0.1795367236</v>
      </c>
      <c r="U16" s="135">
        <v>0.019144520541146015</v>
      </c>
      <c r="V16" s="6">
        <f t="shared" si="13"/>
        <v>0.003437144493</v>
      </c>
      <c r="W16" s="21">
        <f t="shared" si="14"/>
        <v>0.1795367236</v>
      </c>
      <c r="X16" s="135">
        <v>0.05091733066390769</v>
      </c>
      <c r="Y16" s="6">
        <f t="shared" si="15"/>
        <v>0.009141530722</v>
      </c>
      <c r="Z16" s="21">
        <f t="shared" si="16"/>
        <v>0.1795367236</v>
      </c>
      <c r="AA16" s="135">
        <v>0.05725890048239912</v>
      </c>
      <c r="AB16" s="6">
        <f t="shared" si="17"/>
        <v>0.01028007539</v>
      </c>
      <c r="AC16" s="21">
        <f t="shared" si="18"/>
        <v>0.1795367236</v>
      </c>
      <c r="AD16" s="135">
        <v>-0.016528555285159507</v>
      </c>
      <c r="AE16" s="6">
        <f t="shared" si="19"/>
        <v>-0.002967482662</v>
      </c>
      <c r="AF16" s="21">
        <f t="shared" si="20"/>
        <v>0.1795367236</v>
      </c>
      <c r="AG16" s="135">
        <v>0.04490816225597771</v>
      </c>
      <c r="AH16" s="6">
        <f t="shared" si="21"/>
        <v>0.008062664314</v>
      </c>
      <c r="AI16" s="21">
        <f t="shared" si="22"/>
        <v>0.1795367236</v>
      </c>
    </row>
    <row r="17" ht="13.5" customHeight="1">
      <c r="A17" s="15" t="s">
        <v>91</v>
      </c>
      <c r="B17" s="6">
        <f>SQRT(('Regime Indicators'!J16-'Regime Indicators'!$J$45)^2+('Regime Indicators'!K16-'Regime Indicators'!$K$45)^2+('Regime Indicators'!L16-'Regime Indicators'!$L$45)^2+('Regime Indicators'!M16-'Regime Indicators'!$M$45)^2+('Regime Indicators'!N16-'Regime Indicators'!$N$45)^2+('Regime Indicators'!O16-'Regime Indicators'!$O$45)^2)</f>
        <v>13.54949867</v>
      </c>
      <c r="C17" s="6">
        <f t="shared" si="1"/>
        <v>0.7389227331</v>
      </c>
      <c r="D17" s="6">
        <f t="shared" si="2"/>
        <v>0.2122880799</v>
      </c>
      <c r="F17" s="135">
        <v>-0.11145114783203935</v>
      </c>
      <c r="G17" s="6">
        <f t="shared" si="3"/>
        <v>-0.02365975017</v>
      </c>
      <c r="H17" s="21">
        <f t="shared" si="4"/>
        <v>0.2122880799</v>
      </c>
      <c r="I17" s="135">
        <v>-0.11745059863705964</v>
      </c>
      <c r="J17" s="6">
        <f t="shared" si="5"/>
        <v>-0.02493336207</v>
      </c>
      <c r="K17" s="21">
        <f t="shared" si="6"/>
        <v>0.2122880799</v>
      </c>
      <c r="L17" s="135">
        <v>-0.10595196765376014</v>
      </c>
      <c r="M17" s="6">
        <f t="shared" si="7"/>
        <v>-0.02249233977</v>
      </c>
      <c r="N17" s="21">
        <f t="shared" si="8"/>
        <v>0.2122880799</v>
      </c>
      <c r="O17" s="22">
        <v>-0.0922127022766126</v>
      </c>
      <c r="P17" s="6">
        <f t="shared" si="9"/>
        <v>-0.01957565751</v>
      </c>
      <c r="Q17" s="21">
        <f t="shared" si="10"/>
        <v>0.2122880799</v>
      </c>
      <c r="R17" s="135">
        <v>-0.1509237159179121</v>
      </c>
      <c r="S17" s="6">
        <f t="shared" si="11"/>
        <v>-0.03203930586</v>
      </c>
      <c r="T17" s="21">
        <f t="shared" si="12"/>
        <v>0.2122880799</v>
      </c>
      <c r="U17" s="135">
        <v>-0.12179391095110292</v>
      </c>
      <c r="V17" s="6">
        <f t="shared" si="13"/>
        <v>-0.0258553955</v>
      </c>
      <c r="W17" s="21">
        <f t="shared" si="14"/>
        <v>0.2122880799</v>
      </c>
      <c r="X17" s="135">
        <v>-0.11451017056221724</v>
      </c>
      <c r="Y17" s="6">
        <f t="shared" si="15"/>
        <v>-0.02430914424</v>
      </c>
      <c r="Z17" s="21">
        <f t="shared" si="16"/>
        <v>0.2122880799</v>
      </c>
      <c r="AA17" s="135">
        <v>-0.10777481666220945</v>
      </c>
      <c r="AB17" s="6">
        <f t="shared" si="17"/>
        <v>-0.02287930889</v>
      </c>
      <c r="AC17" s="21">
        <f t="shared" si="18"/>
        <v>0.2122880799</v>
      </c>
      <c r="AD17" s="135">
        <v>-0.02426077527296322</v>
      </c>
      <c r="AE17" s="6">
        <f t="shared" si="19"/>
        <v>-0.005150273399</v>
      </c>
      <c r="AF17" s="21">
        <f t="shared" si="20"/>
        <v>0.2122880799</v>
      </c>
      <c r="AG17" s="135">
        <v>-0.01424068410969459</v>
      </c>
      <c r="AH17" s="6">
        <f t="shared" si="21"/>
        <v>-0.003023127486</v>
      </c>
      <c r="AI17" s="21">
        <f t="shared" si="22"/>
        <v>0.2122880799</v>
      </c>
    </row>
    <row r="18" ht="13.5" customHeight="1">
      <c r="A18" s="15" t="s">
        <v>93</v>
      </c>
      <c r="B18" s="6">
        <f>SQRT(('Regime Indicators'!J17-'Regime Indicators'!$J$45)^2+('Regime Indicators'!K17-'Regime Indicators'!$K$45)^2+('Regime Indicators'!L17-'Regime Indicators'!$L$45)^2+('Regime Indicators'!M17-'Regime Indicators'!$M$45)^2+('Regime Indicators'!N17-'Regime Indicators'!$N$45)^2+('Regime Indicators'!O17-'Regime Indicators'!$O$45)^2)</f>
        <v>12.87842581</v>
      </c>
      <c r="C18" s="6">
        <f t="shared" si="1"/>
        <v>0.7023257339</v>
      </c>
      <c r="D18" s="6">
        <f t="shared" si="2"/>
        <v>0.2791746163</v>
      </c>
      <c r="F18" s="135">
        <v>0.10130283647702143</v>
      </c>
      <c r="G18" s="6">
        <f t="shared" si="3"/>
        <v>0.0282811805</v>
      </c>
      <c r="H18" s="21">
        <f t="shared" si="4"/>
        <v>0.2791746163</v>
      </c>
      <c r="I18" s="135">
        <v>0.13003086297198108</v>
      </c>
      <c r="J18" s="6">
        <f t="shared" si="5"/>
        <v>0.03630131628</v>
      </c>
      <c r="K18" s="21">
        <f t="shared" si="6"/>
        <v>0.2791746163</v>
      </c>
      <c r="L18" s="135">
        <v>0.09720416980655222</v>
      </c>
      <c r="M18" s="6">
        <f t="shared" si="7"/>
        <v>0.02713693681</v>
      </c>
      <c r="N18" s="21">
        <f t="shared" si="8"/>
        <v>0.2791746163</v>
      </c>
      <c r="O18" s="22">
        <v>0.128315142246896</v>
      </c>
      <c r="P18" s="6">
        <f t="shared" si="9"/>
        <v>0.0358223306</v>
      </c>
      <c r="Q18" s="21">
        <f t="shared" si="10"/>
        <v>0.2791746163</v>
      </c>
      <c r="R18" s="135">
        <v>0.15834006456183514</v>
      </c>
      <c r="S18" s="6">
        <f t="shared" si="11"/>
        <v>0.04420452677</v>
      </c>
      <c r="T18" s="21">
        <f t="shared" si="12"/>
        <v>0.2791746163</v>
      </c>
      <c r="U18" s="135">
        <v>0.16436087109549669</v>
      </c>
      <c r="V18" s="6">
        <f t="shared" si="13"/>
        <v>0.04588538312</v>
      </c>
      <c r="W18" s="21">
        <f t="shared" si="14"/>
        <v>0.2791746163</v>
      </c>
      <c r="X18" s="135">
        <v>0.16731310338460914</v>
      </c>
      <c r="Y18" s="6">
        <f t="shared" si="15"/>
        <v>0.04670957144</v>
      </c>
      <c r="Z18" s="21">
        <f t="shared" si="16"/>
        <v>0.2791746163</v>
      </c>
      <c r="AA18" s="135">
        <v>0.1878903212794829</v>
      </c>
      <c r="AB18" s="6">
        <f t="shared" si="17"/>
        <v>0.05245420835</v>
      </c>
      <c r="AC18" s="21">
        <f t="shared" si="18"/>
        <v>0.2791746163</v>
      </c>
      <c r="AD18" s="135">
        <v>0.10848146930529357</v>
      </c>
      <c r="AE18" s="6">
        <f t="shared" si="19"/>
        <v>0.03028527257</v>
      </c>
      <c r="AF18" s="21">
        <f t="shared" si="20"/>
        <v>0.2791746163</v>
      </c>
      <c r="AG18" s="135">
        <v>0.09320797603422881</v>
      </c>
      <c r="AH18" s="6">
        <f t="shared" si="21"/>
        <v>0.02602130094</v>
      </c>
      <c r="AI18" s="21">
        <f t="shared" si="22"/>
        <v>0.2791746163</v>
      </c>
    </row>
    <row r="19" ht="13.5" customHeight="1">
      <c r="A19" s="15" t="s">
        <v>95</v>
      </c>
      <c r="B19" s="6">
        <f>SQRT(('Regime Indicators'!J18-'Regime Indicators'!$J$45)^2+('Regime Indicators'!K18-'Regime Indicators'!$K$45)^2+('Regime Indicators'!L18-'Regime Indicators'!$L$45)^2+('Regime Indicators'!M18-'Regime Indicators'!$M$45)^2+('Regime Indicators'!N18-'Regime Indicators'!$N$45)^2+('Regime Indicators'!O18-'Regime Indicators'!$O$45)^2)</f>
        <v>11.90876436</v>
      </c>
      <c r="C19" s="6">
        <f t="shared" si="1"/>
        <v>0.6494451876</v>
      </c>
      <c r="D19" s="6">
        <f t="shared" si="2"/>
        <v>0.3827799313</v>
      </c>
      <c r="F19" s="135">
        <v>0.1053971543438903</v>
      </c>
      <c r="G19" s="6">
        <f t="shared" si="3"/>
        <v>0.0403439155</v>
      </c>
      <c r="H19" s="21">
        <f t="shared" si="4"/>
        <v>0.3827799313</v>
      </c>
      <c r="I19" s="135">
        <v>0.11831026332663885</v>
      </c>
      <c r="J19" s="6">
        <f t="shared" si="5"/>
        <v>0.04528679447</v>
      </c>
      <c r="K19" s="21">
        <f t="shared" si="6"/>
        <v>0.3827799313</v>
      </c>
      <c r="L19" s="135">
        <v>0.15364001682440054</v>
      </c>
      <c r="M19" s="6">
        <f t="shared" si="7"/>
        <v>0.05881031509</v>
      </c>
      <c r="N19" s="21">
        <f t="shared" si="8"/>
        <v>0.3827799313</v>
      </c>
      <c r="O19" s="22">
        <v>0.17112000606965383</v>
      </c>
      <c r="P19" s="6">
        <f t="shared" si="9"/>
        <v>0.06550130417</v>
      </c>
      <c r="Q19" s="21">
        <f t="shared" si="10"/>
        <v>0.3827799313</v>
      </c>
      <c r="R19" s="135">
        <v>0.057591282700449664</v>
      </c>
      <c r="S19" s="6">
        <f t="shared" si="11"/>
        <v>0.02204478724</v>
      </c>
      <c r="T19" s="21">
        <f t="shared" si="12"/>
        <v>0.3827799313</v>
      </c>
      <c r="U19" s="135">
        <v>0.08492684140554152</v>
      </c>
      <c r="V19" s="6">
        <f t="shared" si="13"/>
        <v>0.03250829052</v>
      </c>
      <c r="W19" s="21">
        <f t="shared" si="14"/>
        <v>0.3827799313</v>
      </c>
      <c r="X19" s="135">
        <v>0.11076933120014787</v>
      </c>
      <c r="Y19" s="6">
        <f t="shared" si="15"/>
        <v>0.04240027699</v>
      </c>
      <c r="Z19" s="21">
        <f t="shared" si="16"/>
        <v>0.3827799313</v>
      </c>
      <c r="AA19" s="135">
        <v>0.14644458771145596</v>
      </c>
      <c r="AB19" s="6">
        <f t="shared" si="17"/>
        <v>0.05605604922</v>
      </c>
      <c r="AC19" s="21">
        <f t="shared" si="18"/>
        <v>0.3827799313</v>
      </c>
      <c r="AD19" s="135">
        <v>-0.013407180006298147</v>
      </c>
      <c r="AE19" s="6">
        <f t="shared" si="19"/>
        <v>-0.005131999442</v>
      </c>
      <c r="AF19" s="21">
        <f t="shared" si="20"/>
        <v>0.3827799313</v>
      </c>
      <c r="AG19" s="135">
        <v>0.0197129182650857</v>
      </c>
      <c r="AH19" s="6">
        <f t="shared" si="21"/>
        <v>0.007545709499</v>
      </c>
      <c r="AI19" s="21">
        <f t="shared" si="22"/>
        <v>0.3827799313</v>
      </c>
    </row>
    <row r="20" ht="13.5" customHeight="1">
      <c r="A20" s="15" t="s">
        <v>97</v>
      </c>
      <c r="B20" s="6">
        <f>SQRT(('Regime Indicators'!J19-'Regime Indicators'!$J$45)^2+('Regime Indicators'!K19-'Regime Indicators'!$K$45)^2+('Regime Indicators'!L19-'Regime Indicators'!$L$45)^2+('Regime Indicators'!M19-'Regime Indicators'!$M$45)^2+('Regime Indicators'!N19-'Regime Indicators'!$N$45)^2+('Regime Indicators'!O19-'Regime Indicators'!$O$45)^2)</f>
        <v>10.99335927</v>
      </c>
      <c r="C20" s="6">
        <f t="shared" si="1"/>
        <v>0.5995235158</v>
      </c>
      <c r="D20" s="6">
        <f t="shared" si="2"/>
        <v>0.482839084</v>
      </c>
      <c r="F20" s="135">
        <v>0.06455176825083675</v>
      </c>
      <c r="G20" s="6">
        <f t="shared" si="3"/>
        <v>0.03116811665</v>
      </c>
      <c r="H20" s="21">
        <f t="shared" si="4"/>
        <v>0.482839084</v>
      </c>
      <c r="I20" s="135">
        <v>0.06030203227736486</v>
      </c>
      <c r="J20" s="6">
        <f t="shared" si="5"/>
        <v>0.02911617803</v>
      </c>
      <c r="K20" s="21">
        <f t="shared" si="6"/>
        <v>0.482839084</v>
      </c>
      <c r="L20" s="135">
        <v>0.06595951178050186</v>
      </c>
      <c r="M20" s="6">
        <f t="shared" si="7"/>
        <v>0.03184783025</v>
      </c>
      <c r="N20" s="21">
        <f t="shared" si="8"/>
        <v>0.482839084</v>
      </c>
      <c r="O20" s="22">
        <v>0.09239021980162909</v>
      </c>
      <c r="P20" s="6">
        <f t="shared" si="9"/>
        <v>0.0446096091</v>
      </c>
      <c r="Q20" s="21">
        <f t="shared" si="10"/>
        <v>0.482839084</v>
      </c>
      <c r="R20" s="135">
        <v>0.05102919103386028</v>
      </c>
      <c r="S20" s="6">
        <f t="shared" si="11"/>
        <v>0.02463888786</v>
      </c>
      <c r="T20" s="21">
        <f t="shared" si="12"/>
        <v>0.482839084</v>
      </c>
      <c r="U20" s="135">
        <v>0.02586860280709069</v>
      </c>
      <c r="V20" s="6">
        <f t="shared" si="13"/>
        <v>0.01249037248</v>
      </c>
      <c r="W20" s="21">
        <f t="shared" si="14"/>
        <v>0.482839084</v>
      </c>
      <c r="X20" s="135">
        <v>0.03964860258383829</v>
      </c>
      <c r="Y20" s="6">
        <f t="shared" si="15"/>
        <v>0.01914389495</v>
      </c>
      <c r="Z20" s="21">
        <f t="shared" si="16"/>
        <v>0.482839084</v>
      </c>
      <c r="AA20" s="135">
        <v>0.026323934567530127</v>
      </c>
      <c r="AB20" s="6">
        <f t="shared" si="17"/>
        <v>0.01271022445</v>
      </c>
      <c r="AC20" s="21">
        <f t="shared" si="18"/>
        <v>0.482839084</v>
      </c>
      <c r="AD20" s="135">
        <v>0.018036623588495004</v>
      </c>
      <c r="AE20" s="6">
        <f t="shared" si="19"/>
        <v>0.008708786812</v>
      </c>
      <c r="AF20" s="21">
        <f t="shared" si="20"/>
        <v>0.482839084</v>
      </c>
      <c r="AG20" s="135">
        <v>0.043565868128246255</v>
      </c>
      <c r="AH20" s="6">
        <f t="shared" si="21"/>
        <v>0.02103530386</v>
      </c>
      <c r="AI20" s="21">
        <f t="shared" si="22"/>
        <v>0.482839084</v>
      </c>
    </row>
    <row r="21" ht="13.5" customHeight="1">
      <c r="A21" s="15" t="s">
        <v>99</v>
      </c>
      <c r="B21" s="6">
        <f>SQRT(('Regime Indicators'!J20-'Regime Indicators'!$J$45)^2+('Regime Indicators'!K20-'Regime Indicators'!$K$45)^2+('Regime Indicators'!L20-'Regime Indicators'!$L$45)^2+('Regime Indicators'!M20-'Regime Indicators'!$M$45)^2+('Regime Indicators'!N20-'Regime Indicators'!$N$45)^2+('Regime Indicators'!O20-'Regime Indicators'!$O$45)^2)</f>
        <v>10.37128891</v>
      </c>
      <c r="C21" s="6">
        <f t="shared" si="1"/>
        <v>0.5655988709</v>
      </c>
      <c r="D21" s="6">
        <f t="shared" si="2"/>
        <v>0.5494815383</v>
      </c>
      <c r="F21" s="135">
        <v>-0.005045701512362943</v>
      </c>
      <c r="G21" s="6">
        <f t="shared" si="3"/>
        <v>-0.002772519829</v>
      </c>
      <c r="H21" s="21">
        <f t="shared" si="4"/>
        <v>0.5494815383</v>
      </c>
      <c r="I21" s="135">
        <v>0.007575934459473466</v>
      </c>
      <c r="J21" s="6">
        <f t="shared" si="5"/>
        <v>0.004162836121</v>
      </c>
      <c r="K21" s="21">
        <f t="shared" si="6"/>
        <v>0.5494815383</v>
      </c>
      <c r="L21" s="135">
        <v>-0.026497487045217705</v>
      </c>
      <c r="M21" s="6">
        <f t="shared" si="7"/>
        <v>-0.01455987994</v>
      </c>
      <c r="N21" s="21">
        <f t="shared" si="8"/>
        <v>0.5494815383</v>
      </c>
      <c r="O21" s="22">
        <v>-0.005896627446811964</v>
      </c>
      <c r="P21" s="6">
        <f t="shared" si="9"/>
        <v>-0.00324008792</v>
      </c>
      <c r="Q21" s="21">
        <f t="shared" si="10"/>
        <v>0.5494815383</v>
      </c>
      <c r="R21" s="135">
        <v>0.004862927291060748</v>
      </c>
      <c r="S21" s="6">
        <f t="shared" si="11"/>
        <v>0.002672088769</v>
      </c>
      <c r="T21" s="21">
        <f t="shared" si="12"/>
        <v>0.5494815383</v>
      </c>
      <c r="U21" s="135">
        <v>0.012229059106791285</v>
      </c>
      <c r="V21" s="6">
        <f t="shared" si="13"/>
        <v>0.00671964221</v>
      </c>
      <c r="W21" s="21">
        <f t="shared" si="14"/>
        <v>0.5494815383</v>
      </c>
      <c r="X21" s="135">
        <v>-0.006504629326452016</v>
      </c>
      <c r="Y21" s="6">
        <f t="shared" si="15"/>
        <v>-0.003574173729</v>
      </c>
      <c r="Z21" s="21">
        <f t="shared" si="16"/>
        <v>0.5494815383</v>
      </c>
      <c r="AA21" s="135">
        <v>0.003354377863040936</v>
      </c>
      <c r="AB21" s="6">
        <f t="shared" si="17"/>
        <v>0.001843168708</v>
      </c>
      <c r="AC21" s="21">
        <f t="shared" si="18"/>
        <v>0.5494815383</v>
      </c>
      <c r="AD21" s="135">
        <v>0.03646547821169288</v>
      </c>
      <c r="AE21" s="6">
        <f t="shared" si="19"/>
        <v>0.02003710706</v>
      </c>
      <c r="AF21" s="21">
        <f t="shared" si="20"/>
        <v>0.5494815383</v>
      </c>
      <c r="AG21" s="135">
        <v>0.016748722314569253</v>
      </c>
      <c r="AH21" s="6">
        <f t="shared" si="21"/>
        <v>0.009203113703</v>
      </c>
      <c r="AI21" s="21">
        <f t="shared" si="22"/>
        <v>0.5494815383</v>
      </c>
    </row>
    <row r="22" ht="13.5" customHeight="1">
      <c r="A22" s="15" t="s">
        <v>101</v>
      </c>
      <c r="B22" s="6">
        <f>SQRT(('Regime Indicators'!J21-'Regime Indicators'!$J$45)^2+('Regime Indicators'!K21-'Regime Indicators'!$K$45)^2+('Regime Indicators'!L21-'Regime Indicators'!$L$45)^2+('Regime Indicators'!M21-'Regime Indicators'!$M$45)^2+('Regime Indicators'!N21-'Regime Indicators'!$N$45)^2+('Regime Indicators'!O21-'Regime Indicators'!$O$45)^2)</f>
        <v>9.817827576</v>
      </c>
      <c r="C22" s="6">
        <f t="shared" si="1"/>
        <v>0.5354158233</v>
      </c>
      <c r="D22" s="6">
        <f t="shared" si="2"/>
        <v>0.6065963653</v>
      </c>
      <c r="F22" s="135">
        <v>-0.16201202890979816</v>
      </c>
      <c r="G22" s="6">
        <f t="shared" si="3"/>
        <v>-0.09827590787</v>
      </c>
      <c r="H22" s="21">
        <f t="shared" si="4"/>
        <v>0.6065963653</v>
      </c>
      <c r="I22" s="135">
        <v>-0.13136512715413462</v>
      </c>
      <c r="J22" s="6">
        <f t="shared" si="5"/>
        <v>-0.07968560866</v>
      </c>
      <c r="K22" s="21">
        <f t="shared" si="6"/>
        <v>0.6065963653</v>
      </c>
      <c r="L22" s="135">
        <v>-0.21474608880961044</v>
      </c>
      <c r="M22" s="6">
        <f t="shared" si="7"/>
        <v>-0.1302641969</v>
      </c>
      <c r="N22" s="21">
        <f t="shared" si="8"/>
        <v>0.6065963653</v>
      </c>
      <c r="O22" s="22">
        <v>-0.22248163410838395</v>
      </c>
      <c r="P22" s="6">
        <f t="shared" si="9"/>
        <v>-0.1349565506</v>
      </c>
      <c r="Q22" s="21">
        <f t="shared" si="10"/>
        <v>0.6065963653</v>
      </c>
      <c r="R22" s="135">
        <v>-0.1884815912456952</v>
      </c>
      <c r="S22" s="6">
        <f t="shared" si="11"/>
        <v>-0.1143322482</v>
      </c>
      <c r="T22" s="21">
        <f t="shared" si="12"/>
        <v>0.6065963653</v>
      </c>
      <c r="U22" s="135">
        <v>-0.19163061031844864</v>
      </c>
      <c r="V22" s="6">
        <f t="shared" si="13"/>
        <v>-0.1162424317</v>
      </c>
      <c r="W22" s="21">
        <f t="shared" si="14"/>
        <v>0.6065963653</v>
      </c>
      <c r="X22" s="135">
        <v>-0.1967863935625288</v>
      </c>
      <c r="Y22" s="6">
        <f t="shared" si="15"/>
        <v>-0.1193699111</v>
      </c>
      <c r="Z22" s="21">
        <f t="shared" si="16"/>
        <v>0.6065963653</v>
      </c>
      <c r="AA22" s="135">
        <v>-0.18156961108513703</v>
      </c>
      <c r="AB22" s="6">
        <f t="shared" si="17"/>
        <v>-0.1101394661</v>
      </c>
      <c r="AC22" s="21">
        <f t="shared" si="18"/>
        <v>0.6065963653</v>
      </c>
      <c r="AD22" s="135">
        <v>-0.007374050049627434</v>
      </c>
      <c r="AE22" s="6">
        <f t="shared" si="19"/>
        <v>-0.004473071958</v>
      </c>
      <c r="AF22" s="21">
        <f t="shared" si="20"/>
        <v>0.6065963653</v>
      </c>
      <c r="AG22" s="135">
        <v>-0.07834685516333528</v>
      </c>
      <c r="AH22" s="6">
        <f t="shared" si="21"/>
        <v>-0.04752491758</v>
      </c>
      <c r="AI22" s="21">
        <f t="shared" si="22"/>
        <v>0.6065963653</v>
      </c>
    </row>
    <row r="23" ht="13.5" customHeight="1">
      <c r="A23" s="15" t="s">
        <v>103</v>
      </c>
      <c r="B23" s="6">
        <f>SQRT(('Regime Indicators'!J22-'Regime Indicators'!$J$45)^2+('Regime Indicators'!K22-'Regime Indicators'!$K$45)^2+('Regime Indicators'!L22-'Regime Indicators'!$L$45)^2+('Regime Indicators'!M22-'Regime Indicators'!$M$45)^2+('Regime Indicators'!N22-'Regime Indicators'!$N$45)^2+('Regime Indicators'!O22-'Regime Indicators'!$O$45)^2)</f>
        <v>9.168184902</v>
      </c>
      <c r="C23" s="6">
        <f t="shared" si="1"/>
        <v>0.4999875206</v>
      </c>
      <c r="D23" s="6">
        <f t="shared" si="2"/>
        <v>0.6699433723</v>
      </c>
      <c r="F23" s="135">
        <v>0.13105804241267993</v>
      </c>
      <c r="G23" s="6">
        <f t="shared" si="3"/>
        <v>0.0878014669</v>
      </c>
      <c r="H23" s="21">
        <f t="shared" si="4"/>
        <v>0.6699433723</v>
      </c>
      <c r="I23" s="135">
        <v>0.10606440019788765</v>
      </c>
      <c r="J23" s="6">
        <f t="shared" si="5"/>
        <v>0.07105714195</v>
      </c>
      <c r="K23" s="21">
        <f t="shared" si="6"/>
        <v>0.6699433723</v>
      </c>
      <c r="L23" s="135">
        <v>0.15968704433564107</v>
      </c>
      <c r="M23" s="6">
        <f t="shared" si="7"/>
        <v>0.106981277</v>
      </c>
      <c r="N23" s="21">
        <f t="shared" si="8"/>
        <v>0.6699433723</v>
      </c>
      <c r="O23" s="22">
        <v>0.14991164905497278</v>
      </c>
      <c r="P23" s="6">
        <f t="shared" si="9"/>
        <v>0.1004323157</v>
      </c>
      <c r="Q23" s="21">
        <f t="shared" si="10"/>
        <v>0.6699433723</v>
      </c>
      <c r="R23" s="135">
        <v>0.030372890329543267</v>
      </c>
      <c r="S23" s="6">
        <f t="shared" si="11"/>
        <v>0.02034811657</v>
      </c>
      <c r="T23" s="21">
        <f t="shared" si="12"/>
        <v>0.6699433723</v>
      </c>
      <c r="U23" s="135">
        <v>0.039894529314546734</v>
      </c>
      <c r="V23" s="6">
        <f t="shared" si="13"/>
        <v>0.02672707551</v>
      </c>
      <c r="W23" s="21">
        <f t="shared" si="14"/>
        <v>0.6699433723</v>
      </c>
      <c r="X23" s="135">
        <v>0.002789221564482247</v>
      </c>
      <c r="Y23" s="6">
        <f t="shared" si="15"/>
        <v>0.001868620501</v>
      </c>
      <c r="Z23" s="21">
        <f t="shared" si="16"/>
        <v>0.6699433723</v>
      </c>
      <c r="AA23" s="135">
        <v>0.010986238109882196</v>
      </c>
      <c r="AB23" s="6">
        <f t="shared" si="17"/>
        <v>0.007360157409</v>
      </c>
      <c r="AC23" s="21">
        <f t="shared" si="18"/>
        <v>0.6699433723</v>
      </c>
      <c r="AD23" s="135">
        <v>-0.003589164411726742</v>
      </c>
      <c r="AE23" s="6">
        <f t="shared" si="19"/>
        <v>-0.00240453691</v>
      </c>
      <c r="AF23" s="21">
        <f t="shared" si="20"/>
        <v>0.6699433723</v>
      </c>
      <c r="AG23" s="135">
        <v>0.05451392824221446</v>
      </c>
      <c r="AH23" s="6">
        <f t="shared" si="21"/>
        <v>0.03652124493</v>
      </c>
      <c r="AI23" s="21">
        <f t="shared" si="22"/>
        <v>0.6699433723</v>
      </c>
    </row>
    <row r="24" ht="13.5" customHeight="1">
      <c r="A24" s="15" t="s">
        <v>105</v>
      </c>
      <c r="B24" s="6">
        <f>SQRT(('Regime Indicators'!J23-'Regime Indicators'!$J$45)^2+('Regime Indicators'!K23-'Regime Indicators'!$K$45)^2+('Regime Indicators'!L23-'Regime Indicators'!$L$45)^2+('Regime Indicators'!M23-'Regime Indicators'!$M$45)^2+('Regime Indicators'!N23-'Regime Indicators'!$N$45)^2+('Regime Indicators'!O23-'Regime Indicators'!$O$45)^2)</f>
        <v>8.901368806</v>
      </c>
      <c r="C24" s="6">
        <f t="shared" si="1"/>
        <v>0.4854366886</v>
      </c>
      <c r="D24" s="6">
        <f t="shared" si="2"/>
        <v>0.6945823849</v>
      </c>
      <c r="F24" s="135">
        <v>0.11119349094371112</v>
      </c>
      <c r="G24" s="6">
        <f t="shared" si="3"/>
        <v>0.07723304013</v>
      </c>
      <c r="H24" s="21">
        <f t="shared" si="4"/>
        <v>0.6945823849</v>
      </c>
      <c r="I24" s="135">
        <v>0.1468932527915916</v>
      </c>
      <c r="J24" s="6">
        <f t="shared" si="5"/>
        <v>0.1020294658</v>
      </c>
      <c r="K24" s="21">
        <f t="shared" si="6"/>
        <v>0.6945823849</v>
      </c>
      <c r="L24" s="135">
        <v>0.11590530258800635</v>
      </c>
      <c r="M24" s="6">
        <f t="shared" si="7"/>
        <v>0.08050578149</v>
      </c>
      <c r="N24" s="21">
        <f t="shared" si="8"/>
        <v>0.6945823849</v>
      </c>
      <c r="O24" s="22">
        <v>0.1327565507883095</v>
      </c>
      <c r="P24" s="6">
        <f t="shared" si="9"/>
        <v>0.09221036166</v>
      </c>
      <c r="Q24" s="21">
        <f t="shared" si="10"/>
        <v>0.6945823849</v>
      </c>
      <c r="R24" s="135">
        <v>0.09605119161538456</v>
      </c>
      <c r="S24" s="6">
        <f t="shared" si="11"/>
        <v>0.06671546574</v>
      </c>
      <c r="T24" s="21">
        <f t="shared" si="12"/>
        <v>0.6945823849</v>
      </c>
      <c r="U24" s="135">
        <v>0.11132977756051399</v>
      </c>
      <c r="V24" s="6">
        <f t="shared" si="13"/>
        <v>0.07732770241</v>
      </c>
      <c r="W24" s="21">
        <f t="shared" si="14"/>
        <v>0.6945823849</v>
      </c>
      <c r="X24" s="135">
        <v>0.15119338582054298</v>
      </c>
      <c r="Y24" s="6">
        <f t="shared" si="15"/>
        <v>0.1050162625</v>
      </c>
      <c r="Z24" s="21">
        <f t="shared" si="16"/>
        <v>0.6945823849</v>
      </c>
      <c r="AA24" s="135">
        <v>0.12149171665532643</v>
      </c>
      <c r="AB24" s="6">
        <f t="shared" si="17"/>
        <v>0.0843860063</v>
      </c>
      <c r="AC24" s="21">
        <f t="shared" si="18"/>
        <v>0.6945823849</v>
      </c>
      <c r="AD24" s="135">
        <v>0.011608913101571083</v>
      </c>
      <c r="AE24" s="6">
        <f t="shared" si="19"/>
        <v>0.008063346548</v>
      </c>
      <c r="AF24" s="21">
        <f t="shared" si="20"/>
        <v>0.6945823849</v>
      </c>
      <c r="AG24" s="135">
        <v>0.07323551244684645</v>
      </c>
      <c r="AH24" s="6">
        <f t="shared" si="21"/>
        <v>0.05086809689</v>
      </c>
      <c r="AI24" s="21">
        <f t="shared" si="22"/>
        <v>0.6945823849</v>
      </c>
    </row>
    <row r="25" ht="13.5" customHeight="1">
      <c r="A25" s="15" t="s">
        <v>107</v>
      </c>
      <c r="B25" s="6">
        <f>SQRT(('Regime Indicators'!J24-'Regime Indicators'!$J$45)^2+('Regime Indicators'!K24-'Regime Indicators'!$K$45)^2+('Regime Indicators'!L24-'Regime Indicators'!$L$45)^2+('Regime Indicators'!M24-'Regime Indicators'!$M$45)^2+('Regime Indicators'!N24-'Regime Indicators'!$N$45)^2+('Regime Indicators'!O24-'Regime Indicators'!$O$45)^2)</f>
        <v>8.589247554</v>
      </c>
      <c r="C25" s="6">
        <f t="shared" si="1"/>
        <v>0.4684151372</v>
      </c>
      <c r="D25" s="6">
        <f t="shared" si="2"/>
        <v>0.7222745038</v>
      </c>
      <c r="F25" s="135">
        <v>-0.021978880514124</v>
      </c>
      <c r="G25" s="6">
        <f t="shared" si="3"/>
        <v>-0.01587478502</v>
      </c>
      <c r="H25" s="21">
        <f t="shared" si="4"/>
        <v>0.7222745038</v>
      </c>
      <c r="I25" s="135">
        <v>-0.04021990731857705</v>
      </c>
      <c r="J25" s="6">
        <f t="shared" si="5"/>
        <v>-0.0290498136</v>
      </c>
      <c r="K25" s="21">
        <f t="shared" si="6"/>
        <v>0.7222745038</v>
      </c>
      <c r="L25" s="135">
        <v>-0.030080628551733546</v>
      </c>
      <c r="M25" s="6">
        <f t="shared" si="7"/>
        <v>-0.02172647106</v>
      </c>
      <c r="N25" s="21">
        <f t="shared" si="8"/>
        <v>0.7222745038</v>
      </c>
      <c r="O25" s="22">
        <v>-0.039379191415989334</v>
      </c>
      <c r="P25" s="6">
        <f t="shared" si="9"/>
        <v>-0.02844258594</v>
      </c>
      <c r="Q25" s="21">
        <f t="shared" si="10"/>
        <v>0.7222745038</v>
      </c>
      <c r="R25" s="135">
        <v>-0.07179830553958788</v>
      </c>
      <c r="S25" s="6">
        <f t="shared" si="11"/>
        <v>-0.05185808551</v>
      </c>
      <c r="T25" s="21">
        <f t="shared" si="12"/>
        <v>0.7222745038</v>
      </c>
      <c r="U25" s="135">
        <v>-0.07256085975787518</v>
      </c>
      <c r="V25" s="6">
        <f t="shared" si="13"/>
        <v>-0.05240885898</v>
      </c>
      <c r="W25" s="21">
        <f t="shared" si="14"/>
        <v>0.7222745038</v>
      </c>
      <c r="X25" s="135">
        <v>-0.10153866391646515</v>
      </c>
      <c r="Y25" s="6">
        <f t="shared" si="15"/>
        <v>-0.0733387881</v>
      </c>
      <c r="Z25" s="21">
        <f t="shared" si="16"/>
        <v>0.7222745038</v>
      </c>
      <c r="AA25" s="135">
        <v>-0.08201020196255926</v>
      </c>
      <c r="AB25" s="6">
        <f t="shared" si="17"/>
        <v>-0.05923387793</v>
      </c>
      <c r="AC25" s="21">
        <f t="shared" si="18"/>
        <v>0.7222745038</v>
      </c>
      <c r="AD25" s="135">
        <v>-0.0038159914061590694</v>
      </c>
      <c r="AE25" s="6">
        <f t="shared" si="19"/>
        <v>-0.0027561933</v>
      </c>
      <c r="AF25" s="21">
        <f t="shared" si="20"/>
        <v>0.7222745038</v>
      </c>
      <c r="AG25" s="135">
        <v>0.0032705014029987822</v>
      </c>
      <c r="AH25" s="6">
        <f t="shared" si="21"/>
        <v>0.002362199778</v>
      </c>
      <c r="AI25" s="21">
        <f t="shared" si="22"/>
        <v>0.7222745038</v>
      </c>
    </row>
    <row r="26" ht="13.5" customHeight="1">
      <c r="A26" s="15" t="s">
        <v>109</v>
      </c>
      <c r="B26" s="6">
        <f>SQRT(('Regime Indicators'!J25-'Regime Indicators'!$J$45)^2+('Regime Indicators'!K25-'Regime Indicators'!$K$45)^2+('Regime Indicators'!L25-'Regime Indicators'!$L$45)^2+('Regime Indicators'!M25-'Regime Indicators'!$M$45)^2+('Regime Indicators'!N25-'Regime Indicators'!$N$45)^2+('Regime Indicators'!O25-'Regime Indicators'!$O$45)^2)</f>
        <v>7.93430941</v>
      </c>
      <c r="C26" s="6">
        <f t="shared" si="1"/>
        <v>0.4326980457</v>
      </c>
      <c r="D26" s="6">
        <f t="shared" si="2"/>
        <v>0.7761185808</v>
      </c>
      <c r="F26" s="135">
        <v>0.06505304267188028</v>
      </c>
      <c r="G26" s="6">
        <f t="shared" si="3"/>
        <v>0.05048887516</v>
      </c>
      <c r="H26" s="21">
        <f t="shared" si="4"/>
        <v>0.7761185808</v>
      </c>
      <c r="I26" s="135">
        <v>0.061078550996353176</v>
      </c>
      <c r="J26" s="6">
        <f t="shared" si="5"/>
        <v>0.04740419832</v>
      </c>
      <c r="K26" s="21">
        <f t="shared" si="6"/>
        <v>0.7761185808</v>
      </c>
      <c r="L26" s="135">
        <v>0.056665079740620294</v>
      </c>
      <c r="M26" s="6">
        <f t="shared" si="7"/>
        <v>0.04397882127</v>
      </c>
      <c r="N26" s="21">
        <f t="shared" si="8"/>
        <v>0.7761185808</v>
      </c>
      <c r="O26" s="22">
        <v>0.04836243533504403</v>
      </c>
      <c r="P26" s="6">
        <f t="shared" si="9"/>
        <v>0.03753498468</v>
      </c>
      <c r="Q26" s="21">
        <f t="shared" si="10"/>
        <v>0.7761185808</v>
      </c>
      <c r="R26" s="135">
        <v>0.07779767908639057</v>
      </c>
      <c r="S26" s="6">
        <f t="shared" si="11"/>
        <v>0.06038022429</v>
      </c>
      <c r="T26" s="21">
        <f t="shared" si="12"/>
        <v>0.7761185808</v>
      </c>
      <c r="U26" s="135">
        <v>0.06805945048152773</v>
      </c>
      <c r="V26" s="6">
        <f t="shared" si="13"/>
        <v>0.05282220412</v>
      </c>
      <c r="W26" s="21">
        <f t="shared" si="14"/>
        <v>0.7761185808</v>
      </c>
      <c r="X26" s="135">
        <v>0.0778892790178003</v>
      </c>
      <c r="Y26" s="6">
        <f t="shared" si="15"/>
        <v>0.06045131669</v>
      </c>
      <c r="Z26" s="21">
        <f t="shared" si="16"/>
        <v>0.7761185808</v>
      </c>
      <c r="AA26" s="135">
        <v>0.09367811875267251</v>
      </c>
      <c r="AB26" s="6">
        <f t="shared" si="17"/>
        <v>0.07270532858</v>
      </c>
      <c r="AC26" s="21">
        <f t="shared" si="18"/>
        <v>0.7761185808</v>
      </c>
      <c r="AD26" s="135">
        <v>0.04369906006362334</v>
      </c>
      <c r="AE26" s="6">
        <f t="shared" si="19"/>
        <v>0.03391565248</v>
      </c>
      <c r="AF26" s="21">
        <f t="shared" si="20"/>
        <v>0.7761185808</v>
      </c>
      <c r="AG26" s="135">
        <v>0.06199474335558164</v>
      </c>
      <c r="AH26" s="6">
        <f t="shared" si="21"/>
        <v>0.04811527223</v>
      </c>
      <c r="AI26" s="21">
        <f t="shared" si="22"/>
        <v>0.7761185808</v>
      </c>
    </row>
    <row r="27" ht="13.5" customHeight="1">
      <c r="A27" s="15" t="s">
        <v>111</v>
      </c>
      <c r="B27" s="6">
        <f>SQRT(('Regime Indicators'!J26-'Regime Indicators'!$J$45)^2+('Regime Indicators'!K26-'Regime Indicators'!$K$45)^2+('Regime Indicators'!L26-'Regime Indicators'!$L$45)^2+('Regime Indicators'!M26-'Regime Indicators'!$M$45)^2+('Regime Indicators'!N26-'Regime Indicators'!$N$45)^2+('Regime Indicators'!O26-'Regime Indicators'!$O$45)^2)</f>
        <v>7.499275707</v>
      </c>
      <c r="C27" s="6">
        <f t="shared" si="1"/>
        <v>0.4089734563</v>
      </c>
      <c r="D27" s="6">
        <f t="shared" si="2"/>
        <v>0.8085036662</v>
      </c>
      <c r="F27" s="135">
        <v>0.015222127070509295</v>
      </c>
      <c r="G27" s="6">
        <f t="shared" si="3"/>
        <v>0.01230714554</v>
      </c>
      <c r="H27" s="21">
        <f t="shared" si="4"/>
        <v>0.8085036662</v>
      </c>
      <c r="I27" s="135">
        <v>-0.01320260517960481</v>
      </c>
      <c r="J27" s="6">
        <f t="shared" si="5"/>
        <v>-0.01067435469</v>
      </c>
      <c r="K27" s="21">
        <f t="shared" si="6"/>
        <v>0.8085036662</v>
      </c>
      <c r="L27" s="135">
        <v>0.032213390694499244</v>
      </c>
      <c r="M27" s="6">
        <f t="shared" si="7"/>
        <v>0.02604464448</v>
      </c>
      <c r="N27" s="21">
        <f t="shared" si="8"/>
        <v>0.8085036662</v>
      </c>
      <c r="O27" s="22">
        <v>0.004471334722243814</v>
      </c>
      <c r="P27" s="6">
        <f t="shared" si="9"/>
        <v>0.003615090516</v>
      </c>
      <c r="Q27" s="21">
        <f t="shared" si="10"/>
        <v>0.8085036662</v>
      </c>
      <c r="R27" s="135">
        <v>0.06962669285259993</v>
      </c>
      <c r="S27" s="6">
        <f t="shared" si="11"/>
        <v>0.05629343643</v>
      </c>
      <c r="T27" s="21">
        <f t="shared" si="12"/>
        <v>0.8085036662</v>
      </c>
      <c r="U27" s="135">
        <v>0.04901490793688579</v>
      </c>
      <c r="V27" s="6">
        <f t="shared" si="13"/>
        <v>0.03962873276</v>
      </c>
      <c r="W27" s="21">
        <f t="shared" si="14"/>
        <v>0.8085036662</v>
      </c>
      <c r="X27" s="135">
        <v>0.07195548914646777</v>
      </c>
      <c r="Y27" s="6">
        <f t="shared" si="15"/>
        <v>0.05817627678</v>
      </c>
      <c r="Z27" s="21">
        <f t="shared" si="16"/>
        <v>0.8085036662</v>
      </c>
      <c r="AA27" s="135">
        <v>0.02512214796184553</v>
      </c>
      <c r="AB27" s="6">
        <f t="shared" si="17"/>
        <v>0.02031134873</v>
      </c>
      <c r="AC27" s="21">
        <f t="shared" si="18"/>
        <v>0.8085036662</v>
      </c>
      <c r="AD27" s="135">
        <v>-0.010351244764053358</v>
      </c>
      <c r="AE27" s="6">
        <f t="shared" si="19"/>
        <v>-0.008369019341</v>
      </c>
      <c r="AF27" s="21">
        <f t="shared" si="20"/>
        <v>0.8085036662</v>
      </c>
      <c r="AG27" s="135">
        <v>0.045951317394742563</v>
      </c>
      <c r="AH27" s="6">
        <f t="shared" si="21"/>
        <v>0.03715180858</v>
      </c>
      <c r="AI27" s="21">
        <f t="shared" si="22"/>
        <v>0.8085036662</v>
      </c>
    </row>
    <row r="28" ht="13.5" customHeight="1">
      <c r="A28" s="15" t="s">
        <v>113</v>
      </c>
      <c r="B28" s="6">
        <f>SQRT(('Regime Indicators'!J27-'Regime Indicators'!$J$45)^2+('Regime Indicators'!K27-'Regime Indicators'!$K$45)^2+('Regime Indicators'!L27-'Regime Indicators'!$L$45)^2+('Regime Indicators'!M27-'Regime Indicators'!$M$45)^2+('Regime Indicators'!N27-'Regime Indicators'!$N$45)^2+('Regime Indicators'!O27-'Regime Indicators'!$O$45)^2)</f>
        <v>7.422897475</v>
      </c>
      <c r="C28" s="6">
        <f t="shared" si="1"/>
        <v>0.4048081648</v>
      </c>
      <c r="D28" s="6">
        <f t="shared" si="2"/>
        <v>0.8139020807</v>
      </c>
      <c r="F28" s="135">
        <v>0.12307995668965699</v>
      </c>
      <c r="G28" s="6">
        <f t="shared" si="3"/>
        <v>0.1001750328</v>
      </c>
      <c r="H28" s="21">
        <f t="shared" si="4"/>
        <v>0.8139020807</v>
      </c>
      <c r="I28" s="135">
        <v>0.09544419210008215</v>
      </c>
      <c r="J28" s="6">
        <f t="shared" si="5"/>
        <v>0.07768222654</v>
      </c>
      <c r="K28" s="21">
        <f t="shared" si="6"/>
        <v>0.8139020807</v>
      </c>
      <c r="L28" s="135">
        <v>0.11630862821944743</v>
      </c>
      <c r="M28" s="6">
        <f t="shared" si="7"/>
        <v>0.09466383451</v>
      </c>
      <c r="N28" s="21">
        <f t="shared" si="8"/>
        <v>0.8139020807</v>
      </c>
      <c r="O28" s="22">
        <v>0.13210363036343575</v>
      </c>
      <c r="P28" s="6">
        <f t="shared" si="9"/>
        <v>0.1075194196</v>
      </c>
      <c r="Q28" s="21">
        <f t="shared" si="10"/>
        <v>0.8139020807</v>
      </c>
      <c r="R28" s="135">
        <v>0.0312667552848489</v>
      </c>
      <c r="S28" s="6">
        <f t="shared" si="11"/>
        <v>0.02544807718</v>
      </c>
      <c r="T28" s="21">
        <f t="shared" si="12"/>
        <v>0.8139020807</v>
      </c>
      <c r="U28" s="135">
        <v>0.06258422667658725</v>
      </c>
      <c r="V28" s="6">
        <f t="shared" si="13"/>
        <v>0.05093743231</v>
      </c>
      <c r="W28" s="21">
        <f t="shared" si="14"/>
        <v>0.8139020807</v>
      </c>
      <c r="X28" s="135">
        <v>0.08156013101835091</v>
      </c>
      <c r="Y28" s="6">
        <f t="shared" si="15"/>
        <v>0.06638196034</v>
      </c>
      <c r="Z28" s="21">
        <f t="shared" si="16"/>
        <v>0.8139020807</v>
      </c>
      <c r="AA28" s="135">
        <v>0.0629423129610509</v>
      </c>
      <c r="AB28" s="6">
        <f t="shared" si="17"/>
        <v>0.05122887948</v>
      </c>
      <c r="AC28" s="21">
        <f t="shared" si="18"/>
        <v>0.8139020807</v>
      </c>
      <c r="AD28" s="135">
        <v>-0.034877911094800984</v>
      </c>
      <c r="AE28" s="6">
        <f t="shared" si="19"/>
        <v>-0.02838720441</v>
      </c>
      <c r="AF28" s="21">
        <f t="shared" si="20"/>
        <v>0.8139020807</v>
      </c>
      <c r="AG28" s="135">
        <v>0.013831016664077156</v>
      </c>
      <c r="AH28" s="6">
        <f t="shared" si="21"/>
        <v>0.01125709324</v>
      </c>
      <c r="AI28" s="21">
        <f t="shared" si="22"/>
        <v>0.8139020807</v>
      </c>
    </row>
    <row r="29" ht="13.5" customHeight="1">
      <c r="A29" s="15" t="s">
        <v>115</v>
      </c>
      <c r="B29" s="6">
        <f>SQRT(('Regime Indicators'!J28-'Regime Indicators'!$J$45)^2+('Regime Indicators'!K28-'Regime Indicators'!$K$45)^2+('Regime Indicators'!L28-'Regime Indicators'!$L$45)^2+('Regime Indicators'!M28-'Regime Indicators'!$M$45)^2+('Regime Indicators'!N28-'Regime Indicators'!$N$45)^2+('Regime Indicators'!O28-'Regime Indicators'!$O$45)^2)</f>
        <v>6.846315848</v>
      </c>
      <c r="C29" s="6">
        <f t="shared" si="1"/>
        <v>0.3733642507</v>
      </c>
      <c r="D29" s="6">
        <f t="shared" si="2"/>
        <v>0.8518438749</v>
      </c>
      <c r="F29" s="135">
        <v>0.03199833887278403</v>
      </c>
      <c r="G29" s="6">
        <f t="shared" si="3"/>
        <v>0.02725758898</v>
      </c>
      <c r="H29" s="21">
        <f t="shared" si="4"/>
        <v>0.8518438749</v>
      </c>
      <c r="I29" s="135">
        <v>0.020623898832668575</v>
      </c>
      <c r="J29" s="6">
        <f t="shared" si="5"/>
        <v>0.0175683419</v>
      </c>
      <c r="K29" s="21">
        <f t="shared" si="6"/>
        <v>0.8518438749</v>
      </c>
      <c r="L29" s="135">
        <v>0.024711362172225693</v>
      </c>
      <c r="M29" s="6">
        <f t="shared" si="7"/>
        <v>0.02105022251</v>
      </c>
      <c r="N29" s="21">
        <f t="shared" si="8"/>
        <v>0.8518438749</v>
      </c>
      <c r="O29" s="22">
        <v>0.037352758006788944</v>
      </c>
      <c r="P29" s="6">
        <f t="shared" si="9"/>
        <v>0.03181871812</v>
      </c>
      <c r="Q29" s="21">
        <f t="shared" si="10"/>
        <v>0.8518438749</v>
      </c>
      <c r="R29" s="135">
        <v>-0.012579438091760431</v>
      </c>
      <c r="S29" s="6">
        <f t="shared" si="11"/>
        <v>-0.01071571729</v>
      </c>
      <c r="T29" s="21">
        <f t="shared" si="12"/>
        <v>0.8518438749</v>
      </c>
      <c r="U29" s="135">
        <v>-0.01953627067082575</v>
      </c>
      <c r="V29" s="6">
        <f t="shared" si="13"/>
        <v>-0.01664185251</v>
      </c>
      <c r="W29" s="21">
        <f t="shared" si="14"/>
        <v>0.8518438749</v>
      </c>
      <c r="X29" s="135">
        <v>-0.02994343012201961</v>
      </c>
      <c r="Y29" s="6">
        <f t="shared" si="15"/>
        <v>-0.02550712754</v>
      </c>
      <c r="Z29" s="21">
        <f t="shared" si="16"/>
        <v>0.8518438749</v>
      </c>
      <c r="AA29" s="135">
        <v>-0.04017588958262752</v>
      </c>
      <c r="AB29" s="6">
        <f t="shared" si="17"/>
        <v>-0.03422358546</v>
      </c>
      <c r="AC29" s="21">
        <f t="shared" si="18"/>
        <v>0.8518438749</v>
      </c>
      <c r="AD29" s="135">
        <v>-0.030987044866969016</v>
      </c>
      <c r="AE29" s="6">
        <f t="shared" si="19"/>
        <v>-0.02639612437</v>
      </c>
      <c r="AF29" s="21">
        <f t="shared" si="20"/>
        <v>0.8518438749</v>
      </c>
      <c r="AG29" s="135">
        <v>-0.014437635241048241</v>
      </c>
      <c r="AH29" s="6">
        <f t="shared" si="21"/>
        <v>-0.01229861115</v>
      </c>
      <c r="AI29" s="21">
        <f t="shared" si="22"/>
        <v>0.8518438749</v>
      </c>
    </row>
    <row r="30" ht="13.5" customHeight="1">
      <c r="A30" s="15" t="s">
        <v>117</v>
      </c>
      <c r="B30" s="6">
        <f>SQRT(('Regime Indicators'!J29-'Regime Indicators'!$J$45)^2+('Regime Indicators'!K29-'Regime Indicators'!$K$45)^2+('Regime Indicators'!L29-'Regime Indicators'!$L$45)^2+('Regime Indicators'!M29-'Regime Indicators'!$M$45)^2+('Regime Indicators'!N29-'Regime Indicators'!$N$45)^2+('Regime Indicators'!O29-'Regime Indicators'!$O$45)^2)</f>
        <v>6.300516731</v>
      </c>
      <c r="C30" s="6">
        <f t="shared" si="1"/>
        <v>0.3435990627</v>
      </c>
      <c r="D30" s="6">
        <f t="shared" si="2"/>
        <v>0.8831736642</v>
      </c>
      <c r="F30" s="135">
        <v>0.0394103072773524</v>
      </c>
      <c r="G30" s="6">
        <f t="shared" si="3"/>
        <v>0.03480614549</v>
      </c>
      <c r="H30" s="21">
        <f t="shared" si="4"/>
        <v>0.8831736642</v>
      </c>
      <c r="I30" s="135">
        <v>0.08109616974131928</v>
      </c>
      <c r="J30" s="6">
        <f t="shared" si="5"/>
        <v>0.07162200138</v>
      </c>
      <c r="K30" s="21">
        <f t="shared" si="6"/>
        <v>0.8831736642</v>
      </c>
      <c r="L30" s="135">
        <v>0.07591868049250583</v>
      </c>
      <c r="M30" s="6">
        <f t="shared" si="7"/>
        <v>0.06704937923</v>
      </c>
      <c r="N30" s="21">
        <f t="shared" si="8"/>
        <v>0.8831736642</v>
      </c>
      <c r="O30" s="22">
        <v>0.12802746768459894</v>
      </c>
      <c r="P30" s="6">
        <f t="shared" si="9"/>
        <v>0.1130704878</v>
      </c>
      <c r="Q30" s="21">
        <f t="shared" si="10"/>
        <v>0.8831736642</v>
      </c>
      <c r="R30" s="135">
        <v>0.12524365898074175</v>
      </c>
      <c r="S30" s="6">
        <f t="shared" si="11"/>
        <v>0.1106119012</v>
      </c>
      <c r="T30" s="21">
        <f t="shared" si="12"/>
        <v>0.8831736642</v>
      </c>
      <c r="U30" s="135">
        <v>0.10097901053269398</v>
      </c>
      <c r="V30" s="6">
        <f t="shared" si="13"/>
        <v>0.08918200274</v>
      </c>
      <c r="W30" s="21">
        <f t="shared" si="14"/>
        <v>0.8831736642</v>
      </c>
      <c r="X30" s="135">
        <v>0.15119090204430452</v>
      </c>
      <c r="Y30" s="6">
        <f t="shared" si="15"/>
        <v>0.133527823</v>
      </c>
      <c r="Z30" s="21">
        <f t="shared" si="16"/>
        <v>0.8831736642</v>
      </c>
      <c r="AA30" s="135">
        <v>0.1481741880572176</v>
      </c>
      <c r="AB30" s="6">
        <f t="shared" si="17"/>
        <v>0.1308635406</v>
      </c>
      <c r="AC30" s="21">
        <f t="shared" si="18"/>
        <v>0.8831736642</v>
      </c>
      <c r="AD30" s="135">
        <v>0.0438108012453613</v>
      </c>
      <c r="AE30" s="6">
        <f t="shared" si="19"/>
        <v>0.03869254587</v>
      </c>
      <c r="AF30" s="21">
        <f t="shared" si="20"/>
        <v>0.8831736642</v>
      </c>
      <c r="AG30" s="135">
        <v>0.0345647898787842</v>
      </c>
      <c r="AH30" s="6">
        <f t="shared" si="21"/>
        <v>0.03052671213</v>
      </c>
      <c r="AI30" s="21">
        <f t="shared" si="22"/>
        <v>0.8831736642</v>
      </c>
    </row>
    <row r="31" ht="13.5" customHeight="1">
      <c r="A31" s="15" t="s">
        <v>119</v>
      </c>
      <c r="B31" s="6">
        <f>SQRT(('Regime Indicators'!J30-'Regime Indicators'!$J$45)^2+('Regime Indicators'!K30-'Regime Indicators'!$K$45)^2+('Regime Indicators'!L30-'Regime Indicators'!$L$45)^2+('Regime Indicators'!M30-'Regime Indicators'!$M$45)^2+('Regime Indicators'!N30-'Regime Indicators'!$N$45)^2+('Regime Indicators'!O30-'Regime Indicators'!$O$45)^2)</f>
        <v>5.673756155</v>
      </c>
      <c r="C31" s="6">
        <f t="shared" si="1"/>
        <v>0.3094186366</v>
      </c>
      <c r="D31" s="6">
        <f t="shared" si="2"/>
        <v>0.9137355742</v>
      </c>
      <c r="F31" s="135">
        <v>0.10008655789662968</v>
      </c>
      <c r="G31" s="6">
        <f t="shared" si="3"/>
        <v>0.09145264844</v>
      </c>
      <c r="H31" s="21">
        <f t="shared" si="4"/>
        <v>0.9137355742</v>
      </c>
      <c r="I31" s="135">
        <v>0.10436267827085244</v>
      </c>
      <c r="J31" s="6">
        <f t="shared" si="5"/>
        <v>0.09535989175</v>
      </c>
      <c r="K31" s="21">
        <f t="shared" si="6"/>
        <v>0.9137355742</v>
      </c>
      <c r="L31" s="135">
        <v>0.0930131041670268</v>
      </c>
      <c r="M31" s="6">
        <f t="shared" si="7"/>
        <v>0.08498938214</v>
      </c>
      <c r="N31" s="21">
        <f t="shared" si="8"/>
        <v>0.9137355742</v>
      </c>
      <c r="O31" s="22">
        <v>0.08172443861155831</v>
      </c>
      <c r="P31" s="6">
        <f t="shared" si="9"/>
        <v>0.07467452684</v>
      </c>
      <c r="Q31" s="21">
        <f t="shared" si="10"/>
        <v>0.9137355742</v>
      </c>
      <c r="R31" s="135">
        <v>0.06014753452030375</v>
      </c>
      <c r="S31" s="6">
        <f t="shared" si="11"/>
        <v>0.05495894199</v>
      </c>
      <c r="T31" s="21">
        <f t="shared" si="12"/>
        <v>0.9137355742</v>
      </c>
      <c r="U31" s="135">
        <v>0.050782321841085</v>
      </c>
      <c r="V31" s="6">
        <f t="shared" si="13"/>
        <v>0.046401614</v>
      </c>
      <c r="W31" s="21">
        <f t="shared" si="14"/>
        <v>0.9137355742</v>
      </c>
      <c r="X31" s="135">
        <v>0.05757898823000063</v>
      </c>
      <c r="Y31" s="6">
        <f t="shared" si="15"/>
        <v>0.05261196987</v>
      </c>
      <c r="Z31" s="21">
        <f t="shared" si="16"/>
        <v>0.9137355742</v>
      </c>
      <c r="AA31" s="135">
        <v>0.05276475278585946</v>
      </c>
      <c r="AB31" s="6">
        <f t="shared" si="17"/>
        <v>0.04821303168</v>
      </c>
      <c r="AC31" s="21">
        <f t="shared" si="18"/>
        <v>0.9137355742</v>
      </c>
      <c r="AD31" s="135">
        <v>-0.0071683917451824675</v>
      </c>
      <c r="AE31" s="6">
        <f t="shared" si="19"/>
        <v>-0.006550014547</v>
      </c>
      <c r="AF31" s="21">
        <f t="shared" si="20"/>
        <v>0.9137355742</v>
      </c>
      <c r="AG31" s="135">
        <v>0.038236513056671306</v>
      </c>
      <c r="AH31" s="6">
        <f t="shared" si="21"/>
        <v>0.03493806221</v>
      </c>
      <c r="AI31" s="21">
        <f t="shared" si="22"/>
        <v>0.9137355742</v>
      </c>
    </row>
    <row r="32" ht="13.5" customHeight="1">
      <c r="A32" s="15" t="s">
        <v>121</v>
      </c>
      <c r="B32" s="6">
        <f>SQRT(('Regime Indicators'!J31-'Regime Indicators'!$J$45)^2+('Regime Indicators'!K31-'Regime Indicators'!$K$45)^2+('Regime Indicators'!L31-'Regime Indicators'!$L$45)^2+('Regime Indicators'!M31-'Regime Indicators'!$M$45)^2+('Regime Indicators'!N31-'Regime Indicators'!$N$45)^2+('Regime Indicators'!O31-'Regime Indicators'!$O$45)^2)</f>
        <v>4.983305052</v>
      </c>
      <c r="C32" s="6">
        <f t="shared" si="1"/>
        <v>0.2717648438</v>
      </c>
      <c r="D32" s="6">
        <f t="shared" si="2"/>
        <v>0.9409860101</v>
      </c>
      <c r="F32" s="135">
        <v>0.030213933497469148</v>
      </c>
      <c r="G32" s="6">
        <f t="shared" si="3"/>
        <v>0.02843088873</v>
      </c>
      <c r="H32" s="21">
        <f t="shared" si="4"/>
        <v>0.9409860101</v>
      </c>
      <c r="I32" s="135">
        <v>0.011195161958098332</v>
      </c>
      <c r="J32" s="6">
        <f t="shared" si="5"/>
        <v>0.01053449078</v>
      </c>
      <c r="K32" s="21">
        <f t="shared" si="6"/>
        <v>0.9409860101</v>
      </c>
      <c r="L32" s="135">
        <v>0.01777023977561032</v>
      </c>
      <c r="M32" s="6">
        <f t="shared" si="7"/>
        <v>0.01672154702</v>
      </c>
      <c r="N32" s="21">
        <f t="shared" si="8"/>
        <v>0.9409860101</v>
      </c>
      <c r="O32" s="22">
        <v>0.00484762802201244</v>
      </c>
      <c r="P32" s="6">
        <f t="shared" si="9"/>
        <v>0.004561550151</v>
      </c>
      <c r="Q32" s="21">
        <f t="shared" si="10"/>
        <v>0.9409860101</v>
      </c>
      <c r="R32" s="135">
        <v>0.010934584937572378</v>
      </c>
      <c r="S32" s="6">
        <f t="shared" si="11"/>
        <v>0.01028929145</v>
      </c>
      <c r="T32" s="21">
        <f t="shared" si="12"/>
        <v>0.9409860101</v>
      </c>
      <c r="U32" s="135">
        <v>0.003957731738683856</v>
      </c>
      <c r="V32" s="6">
        <f t="shared" si="13"/>
        <v>0.003724170198</v>
      </c>
      <c r="W32" s="21">
        <f t="shared" si="14"/>
        <v>0.9409860101</v>
      </c>
      <c r="X32" s="135">
        <v>0.039798795924819386</v>
      </c>
      <c r="Y32" s="6">
        <f t="shared" si="15"/>
        <v>0.03745011018</v>
      </c>
      <c r="Z32" s="21">
        <f t="shared" si="16"/>
        <v>0.9409860101</v>
      </c>
      <c r="AA32" s="135">
        <v>0.029269201021254743</v>
      </c>
      <c r="AB32" s="6">
        <f t="shared" si="17"/>
        <v>0.02754190869</v>
      </c>
      <c r="AC32" s="21">
        <f t="shared" si="18"/>
        <v>0.9409860101</v>
      </c>
      <c r="AD32" s="135">
        <v>0.027892100251639906</v>
      </c>
      <c r="AE32" s="6">
        <f t="shared" si="19"/>
        <v>0.02624607613</v>
      </c>
      <c r="AF32" s="21">
        <f t="shared" si="20"/>
        <v>0.9409860101</v>
      </c>
      <c r="AG32" s="135">
        <v>0.029704461921522096</v>
      </c>
      <c r="AH32" s="6">
        <f t="shared" si="21"/>
        <v>0.0279514831</v>
      </c>
      <c r="AI32" s="21">
        <f t="shared" si="22"/>
        <v>0.9409860101</v>
      </c>
    </row>
    <row r="33" ht="13.5" customHeight="1">
      <c r="A33" s="15" t="s">
        <v>123</v>
      </c>
      <c r="B33" s="6">
        <f>SQRT(('Regime Indicators'!J32-'Regime Indicators'!$J$45)^2+('Regime Indicators'!K32-'Regime Indicators'!$K$45)^2+('Regime Indicators'!L32-'Regime Indicators'!$L$45)^2+('Regime Indicators'!M32-'Regime Indicators'!$M$45)^2+('Regime Indicators'!N32-'Regime Indicators'!$N$45)^2+('Regime Indicators'!O32-'Regime Indicators'!$O$45)^2)</f>
        <v>4.684781742</v>
      </c>
      <c r="C33" s="6">
        <f t="shared" si="1"/>
        <v>0.2554848569</v>
      </c>
      <c r="D33" s="6">
        <f t="shared" si="2"/>
        <v>0.950801228</v>
      </c>
      <c r="F33" s="135">
        <v>0.051042337676546534</v>
      </c>
      <c r="G33" s="6">
        <f t="shared" si="3"/>
        <v>0.04853111734</v>
      </c>
      <c r="H33" s="21">
        <f t="shared" si="4"/>
        <v>0.950801228</v>
      </c>
      <c r="I33" s="135">
        <v>0.05130329004789114</v>
      </c>
      <c r="J33" s="6">
        <f t="shared" si="5"/>
        <v>0.04877923118</v>
      </c>
      <c r="K33" s="21">
        <f t="shared" si="6"/>
        <v>0.950801228</v>
      </c>
      <c r="L33" s="135">
        <v>0.02382828787470359</v>
      </c>
      <c r="M33" s="6">
        <f t="shared" si="7"/>
        <v>0.02265596537</v>
      </c>
      <c r="N33" s="21">
        <f t="shared" si="8"/>
        <v>0.950801228</v>
      </c>
      <c r="O33" s="22">
        <v>0.01724402428155214</v>
      </c>
      <c r="P33" s="6">
        <f t="shared" si="9"/>
        <v>0.01639563946</v>
      </c>
      <c r="Q33" s="21">
        <f t="shared" si="10"/>
        <v>0.950801228</v>
      </c>
      <c r="R33" s="135">
        <v>0.05238233061939446</v>
      </c>
      <c r="S33" s="6">
        <f t="shared" si="11"/>
        <v>0.04980518428</v>
      </c>
      <c r="T33" s="21">
        <f t="shared" si="12"/>
        <v>0.950801228</v>
      </c>
      <c r="U33" s="135">
        <v>0.03995566128602457</v>
      </c>
      <c r="V33" s="6">
        <f t="shared" si="13"/>
        <v>0.03798989182</v>
      </c>
      <c r="W33" s="21">
        <f t="shared" si="14"/>
        <v>0.950801228</v>
      </c>
      <c r="X33" s="135">
        <v>0.03400918843493228</v>
      </c>
      <c r="Y33" s="6">
        <f t="shared" si="15"/>
        <v>0.03233597813</v>
      </c>
      <c r="Z33" s="21">
        <f t="shared" si="16"/>
        <v>0.950801228</v>
      </c>
      <c r="AA33" s="135">
        <v>0.030537423880423242</v>
      </c>
      <c r="AB33" s="6">
        <f t="shared" si="17"/>
        <v>0.02903502013</v>
      </c>
      <c r="AC33" s="21">
        <f t="shared" si="18"/>
        <v>0.950801228</v>
      </c>
      <c r="AD33" s="135">
        <v>0.027232758519833755</v>
      </c>
      <c r="AE33" s="6">
        <f t="shared" si="19"/>
        <v>0.02589294024</v>
      </c>
      <c r="AF33" s="21">
        <f t="shared" si="20"/>
        <v>0.950801228</v>
      </c>
      <c r="AG33" s="135">
        <v>0.02999423148957625</v>
      </c>
      <c r="AH33" s="6">
        <f t="shared" si="21"/>
        <v>0.02851855213</v>
      </c>
      <c r="AI33" s="21">
        <f t="shared" si="22"/>
        <v>0.950801228</v>
      </c>
    </row>
    <row r="34" ht="13.5" customHeight="1">
      <c r="A34" s="15" t="s">
        <v>125</v>
      </c>
      <c r="B34" s="6">
        <f>SQRT(('Regime Indicators'!J33-'Regime Indicators'!$J$45)^2+('Regime Indicators'!K33-'Regime Indicators'!$K$45)^2+('Regime Indicators'!L33-'Regime Indicators'!$L$45)^2+('Regime Indicators'!M33-'Regime Indicators'!$M$45)^2+('Regime Indicators'!N33-'Regime Indicators'!$N$45)^2+('Regime Indicators'!O33-'Regime Indicators'!$O$45)^2)</f>
        <v>4.679365426</v>
      </c>
      <c r="C34" s="6">
        <f t="shared" si="1"/>
        <v>0.2551894778</v>
      </c>
      <c r="D34" s="6">
        <f t="shared" si="2"/>
        <v>0.9509688261</v>
      </c>
      <c r="F34" s="135">
        <v>-0.0019343778168032788</v>
      </c>
      <c r="G34" s="6">
        <f t="shared" si="3"/>
        <v>-0.001839533002</v>
      </c>
      <c r="H34" s="21">
        <f t="shared" si="4"/>
        <v>0.9509688261</v>
      </c>
      <c r="I34" s="135">
        <v>0.014870146223218805</v>
      </c>
      <c r="J34" s="6">
        <f t="shared" si="5"/>
        <v>0.0141410455</v>
      </c>
      <c r="K34" s="21">
        <f t="shared" si="6"/>
        <v>0.9509688261</v>
      </c>
      <c r="L34" s="135">
        <v>-0.08577541526323029</v>
      </c>
      <c r="M34" s="6">
        <f t="shared" si="7"/>
        <v>-0.08156974596</v>
      </c>
      <c r="N34" s="21">
        <f t="shared" si="8"/>
        <v>0.9509688261</v>
      </c>
      <c r="O34" s="22">
        <v>-0.061292524104715085</v>
      </c>
      <c r="P34" s="6">
        <f t="shared" si="9"/>
        <v>-0.0582872797</v>
      </c>
      <c r="Q34" s="21">
        <f t="shared" si="10"/>
        <v>0.9509688261</v>
      </c>
      <c r="R34" s="135">
        <v>-0.06239609524724887</v>
      </c>
      <c r="S34" s="6">
        <f t="shared" si="11"/>
        <v>-0.05933674145</v>
      </c>
      <c r="T34" s="21">
        <f t="shared" si="12"/>
        <v>0.9509688261</v>
      </c>
      <c r="U34" s="135">
        <v>-0.05238851146386114</v>
      </c>
      <c r="V34" s="6">
        <f t="shared" si="13"/>
        <v>-0.04981984125</v>
      </c>
      <c r="W34" s="21">
        <f t="shared" si="14"/>
        <v>0.9509688261</v>
      </c>
      <c r="X34" s="135">
        <v>-0.08727486962000564</v>
      </c>
      <c r="Y34" s="6">
        <f t="shared" si="15"/>
        <v>-0.08299568031</v>
      </c>
      <c r="Z34" s="21">
        <f t="shared" si="16"/>
        <v>0.9509688261</v>
      </c>
      <c r="AA34" s="135">
        <v>-0.07810530221614831</v>
      </c>
      <c r="AB34" s="6">
        <f t="shared" si="17"/>
        <v>-0.07427570756</v>
      </c>
      <c r="AC34" s="21">
        <f t="shared" si="18"/>
        <v>0.9509688261</v>
      </c>
      <c r="AD34" s="135">
        <v>-0.053796706110276094</v>
      </c>
      <c r="AE34" s="6">
        <f t="shared" si="19"/>
        <v>-0.05115899046</v>
      </c>
      <c r="AF34" s="21">
        <f t="shared" si="20"/>
        <v>0.9509688261</v>
      </c>
      <c r="AG34" s="135">
        <v>-0.03274293488272306</v>
      </c>
      <c r="AH34" s="6">
        <f t="shared" si="21"/>
        <v>-0.03113751035</v>
      </c>
      <c r="AI34" s="21">
        <f t="shared" si="22"/>
        <v>0.9509688261</v>
      </c>
    </row>
    <row r="35" ht="13.5" customHeight="1">
      <c r="A35" s="15" t="s">
        <v>127</v>
      </c>
      <c r="B35" s="6">
        <f>SQRT(('Regime Indicators'!J34-'Regime Indicators'!$J$45)^2+('Regime Indicators'!K34-'Regime Indicators'!$K$45)^2+('Regime Indicators'!L34-'Regime Indicators'!$L$45)^2+('Regime Indicators'!M34-'Regime Indicators'!$M$45)^2+('Regime Indicators'!N34-'Regime Indicators'!$N$45)^2+('Regime Indicators'!O34-'Regime Indicators'!$O$45)^2)</f>
        <v>5.258969968</v>
      </c>
      <c r="C35" s="6">
        <f t="shared" si="1"/>
        <v>0.2867982467</v>
      </c>
      <c r="D35" s="6">
        <f t="shared" si="2"/>
        <v>0.9308860982</v>
      </c>
      <c r="F35" s="135">
        <v>0.04980142317166836</v>
      </c>
      <c r="G35" s="6">
        <f t="shared" si="3"/>
        <v>0.0463594525</v>
      </c>
      <c r="H35" s="21">
        <f t="shared" si="4"/>
        <v>0.9308860982</v>
      </c>
      <c r="I35" s="135">
        <v>0.047843466843716875</v>
      </c>
      <c r="J35" s="6">
        <f t="shared" si="5"/>
        <v>0.04453681818</v>
      </c>
      <c r="K35" s="21">
        <f t="shared" si="6"/>
        <v>0.9308860982</v>
      </c>
      <c r="L35" s="135">
        <v>0.09398395019778727</v>
      </c>
      <c r="M35" s="6">
        <f t="shared" si="7"/>
        <v>0.0874883527</v>
      </c>
      <c r="N35" s="21">
        <f t="shared" si="8"/>
        <v>0.9308860982</v>
      </c>
      <c r="O35" s="22">
        <v>0.10058753777680773</v>
      </c>
      <c r="P35" s="6">
        <f t="shared" si="9"/>
        <v>0.09363554057</v>
      </c>
      <c r="Q35" s="21">
        <f t="shared" si="10"/>
        <v>0.9308860982</v>
      </c>
      <c r="R35" s="135">
        <v>-0.05171865867720671</v>
      </c>
      <c r="S35" s="6">
        <f t="shared" si="11"/>
        <v>-0.04814418038</v>
      </c>
      <c r="T35" s="21">
        <f t="shared" si="12"/>
        <v>0.9308860982</v>
      </c>
      <c r="U35" s="135">
        <v>-0.02216193218532647</v>
      </c>
      <c r="V35" s="6">
        <f t="shared" si="13"/>
        <v>-0.02063023458</v>
      </c>
      <c r="W35" s="21">
        <f t="shared" si="14"/>
        <v>0.9308860982</v>
      </c>
      <c r="X35" s="135">
        <v>-0.04075487126966393</v>
      </c>
      <c r="Y35" s="6">
        <f t="shared" si="15"/>
        <v>-0.0379381431</v>
      </c>
      <c r="Z35" s="21">
        <f t="shared" si="16"/>
        <v>0.9308860982</v>
      </c>
      <c r="AA35" s="135">
        <v>-0.026875585072448582</v>
      </c>
      <c r="AB35" s="6">
        <f t="shared" si="17"/>
        <v>-0.02501810853</v>
      </c>
      <c r="AC35" s="21">
        <f t="shared" si="18"/>
        <v>0.9308860982</v>
      </c>
      <c r="AD35" s="135">
        <v>-0.029933932071220304</v>
      </c>
      <c r="AE35" s="6">
        <f t="shared" si="19"/>
        <v>-0.02786508123</v>
      </c>
      <c r="AF35" s="21">
        <f t="shared" si="20"/>
        <v>0.9308860982</v>
      </c>
      <c r="AG35" s="135">
        <v>-0.025107885834562693</v>
      </c>
      <c r="AH35" s="6">
        <f t="shared" si="21"/>
        <v>-0.02337258188</v>
      </c>
      <c r="AI35" s="21">
        <f t="shared" si="22"/>
        <v>0.9308860982</v>
      </c>
    </row>
    <row r="36" ht="13.5" customHeight="1">
      <c r="A36" s="15" t="s">
        <v>129</v>
      </c>
      <c r="B36" s="6">
        <f>SQRT(('Regime Indicators'!J35-'Regime Indicators'!$J$45)^2+('Regime Indicators'!K35-'Regime Indicators'!$K$45)^2+('Regime Indicators'!L35-'Regime Indicators'!$L$45)^2+('Regime Indicators'!M35-'Regime Indicators'!$M$45)^2+('Regime Indicators'!N35-'Regime Indicators'!$N$45)^2+('Regime Indicators'!O35-'Regime Indicators'!$O$45)^2)</f>
        <v>4.578362217</v>
      </c>
      <c r="C36" s="6">
        <f t="shared" si="1"/>
        <v>0.2496812616</v>
      </c>
      <c r="D36" s="6">
        <f t="shared" si="2"/>
        <v>0.9540271276</v>
      </c>
      <c r="F36" s="135">
        <v>-0.007219281528972221</v>
      </c>
      <c r="G36" s="6">
        <f t="shared" si="3"/>
        <v>-0.00688739042</v>
      </c>
      <c r="H36" s="21">
        <f t="shared" si="4"/>
        <v>0.9540271276</v>
      </c>
      <c r="I36" s="135">
        <v>0.03837648483157774</v>
      </c>
      <c r="J36" s="6">
        <f t="shared" si="5"/>
        <v>0.03661220759</v>
      </c>
      <c r="K36" s="21">
        <f t="shared" si="6"/>
        <v>0.9540271276</v>
      </c>
      <c r="L36" s="135">
        <v>0.01980316524649739</v>
      </c>
      <c r="M36" s="6">
        <f t="shared" si="7"/>
        <v>0.01889275686</v>
      </c>
      <c r="N36" s="21">
        <f t="shared" si="8"/>
        <v>0.9540271276</v>
      </c>
      <c r="O36" s="22">
        <v>0.0662983451831709</v>
      </c>
      <c r="P36" s="6">
        <f t="shared" si="9"/>
        <v>0.06325041982</v>
      </c>
      <c r="Q36" s="21">
        <f t="shared" si="10"/>
        <v>0.9540271276</v>
      </c>
      <c r="R36" s="135">
        <v>0.026102499223344733</v>
      </c>
      <c r="S36" s="6">
        <f t="shared" si="11"/>
        <v>0.02490249236</v>
      </c>
      <c r="T36" s="21">
        <f t="shared" si="12"/>
        <v>0.9540271276</v>
      </c>
      <c r="U36" s="135">
        <v>0.05022271992639005</v>
      </c>
      <c r="V36" s="6">
        <f t="shared" si="13"/>
        <v>0.04791383723</v>
      </c>
      <c r="W36" s="21">
        <f t="shared" si="14"/>
        <v>0.9540271276</v>
      </c>
      <c r="X36" s="135">
        <v>0.03695738396016823</v>
      </c>
      <c r="Y36" s="6">
        <f t="shared" si="15"/>
        <v>0.03525834686</v>
      </c>
      <c r="Z36" s="21">
        <f t="shared" si="16"/>
        <v>0.9540271276</v>
      </c>
      <c r="AA36" s="135">
        <v>0.04369973807073668</v>
      </c>
      <c r="AB36" s="6">
        <f t="shared" si="17"/>
        <v>0.04169073559</v>
      </c>
      <c r="AC36" s="21">
        <f t="shared" si="18"/>
        <v>0.9540271276</v>
      </c>
      <c r="AD36" s="135">
        <v>-0.046320447186645075</v>
      </c>
      <c r="AE36" s="6">
        <f t="shared" si="19"/>
        <v>-0.04419096318</v>
      </c>
      <c r="AF36" s="21">
        <f t="shared" si="20"/>
        <v>0.9540271276</v>
      </c>
      <c r="AG36" s="135">
        <v>0.006456281779314121</v>
      </c>
      <c r="AH36" s="6">
        <f t="shared" si="21"/>
        <v>0.006159467961</v>
      </c>
      <c r="AI36" s="21">
        <f t="shared" si="22"/>
        <v>0.9540271276</v>
      </c>
    </row>
    <row r="37" ht="13.5" customHeight="1">
      <c r="A37" s="15" t="s">
        <v>131</v>
      </c>
      <c r="B37" s="6">
        <f>SQRT(('Regime Indicators'!J36-'Regime Indicators'!$J$45)^2+('Regime Indicators'!K36-'Regime Indicators'!$K$45)^2+('Regime Indicators'!L36-'Regime Indicators'!$L$45)^2+('Regime Indicators'!M36-'Regime Indicators'!$M$45)^2+('Regime Indicators'!N36-'Regime Indicators'!$N$45)^2+('Regime Indicators'!O36-'Regime Indicators'!$O$45)^2)</f>
        <v>4.146670031</v>
      </c>
      <c r="C37" s="6">
        <f t="shared" si="1"/>
        <v>0.2261389021</v>
      </c>
      <c r="D37" s="6">
        <f t="shared" si="2"/>
        <v>0.9657062462</v>
      </c>
      <c r="F37" s="135">
        <v>0.0010835834158609003</v>
      </c>
      <c r="G37" s="6">
        <f t="shared" si="3"/>
        <v>0.001046423273</v>
      </c>
      <c r="H37" s="21">
        <f t="shared" si="4"/>
        <v>0.9657062462</v>
      </c>
      <c r="I37" s="135">
        <v>0.0012004843380759578</v>
      </c>
      <c r="J37" s="6">
        <f t="shared" si="5"/>
        <v>0.001159315224</v>
      </c>
      <c r="K37" s="21">
        <f t="shared" si="6"/>
        <v>0.9657062462</v>
      </c>
      <c r="L37" s="135">
        <v>-0.011958177989005225</v>
      </c>
      <c r="M37" s="6">
        <f t="shared" si="7"/>
        <v>-0.01154808718</v>
      </c>
      <c r="N37" s="21">
        <f t="shared" si="8"/>
        <v>0.9657062462</v>
      </c>
      <c r="O37" s="22">
        <v>0.019768722717746767</v>
      </c>
      <c r="P37" s="6">
        <f t="shared" si="9"/>
        <v>0.01909077901</v>
      </c>
      <c r="Q37" s="21">
        <f t="shared" si="10"/>
        <v>0.9657062462</v>
      </c>
      <c r="R37" s="135">
        <v>0.0012346584429094865</v>
      </c>
      <c r="S37" s="6">
        <f t="shared" si="11"/>
        <v>0.00119231737</v>
      </c>
      <c r="T37" s="21">
        <f t="shared" si="12"/>
        <v>0.9657062462</v>
      </c>
      <c r="U37" s="135">
        <v>0.008349418185144453</v>
      </c>
      <c r="V37" s="6">
        <f t="shared" si="13"/>
        <v>0.008063085293</v>
      </c>
      <c r="W37" s="21">
        <f t="shared" si="14"/>
        <v>0.9657062462</v>
      </c>
      <c r="X37" s="135">
        <v>0.029826918590895923</v>
      </c>
      <c r="Y37" s="6">
        <f t="shared" si="15"/>
        <v>0.02880404159</v>
      </c>
      <c r="Z37" s="21">
        <f t="shared" si="16"/>
        <v>0.9657062462</v>
      </c>
      <c r="AA37" s="135">
        <v>0.0533264368231301</v>
      </c>
      <c r="AB37" s="6">
        <f t="shared" si="17"/>
        <v>0.05149767313</v>
      </c>
      <c r="AC37" s="21">
        <f t="shared" si="18"/>
        <v>0.9657062462</v>
      </c>
      <c r="AD37" s="135">
        <v>-0.008343874251251826</v>
      </c>
      <c r="AE37" s="6">
        <f t="shared" si="19"/>
        <v>-0.008057731482</v>
      </c>
      <c r="AF37" s="21">
        <f t="shared" si="20"/>
        <v>0.9657062462</v>
      </c>
      <c r="AG37" s="135">
        <v>0.012819605815675983</v>
      </c>
      <c r="AH37" s="6">
        <f t="shared" si="21"/>
        <v>0.01237997341</v>
      </c>
      <c r="AI37" s="21">
        <f t="shared" si="22"/>
        <v>0.9657062462</v>
      </c>
    </row>
    <row r="38" ht="13.5" customHeight="1">
      <c r="A38" s="15" t="s">
        <v>133</v>
      </c>
      <c r="B38" s="6">
        <f>SQRT(('Regime Indicators'!J37-'Regime Indicators'!$J$45)^2+('Regime Indicators'!K37-'Regime Indicators'!$K$45)^2+('Regime Indicators'!L37-'Regime Indicators'!$L$45)^2+('Regime Indicators'!M37-'Regime Indicators'!$M$45)^2+('Regime Indicators'!N37-'Regime Indicators'!$N$45)^2+('Regime Indicators'!O37-'Regime Indicators'!$O$45)^2)</f>
        <v>4.180103995</v>
      </c>
      <c r="C38" s="6">
        <f t="shared" si="1"/>
        <v>0.2279622253</v>
      </c>
      <c r="D38" s="6">
        <f t="shared" si="2"/>
        <v>0.9648799677</v>
      </c>
      <c r="F38" s="135">
        <v>-0.08394969440815658</v>
      </c>
      <c r="G38" s="6">
        <f t="shared" si="3"/>
        <v>-0.08100137842</v>
      </c>
      <c r="H38" s="21">
        <f t="shared" si="4"/>
        <v>0.9648799677</v>
      </c>
      <c r="I38" s="135">
        <v>-0.05290070530997959</v>
      </c>
      <c r="J38" s="6">
        <f t="shared" si="5"/>
        <v>-0.05104283083</v>
      </c>
      <c r="K38" s="21">
        <f t="shared" si="6"/>
        <v>0.9648799677</v>
      </c>
      <c r="L38" s="135">
        <v>-0.10734793042782664</v>
      </c>
      <c r="M38" s="6">
        <f t="shared" si="7"/>
        <v>-0.1035778676</v>
      </c>
      <c r="N38" s="21">
        <f t="shared" si="8"/>
        <v>0.9648799677</v>
      </c>
      <c r="O38" s="22">
        <v>-0.13061590109325105</v>
      </c>
      <c r="P38" s="6">
        <f t="shared" si="9"/>
        <v>-0.1260286664</v>
      </c>
      <c r="Q38" s="21">
        <f t="shared" si="10"/>
        <v>0.9648799677</v>
      </c>
      <c r="R38" s="135">
        <v>-0.12053016520882931</v>
      </c>
      <c r="S38" s="6">
        <f t="shared" si="11"/>
        <v>-0.1162971419</v>
      </c>
      <c r="T38" s="21">
        <f t="shared" si="12"/>
        <v>0.9648799677</v>
      </c>
      <c r="U38" s="135">
        <v>-0.09110133713576318</v>
      </c>
      <c r="V38" s="6">
        <f t="shared" si="13"/>
        <v>-0.08790185523</v>
      </c>
      <c r="W38" s="21">
        <f t="shared" si="14"/>
        <v>0.9648799677</v>
      </c>
      <c r="X38" s="135">
        <v>-0.08819179493839269</v>
      </c>
      <c r="Y38" s="6">
        <f t="shared" si="15"/>
        <v>-0.08509449625</v>
      </c>
      <c r="Z38" s="21">
        <f t="shared" si="16"/>
        <v>0.9648799677</v>
      </c>
      <c r="AA38" s="135">
        <v>-0.07257369607129871</v>
      </c>
      <c r="AB38" s="6">
        <f t="shared" si="17"/>
        <v>-0.07002490552</v>
      </c>
      <c r="AC38" s="21">
        <f t="shared" si="18"/>
        <v>0.9648799677</v>
      </c>
      <c r="AD38" s="135">
        <v>0.006416210283995305</v>
      </c>
      <c r="AE38" s="6">
        <f t="shared" si="19"/>
        <v>0.006190872771</v>
      </c>
      <c r="AF38" s="21">
        <f t="shared" si="20"/>
        <v>0.9648799677</v>
      </c>
      <c r="AG38" s="135">
        <v>-0.037376569617870725</v>
      </c>
      <c r="AH38" s="6">
        <f t="shared" si="21"/>
        <v>-0.03606390328</v>
      </c>
      <c r="AI38" s="21">
        <f t="shared" si="22"/>
        <v>0.9648799677</v>
      </c>
    </row>
    <row r="39" ht="13.5" customHeight="1">
      <c r="A39" s="15" t="s">
        <v>135</v>
      </c>
      <c r="B39" s="6">
        <f>SQRT(('Regime Indicators'!J38-'Regime Indicators'!$J$45)^2+('Regime Indicators'!K38-'Regime Indicators'!$K$45)^2+('Regime Indicators'!L38-'Regime Indicators'!$L$45)^2+('Regime Indicators'!M38-'Regime Indicators'!$M$45)^2+('Regime Indicators'!N38-'Regime Indicators'!$N$45)^2+('Regime Indicators'!O38-'Regime Indicators'!$O$45)^2)</f>
        <v>4.279931461</v>
      </c>
      <c r="C39" s="6">
        <f t="shared" si="1"/>
        <v>0.2334063222</v>
      </c>
      <c r="D39" s="6">
        <f t="shared" si="2"/>
        <v>0.9623361188</v>
      </c>
      <c r="F39" s="135">
        <v>0.05635223282079016</v>
      </c>
      <c r="G39" s="6">
        <f t="shared" si="3"/>
        <v>0.05422978902</v>
      </c>
      <c r="H39" s="21">
        <f t="shared" si="4"/>
        <v>0.9623361188</v>
      </c>
      <c r="I39" s="135">
        <v>0.0731711990954993</v>
      </c>
      <c r="J39" s="6">
        <f t="shared" si="5"/>
        <v>0.07041528775</v>
      </c>
      <c r="K39" s="21">
        <f t="shared" si="6"/>
        <v>0.9623361188</v>
      </c>
      <c r="L39" s="135">
        <v>0.028760704139326965</v>
      </c>
      <c r="M39" s="6">
        <f t="shared" si="7"/>
        <v>0.0276774644</v>
      </c>
      <c r="N39" s="21">
        <f t="shared" si="8"/>
        <v>0.9623361188</v>
      </c>
      <c r="O39" s="22">
        <v>0.04319524192616009</v>
      </c>
      <c r="P39" s="6">
        <f t="shared" si="9"/>
        <v>0.04156834147</v>
      </c>
      <c r="Q39" s="21">
        <f t="shared" si="10"/>
        <v>0.9623361188</v>
      </c>
      <c r="R39" s="135">
        <v>0.021713215712493517</v>
      </c>
      <c r="S39" s="6">
        <f t="shared" si="11"/>
        <v>0.02089541174</v>
      </c>
      <c r="T39" s="21">
        <f t="shared" si="12"/>
        <v>0.9623361188</v>
      </c>
      <c r="U39" s="135">
        <v>0.05607263365849935</v>
      </c>
      <c r="V39" s="6">
        <f t="shared" si="13"/>
        <v>0.05396072065</v>
      </c>
      <c r="W39" s="21">
        <f t="shared" si="14"/>
        <v>0.9623361188</v>
      </c>
      <c r="X39" s="135">
        <v>0.037843149887505145</v>
      </c>
      <c r="Y39" s="6">
        <f t="shared" si="15"/>
        <v>0.03641782999</v>
      </c>
      <c r="Z39" s="21">
        <f t="shared" si="16"/>
        <v>0.9623361188</v>
      </c>
      <c r="AA39" s="135">
        <v>0.07812414239463683</v>
      </c>
      <c r="AB39" s="6">
        <f t="shared" si="17"/>
        <v>0.07518168398</v>
      </c>
      <c r="AC39" s="21">
        <f t="shared" si="18"/>
        <v>0.9623361188</v>
      </c>
      <c r="AD39" s="135">
        <v>-0.012583614513958175</v>
      </c>
      <c r="AE39" s="6">
        <f t="shared" si="19"/>
        <v>-0.01210966675</v>
      </c>
      <c r="AF39" s="21">
        <f t="shared" si="20"/>
        <v>0.9623361188</v>
      </c>
      <c r="AG39" s="135">
        <v>-0.008613998247366528</v>
      </c>
      <c r="AH39" s="6">
        <f t="shared" si="21"/>
        <v>-0.008289561641</v>
      </c>
      <c r="AI39" s="21">
        <f t="shared" si="22"/>
        <v>0.9623361188</v>
      </c>
    </row>
    <row r="40" ht="13.5" customHeight="1">
      <c r="A40" s="15" t="s">
        <v>137</v>
      </c>
      <c r="B40" s="6">
        <f>SQRT(('Regime Indicators'!J39-'Regime Indicators'!$J$45)^2+('Regime Indicators'!K39-'Regime Indicators'!$K$45)^2+('Regime Indicators'!L39-'Regime Indicators'!$L$45)^2+('Regime Indicators'!M39-'Regime Indicators'!$M$45)^2+('Regime Indicators'!N39-'Regime Indicators'!$N$45)^2+('Regime Indicators'!O39-'Regime Indicators'!$O$45)^2)</f>
        <v>3.695223472</v>
      </c>
      <c r="C40" s="6">
        <f t="shared" si="1"/>
        <v>0.2015192365</v>
      </c>
      <c r="D40" s="6">
        <f t="shared" si="2"/>
        <v>0.9756492804</v>
      </c>
      <c r="F40" s="135">
        <v>0.016383574414898572</v>
      </c>
      <c r="G40" s="6">
        <f t="shared" si="3"/>
        <v>0.01598462259</v>
      </c>
      <c r="H40" s="21">
        <f t="shared" si="4"/>
        <v>0.9756492804</v>
      </c>
      <c r="I40" s="135">
        <v>0.0074188780047854674</v>
      </c>
      <c r="J40" s="6">
        <f t="shared" si="5"/>
        <v>0.007238222987</v>
      </c>
      <c r="K40" s="21">
        <f t="shared" si="6"/>
        <v>0.9756492804</v>
      </c>
      <c r="L40" s="135">
        <v>0.017027542699790343</v>
      </c>
      <c r="M40" s="6">
        <f t="shared" si="7"/>
        <v>0.01661290978</v>
      </c>
      <c r="N40" s="21">
        <f t="shared" si="8"/>
        <v>0.9756492804</v>
      </c>
      <c r="O40" s="22">
        <v>-0.046829800854307546</v>
      </c>
      <c r="P40" s="6">
        <f t="shared" si="9"/>
        <v>-0.0456894615</v>
      </c>
      <c r="Q40" s="21">
        <f t="shared" si="10"/>
        <v>0.9756492804</v>
      </c>
      <c r="R40" s="135">
        <v>-0.025653442139511262</v>
      </c>
      <c r="S40" s="6">
        <f t="shared" si="11"/>
        <v>-0.02502876236</v>
      </c>
      <c r="T40" s="21">
        <f t="shared" si="12"/>
        <v>0.9756492804</v>
      </c>
      <c r="U40" s="135">
        <v>-0.013538191741417571</v>
      </c>
      <c r="V40" s="6">
        <f t="shared" si="13"/>
        <v>-0.01320852703</v>
      </c>
      <c r="W40" s="21">
        <f t="shared" si="14"/>
        <v>0.9756492804</v>
      </c>
      <c r="X40" s="135">
        <v>0.011817470449937861</v>
      </c>
      <c r="Y40" s="6">
        <f t="shared" si="15"/>
        <v>0.01152970654</v>
      </c>
      <c r="Z40" s="21">
        <f t="shared" si="16"/>
        <v>0.9756492804</v>
      </c>
      <c r="AA40" s="135">
        <v>3.8480539831842187E-4</v>
      </c>
      <c r="AB40" s="6">
        <f t="shared" si="17"/>
        <v>0.00037543511</v>
      </c>
      <c r="AC40" s="21">
        <f t="shared" si="18"/>
        <v>0.9756492804</v>
      </c>
      <c r="AD40" s="135">
        <v>0.08260569389152406</v>
      </c>
      <c r="AE40" s="6">
        <f t="shared" si="19"/>
        <v>0.0805941858</v>
      </c>
      <c r="AF40" s="21">
        <f t="shared" si="20"/>
        <v>0.9756492804</v>
      </c>
      <c r="AG40" s="135">
        <v>0.04112809474241996</v>
      </c>
      <c r="AH40" s="6">
        <f t="shared" si="21"/>
        <v>0.04012659604</v>
      </c>
      <c r="AI40" s="21">
        <f t="shared" si="22"/>
        <v>0.9756492804</v>
      </c>
    </row>
    <row r="41" ht="13.5" customHeight="1">
      <c r="A41" s="15" t="s">
        <v>139</v>
      </c>
      <c r="B41" s="6">
        <f>SQRT(('Regime Indicators'!J40-'Regime Indicators'!$J$45)^2+('Regime Indicators'!K40-'Regime Indicators'!$K$45)^2+('Regime Indicators'!L40-'Regime Indicators'!$L$45)^2+('Regime Indicators'!M40-'Regime Indicators'!$M$45)^2+('Regime Indicators'!N40-'Regime Indicators'!$N$45)^2+('Regime Indicators'!O40-'Regime Indicators'!$O$45)^2)</f>
        <v>3.296357479</v>
      </c>
      <c r="C41" s="6">
        <f t="shared" si="1"/>
        <v>0.1797670554</v>
      </c>
      <c r="D41" s="6">
        <f t="shared" si="2"/>
        <v>0.9826728897</v>
      </c>
      <c r="F41" s="135">
        <v>0.04583087082488557</v>
      </c>
      <c r="G41" s="6">
        <f t="shared" si="3"/>
        <v>0.04503675427</v>
      </c>
      <c r="H41" s="21">
        <f t="shared" si="4"/>
        <v>0.9826728897</v>
      </c>
      <c r="I41" s="135">
        <v>0.006143230685792922</v>
      </c>
      <c r="J41" s="6">
        <f t="shared" si="5"/>
        <v>0.00603678625</v>
      </c>
      <c r="K41" s="21">
        <f t="shared" si="6"/>
        <v>0.9826728897</v>
      </c>
      <c r="L41" s="135">
        <v>0.04306276895110828</v>
      </c>
      <c r="M41" s="6">
        <f t="shared" si="7"/>
        <v>0.0423166156</v>
      </c>
      <c r="N41" s="21">
        <f t="shared" si="8"/>
        <v>0.9826728897</v>
      </c>
      <c r="O41" s="22">
        <v>0.0324099586965636</v>
      </c>
      <c r="P41" s="6">
        <f t="shared" si="9"/>
        <v>0.03184838777</v>
      </c>
      <c r="Q41" s="21">
        <f t="shared" si="10"/>
        <v>0.9826728897</v>
      </c>
      <c r="R41" s="135">
        <v>-0.02174100796956191</v>
      </c>
      <c r="S41" s="6">
        <f t="shared" si="11"/>
        <v>-0.02136429913</v>
      </c>
      <c r="T41" s="21">
        <f t="shared" si="12"/>
        <v>0.9826728897</v>
      </c>
      <c r="U41" s="135">
        <v>6.575614977271105E-4</v>
      </c>
      <c r="V41" s="6">
        <f t="shared" si="13"/>
        <v>0.0006461678571</v>
      </c>
      <c r="W41" s="21">
        <f t="shared" si="14"/>
        <v>0.9826728897</v>
      </c>
      <c r="X41" s="135">
        <v>-0.018790959688178566</v>
      </c>
      <c r="Y41" s="6">
        <f t="shared" si="15"/>
        <v>-0.01846536666</v>
      </c>
      <c r="Z41" s="21">
        <f t="shared" si="16"/>
        <v>0.9826728897</v>
      </c>
      <c r="AA41" s="135">
        <v>-0.006890086179692778</v>
      </c>
      <c r="AB41" s="6">
        <f t="shared" si="17"/>
        <v>-0.006770700896</v>
      </c>
      <c r="AC41" s="21">
        <f t="shared" si="18"/>
        <v>0.9826728897</v>
      </c>
      <c r="AD41" s="135">
        <v>0.03401351765992677</v>
      </c>
      <c r="AE41" s="6">
        <f t="shared" si="19"/>
        <v>0.03342416169</v>
      </c>
      <c r="AF41" s="21">
        <f t="shared" si="20"/>
        <v>0.9826728897</v>
      </c>
      <c r="AG41" s="135">
        <v>0.044334031695673515</v>
      </c>
      <c r="AH41" s="6">
        <f t="shared" si="21"/>
        <v>0.04356585104</v>
      </c>
      <c r="AI41" s="21">
        <f t="shared" si="22"/>
        <v>0.9826728897</v>
      </c>
    </row>
    <row r="42" ht="13.5" customHeight="1">
      <c r="A42" s="15" t="s">
        <v>141</v>
      </c>
      <c r="B42" s="6">
        <f>SQRT(('Regime Indicators'!J41-'Regime Indicators'!$J$45)^2+('Regime Indicators'!K41-'Regime Indicators'!$K$45)^2+('Regime Indicators'!L41-'Regime Indicators'!$L$45)^2+('Regime Indicators'!M41-'Regime Indicators'!$M$45)^2+('Regime Indicators'!N41-'Regime Indicators'!$N$45)^2+('Regime Indicators'!O41-'Regime Indicators'!$O$45)^2)</f>
        <v>2.473498547</v>
      </c>
      <c r="C42" s="6">
        <f t="shared" si="1"/>
        <v>0.1348923936</v>
      </c>
      <c r="D42" s="6">
        <f t="shared" si="2"/>
        <v>0.99265457</v>
      </c>
      <c r="F42" s="135">
        <v>0.034808601342666945</v>
      </c>
      <c r="G42" s="6">
        <f t="shared" si="3"/>
        <v>0.0345529172</v>
      </c>
      <c r="H42" s="21">
        <f t="shared" si="4"/>
        <v>0.99265457</v>
      </c>
      <c r="I42" s="135">
        <v>0.04581078005474737</v>
      </c>
      <c r="J42" s="6">
        <f t="shared" si="5"/>
        <v>0.04547428017</v>
      </c>
      <c r="K42" s="21">
        <f t="shared" si="6"/>
        <v>0.99265457</v>
      </c>
      <c r="L42" s="135">
        <v>0.0886597671473559</v>
      </c>
      <c r="M42" s="6">
        <f t="shared" si="7"/>
        <v>0.08800852303</v>
      </c>
      <c r="N42" s="21">
        <f t="shared" si="8"/>
        <v>0.99265457</v>
      </c>
      <c r="O42" s="22">
        <v>0.09221616754710071</v>
      </c>
      <c r="P42" s="6">
        <f t="shared" si="9"/>
        <v>0.09153880014</v>
      </c>
      <c r="Q42" s="21">
        <f t="shared" si="10"/>
        <v>0.99265457</v>
      </c>
      <c r="R42" s="135">
        <v>0.07685485166146466</v>
      </c>
      <c r="S42" s="6">
        <f t="shared" si="11"/>
        <v>0.07629031972</v>
      </c>
      <c r="T42" s="21">
        <f t="shared" si="12"/>
        <v>0.99265457</v>
      </c>
      <c r="U42" s="135">
        <v>0.049650933291653265</v>
      </c>
      <c r="V42" s="6">
        <f t="shared" si="13"/>
        <v>0.04928622583</v>
      </c>
      <c r="W42" s="21">
        <f t="shared" si="14"/>
        <v>0.99265457</v>
      </c>
      <c r="X42" s="135">
        <v>0.08774786790087785</v>
      </c>
      <c r="Y42" s="6">
        <f t="shared" si="15"/>
        <v>0.08710332208</v>
      </c>
      <c r="Z42" s="21">
        <f t="shared" si="16"/>
        <v>0.99265457</v>
      </c>
      <c r="AA42" s="135">
        <v>0.07245485104202598</v>
      </c>
      <c r="AB42" s="6">
        <f t="shared" si="17"/>
        <v>0.071922639</v>
      </c>
      <c r="AC42" s="21">
        <f t="shared" si="18"/>
        <v>0.99265457</v>
      </c>
      <c r="AD42" s="135">
        <v>0.0102646242188289</v>
      </c>
      <c r="AE42" s="6">
        <f t="shared" si="19"/>
        <v>0.01018922614</v>
      </c>
      <c r="AF42" s="21">
        <f t="shared" si="20"/>
        <v>0.99265457</v>
      </c>
      <c r="AG42" s="135">
        <v>0.05302099076260558</v>
      </c>
      <c r="AH42" s="6">
        <f t="shared" si="21"/>
        <v>0.05263152878</v>
      </c>
      <c r="AI42" s="21">
        <f t="shared" si="22"/>
        <v>0.99265457</v>
      </c>
    </row>
    <row r="43" ht="13.5" customHeight="1">
      <c r="A43" s="15" t="s">
        <v>143</v>
      </c>
      <c r="B43" s="6">
        <f>SQRT(('Regime Indicators'!J42-'Regime Indicators'!$J$45)^2+('Regime Indicators'!K42-'Regime Indicators'!$K$45)^2+('Regime Indicators'!L42-'Regime Indicators'!$L$45)^2+('Regime Indicators'!M42-'Regime Indicators'!$M$45)^2+('Regime Indicators'!N42-'Regime Indicators'!$N$45)^2+('Regime Indicators'!O42-'Regime Indicators'!$O$45)^2)</f>
        <v>1.660065109</v>
      </c>
      <c r="C43" s="6">
        <f t="shared" si="1"/>
        <v>0.09053175159</v>
      </c>
      <c r="D43" s="6">
        <f t="shared" si="2"/>
        <v>0.9977756571</v>
      </c>
      <c r="F43" s="135">
        <v>0.06676468964916493</v>
      </c>
      <c r="G43" s="6">
        <f t="shared" si="3"/>
        <v>0.06661618209</v>
      </c>
      <c r="H43" s="21">
        <f t="shared" si="4"/>
        <v>0.9977756571</v>
      </c>
      <c r="I43" s="135">
        <v>0.010115672464231285</v>
      </c>
      <c r="J43" s="6">
        <f t="shared" si="5"/>
        <v>0.01009317174</v>
      </c>
      <c r="K43" s="21">
        <f t="shared" si="6"/>
        <v>0.9977756571</v>
      </c>
      <c r="L43" s="135">
        <v>0.14073582609210922</v>
      </c>
      <c r="M43" s="6">
        <f t="shared" si="7"/>
        <v>0.1404227814</v>
      </c>
      <c r="N43" s="21">
        <f t="shared" si="8"/>
        <v>0.9977756571</v>
      </c>
      <c r="O43" s="22">
        <v>0.03570123223116539</v>
      </c>
      <c r="P43" s="6">
        <f t="shared" si="9"/>
        <v>0.03562182045</v>
      </c>
      <c r="Q43" s="21">
        <f t="shared" si="10"/>
        <v>0.9977756571</v>
      </c>
      <c r="R43" s="135">
        <v>0.046227624154149716</v>
      </c>
      <c r="S43" s="6">
        <f t="shared" si="11"/>
        <v>0.04612479807</v>
      </c>
      <c r="T43" s="21">
        <f t="shared" si="12"/>
        <v>0.9977756571</v>
      </c>
      <c r="U43" s="135">
        <v>-0.052891631693962604</v>
      </c>
      <c r="V43" s="6">
        <f t="shared" si="13"/>
        <v>-0.05277398257</v>
      </c>
      <c r="W43" s="21">
        <f t="shared" si="14"/>
        <v>0.9977756571</v>
      </c>
      <c r="X43" s="135">
        <v>-0.0011608039022159566</v>
      </c>
      <c r="Y43" s="6">
        <f t="shared" si="15"/>
        <v>-0.001158221876</v>
      </c>
      <c r="Z43" s="21">
        <f t="shared" si="16"/>
        <v>0.9977756571</v>
      </c>
      <c r="AA43" s="135">
        <v>-0.05338578101140301</v>
      </c>
      <c r="AB43" s="6">
        <f t="shared" si="17"/>
        <v>-0.05326703273</v>
      </c>
      <c r="AC43" s="21">
        <f t="shared" si="18"/>
        <v>0.9977756571</v>
      </c>
      <c r="AD43" s="135">
        <v>-0.10261800475844662</v>
      </c>
      <c r="AE43" s="6">
        <f t="shared" si="19"/>
        <v>-0.1023897471</v>
      </c>
      <c r="AF43" s="21">
        <f t="shared" si="20"/>
        <v>0.9977756571</v>
      </c>
      <c r="AG43" s="135">
        <v>-0.0019142611746874039</v>
      </c>
      <c r="AH43" s="6">
        <f t="shared" si="21"/>
        <v>-0.001910003201</v>
      </c>
      <c r="AI43" s="21">
        <f t="shared" si="22"/>
        <v>0.9977756571</v>
      </c>
    </row>
    <row r="44" ht="13.5" customHeight="1">
      <c r="A44" s="15" t="s">
        <v>145</v>
      </c>
      <c r="B44" s="6">
        <f>SQRT(('Regime Indicators'!J43-'Regime Indicators'!$J$45)^2+('Regime Indicators'!K43-'Regime Indicators'!$K$45)^2+('Regime Indicators'!L43-'Regime Indicators'!$L$45)^2+('Regime Indicators'!M43-'Regime Indicators'!$M$45)^2+('Regime Indicators'!N43-'Regime Indicators'!$N$45)^2+('Regime Indicators'!O43-'Regime Indicators'!$O$45)^2)</f>
        <v>1.442976763</v>
      </c>
      <c r="C44" s="6">
        <f t="shared" si="1"/>
        <v>0.07869282543</v>
      </c>
      <c r="D44" s="6">
        <f t="shared" si="2"/>
        <v>0.998538782</v>
      </c>
      <c r="F44" s="135">
        <v>0.03268591618303884</v>
      </c>
      <c r="G44" s="6">
        <f t="shared" si="3"/>
        <v>0.03263815493</v>
      </c>
      <c r="H44" s="21">
        <f t="shared" si="4"/>
        <v>0.998538782</v>
      </c>
      <c r="I44" s="135">
        <v>0.08908662579908677</v>
      </c>
      <c r="J44" s="6">
        <f t="shared" si="5"/>
        <v>0.08895645082</v>
      </c>
      <c r="K44" s="21">
        <f t="shared" si="6"/>
        <v>0.998538782</v>
      </c>
      <c r="L44" s="135">
        <v>-0.0012994233946993505</v>
      </c>
      <c r="M44" s="6">
        <f t="shared" si="7"/>
        <v>-0.001297524654</v>
      </c>
      <c r="N44" s="21">
        <f t="shared" si="8"/>
        <v>0.998538782</v>
      </c>
      <c r="O44" s="22">
        <v>0.05348808328250376</v>
      </c>
      <c r="P44" s="6">
        <f t="shared" si="9"/>
        <v>0.05340992553</v>
      </c>
      <c r="Q44" s="21">
        <f t="shared" si="10"/>
        <v>0.998538782</v>
      </c>
      <c r="R44" s="135">
        <v>0.05667184329791164</v>
      </c>
      <c r="S44" s="6">
        <f t="shared" si="11"/>
        <v>0.05658903338</v>
      </c>
      <c r="T44" s="21">
        <f t="shared" si="12"/>
        <v>0.998538782</v>
      </c>
      <c r="U44" s="135">
        <v>0.08035629963871682</v>
      </c>
      <c r="V44" s="6">
        <f t="shared" si="13"/>
        <v>0.08023888157</v>
      </c>
      <c r="W44" s="21">
        <f t="shared" si="14"/>
        <v>0.998538782</v>
      </c>
      <c r="X44" s="135">
        <v>0.0680240583517151</v>
      </c>
      <c r="Y44" s="6">
        <f t="shared" si="15"/>
        <v>0.06792466037</v>
      </c>
      <c r="Z44" s="21">
        <f t="shared" si="16"/>
        <v>0.998538782</v>
      </c>
      <c r="AA44" s="135">
        <v>0.08457972130883173</v>
      </c>
      <c r="AB44" s="6">
        <f t="shared" si="17"/>
        <v>0.0844561319</v>
      </c>
      <c r="AC44" s="21">
        <f t="shared" si="18"/>
        <v>0.998538782</v>
      </c>
      <c r="AD44" s="135">
        <v>0.024813793829006503</v>
      </c>
      <c r="AE44" s="6">
        <f t="shared" si="19"/>
        <v>0.02477753547</v>
      </c>
      <c r="AF44" s="21">
        <f t="shared" si="20"/>
        <v>0.998538782</v>
      </c>
      <c r="AG44" s="135">
        <v>0.03175901207558174</v>
      </c>
      <c r="AH44" s="6">
        <f t="shared" si="21"/>
        <v>0.03171260524</v>
      </c>
      <c r="AI44" s="21">
        <f t="shared" si="22"/>
        <v>0.998538782</v>
      </c>
    </row>
    <row r="45" ht="13.5" customHeight="1">
      <c r="A45" s="15" t="s">
        <v>147</v>
      </c>
      <c r="B45" s="6">
        <f>SQRT(('Regime Indicators'!J44-'Regime Indicators'!$J$45)^2+('Regime Indicators'!K44-'Regime Indicators'!$K$45)^2+('Regime Indicators'!L44-'Regime Indicators'!$L$45)^2+('Regime Indicators'!M44-'Regime Indicators'!$M$45)^2+('Regime Indicators'!N44-'Regime Indicators'!$N$45)^2+('Regime Indicators'!O44-'Regime Indicators'!$O$45)^2)</f>
        <v>0.8702489711</v>
      </c>
      <c r="C45" s="6">
        <f t="shared" si="1"/>
        <v>0.04745908051</v>
      </c>
      <c r="D45" s="6">
        <f t="shared" si="2"/>
        <v>0.9996793489</v>
      </c>
      <c r="F45" s="135">
        <v>0.013445811481414438</v>
      </c>
      <c r="G45" s="6">
        <f t="shared" si="3"/>
        <v>0.01344150007</v>
      </c>
      <c r="H45" s="21">
        <f t="shared" si="4"/>
        <v>0.9996793489</v>
      </c>
      <c r="I45" s="135">
        <v>0.046702686428829576</v>
      </c>
      <c r="J45" s="6">
        <f t="shared" si="5"/>
        <v>0.04668771116</v>
      </c>
      <c r="K45" s="21">
        <f t="shared" si="6"/>
        <v>0.9996793489</v>
      </c>
      <c r="L45" s="135">
        <v>0.006700302438240602</v>
      </c>
      <c r="M45" s="6">
        <f t="shared" si="7"/>
        <v>0.006698153979</v>
      </c>
      <c r="N45" s="21">
        <f t="shared" si="8"/>
        <v>0.9996793489</v>
      </c>
      <c r="O45" s="22">
        <v>0.043888023761360584</v>
      </c>
      <c r="P45" s="6">
        <f t="shared" si="9"/>
        <v>0.04387395102</v>
      </c>
      <c r="Q45" s="21">
        <f t="shared" si="10"/>
        <v>0.9996793489</v>
      </c>
      <c r="R45" s="135">
        <v>0.04359991395764995</v>
      </c>
      <c r="S45" s="6">
        <f t="shared" si="11"/>
        <v>0.0435859336</v>
      </c>
      <c r="T45" s="21">
        <f t="shared" si="12"/>
        <v>0.9996793489</v>
      </c>
      <c r="U45" s="135">
        <v>0.06977084066937111</v>
      </c>
      <c r="V45" s="6">
        <f t="shared" si="13"/>
        <v>0.06974846857</v>
      </c>
      <c r="W45" s="21">
        <f t="shared" si="14"/>
        <v>0.9996793489</v>
      </c>
      <c r="X45" s="135">
        <v>0.06444540204294391</v>
      </c>
      <c r="Y45" s="6">
        <f t="shared" si="15"/>
        <v>0.06442473755</v>
      </c>
      <c r="Z45" s="21">
        <f t="shared" si="16"/>
        <v>0.9996793489</v>
      </c>
      <c r="AA45" s="135">
        <v>0.08164191244668118</v>
      </c>
      <c r="AB45" s="6">
        <f t="shared" si="17"/>
        <v>0.08161573387</v>
      </c>
      <c r="AC45" s="21">
        <f t="shared" si="18"/>
        <v>0.9996793489</v>
      </c>
      <c r="AD45" s="135">
        <v>0.03547092396227769</v>
      </c>
      <c r="AE45" s="6">
        <f t="shared" si="19"/>
        <v>0.03545955017</v>
      </c>
      <c r="AF45" s="21">
        <f t="shared" si="20"/>
        <v>0.9996793489</v>
      </c>
      <c r="AG45" s="135">
        <v>0.031864380125475655</v>
      </c>
      <c r="AH45" s="6">
        <f t="shared" si="21"/>
        <v>0.03185416278</v>
      </c>
      <c r="AI45" s="21">
        <f t="shared" si="22"/>
        <v>0.9996793489</v>
      </c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0.03042240781</v>
      </c>
      <c r="I53" s="135">
        <f>SUM(J3:J49)/SUM(K3:K49)</f>
        <v>0.0350529065</v>
      </c>
      <c r="L53" s="135">
        <f>SUM(M3:M49)/SUM(N3:N49)</f>
        <v>0.03089130187</v>
      </c>
      <c r="O53" s="135">
        <f>SUM(P3:P49)/SUM(Q3:Q49)</f>
        <v>0.03360671046</v>
      </c>
      <c r="R53" s="135">
        <f>SUM(S3:S49)/SUM(T3:T49)</f>
        <v>0.01397537298</v>
      </c>
      <c r="U53" s="135">
        <f>SUM(V3:V49)/SUM(W3:W49)</f>
        <v>0.01701559287</v>
      </c>
      <c r="X53" s="135">
        <f>SUM(Y3:Y49)/SUM(Z3:Z49)</f>
        <v>0.02142587272</v>
      </c>
      <c r="AA53" s="135">
        <f>SUM(AB3:AB49)/SUM(AC3:AC49)</f>
        <v>0.02299898798</v>
      </c>
      <c r="AD53" s="135">
        <f>SUM(AE3:AE49)/SUM(AF3:AF49)</f>
        <v>0.002620984243</v>
      </c>
      <c r="AG53" s="135">
        <f>SUM(AH3:AH49)/SUM(AI3:AI49)</f>
        <v>0.01935326784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Indicators'!$J$44)^2+('Regime Indicators'!K2-'Regime Indicators'!$K$44)^2+('Regime Indicators'!L2-'Regime Indicators'!$L$44)^2+('Regime Indicators'!M2-'Regime Indicators'!$M$44)^2+('Regime Indicators'!N2-'Regime Indicators'!$N$44)^2+('Regime Indicators'!O2-'Regime Indicators'!$O$44)^2)</f>
        <v>17.57257475</v>
      </c>
      <c r="C3" s="6">
        <f t="shared" ref="C3:C44" si="1">B3/MAX($B$3:$B$49)</f>
        <v>1</v>
      </c>
      <c r="D3" s="6">
        <f t="shared" ref="D3:D44" si="2">(1-C3^3)^3</f>
        <v>0</v>
      </c>
      <c r="F3" s="135">
        <v>0.08002022215014493</v>
      </c>
      <c r="G3" s="6">
        <f t="shared" ref="G3:G44" si="3">F3*$D3</f>
        <v>0</v>
      </c>
      <c r="H3" s="21">
        <f t="shared" ref="H3:H44" si="4">$D3</f>
        <v>0</v>
      </c>
      <c r="I3" s="135">
        <v>0.05927035378206491</v>
      </c>
      <c r="J3" s="6">
        <f t="shared" ref="J3:J44" si="5">I3*$D3</f>
        <v>0</v>
      </c>
      <c r="K3" s="21">
        <f t="shared" ref="K3:K44" si="6">$D3</f>
        <v>0</v>
      </c>
      <c r="L3" s="135">
        <v>0.09027923563222706</v>
      </c>
      <c r="M3" s="6">
        <f t="shared" ref="M3:M44" si="7">L3*$D3</f>
        <v>0</v>
      </c>
      <c r="N3" s="21">
        <f t="shared" ref="N3:N44" si="8">$D3</f>
        <v>0</v>
      </c>
      <c r="O3" s="22">
        <v>0.08769557455906196</v>
      </c>
      <c r="P3" s="6">
        <f t="shared" ref="P3:P44" si="9">O3*$D3</f>
        <v>0</v>
      </c>
      <c r="Q3" s="21">
        <f t="shared" ref="Q3:Q44" si="10">$D3</f>
        <v>0</v>
      </c>
      <c r="R3" s="135">
        <v>0.10845177406117879</v>
      </c>
      <c r="S3" s="6">
        <f t="shared" ref="S3:S44" si="11">R3*$D3</f>
        <v>0</v>
      </c>
      <c r="T3" s="21">
        <f t="shared" ref="T3:T44" si="12">$D3</f>
        <v>0</v>
      </c>
      <c r="U3" s="135">
        <v>0.09379122638738613</v>
      </c>
      <c r="V3" s="6">
        <f t="shared" ref="V3:V44" si="13">U3*$D3</f>
        <v>0</v>
      </c>
      <c r="W3" s="21">
        <f t="shared" ref="W3:W44" si="14">$D3</f>
        <v>0</v>
      </c>
      <c r="X3" s="135">
        <v>0.122437114401857</v>
      </c>
      <c r="Y3" s="6">
        <f t="shared" ref="Y3:Y44" si="15">X3*$D3</f>
        <v>0</v>
      </c>
      <c r="Z3" s="21">
        <f t="shared" ref="Z3:Z44" si="16">$D3</f>
        <v>0</v>
      </c>
      <c r="AA3" s="135">
        <v>0.128439994113547</v>
      </c>
      <c r="AB3" s="6">
        <f t="shared" ref="AB3:AB44" si="17">AA3*$D3</f>
        <v>0</v>
      </c>
      <c r="AC3" s="21">
        <f t="shared" ref="AC3:AC44" si="18">$D3</f>
        <v>0</v>
      </c>
      <c r="AD3" s="135">
        <v>0.02572521521226423</v>
      </c>
      <c r="AE3" s="6">
        <f t="shared" ref="AE3:AE44" si="19">AD3*$D3</f>
        <v>0</v>
      </c>
      <c r="AF3" s="21">
        <f t="shared" ref="AF3:AF44" si="20">$D3</f>
        <v>0</v>
      </c>
      <c r="AG3" s="135">
        <v>0.04818173655123448</v>
      </c>
      <c r="AH3" s="6">
        <f t="shared" ref="AH3:AH44" si="21">AG3*$D3</f>
        <v>0</v>
      </c>
      <c r="AI3" s="21">
        <f t="shared" ref="AI3:AI44" si="22">$D3</f>
        <v>0</v>
      </c>
    </row>
    <row r="4" ht="13.5" customHeight="1">
      <c r="A4" s="15" t="s">
        <v>31</v>
      </c>
      <c r="B4" s="6">
        <f>SQRT(('Regime Indicators'!J3-'Regime Indicators'!$J$44)^2+('Regime Indicators'!K3-'Regime Indicators'!$K$44)^2+('Regime Indicators'!L3-'Regime Indicators'!$L$44)^2+('Regime Indicators'!M3-'Regime Indicators'!$M$44)^2+('Regime Indicators'!N3-'Regime Indicators'!$N$44)^2+('Regime Indicators'!O3-'Regime Indicators'!$O$44)^2)</f>
        <v>16.68782417</v>
      </c>
      <c r="C4" s="6">
        <f t="shared" si="1"/>
        <v>0.9496516251</v>
      </c>
      <c r="D4" s="6">
        <f t="shared" si="2"/>
        <v>0.002959183207</v>
      </c>
      <c r="F4" s="135">
        <v>0.01241346270998478</v>
      </c>
      <c r="G4" s="6">
        <f t="shared" si="3"/>
        <v>0.00003673371039</v>
      </c>
      <c r="H4" s="21">
        <f t="shared" si="4"/>
        <v>0.002959183207</v>
      </c>
      <c r="I4" s="135">
        <v>0.011884710625086337</v>
      </c>
      <c r="J4" s="6">
        <f t="shared" si="5"/>
        <v>0.0000351690361</v>
      </c>
      <c r="K4" s="21">
        <f t="shared" si="6"/>
        <v>0.002959183207</v>
      </c>
      <c r="L4" s="135">
        <v>0.014613208825635438</v>
      </c>
      <c r="M4" s="6">
        <f t="shared" si="7"/>
        <v>0.00004324316215</v>
      </c>
      <c r="N4" s="21">
        <f t="shared" si="8"/>
        <v>0.002959183207</v>
      </c>
      <c r="O4" s="22">
        <v>0.024761117291381085</v>
      </c>
      <c r="P4" s="6">
        <f t="shared" si="9"/>
        <v>0.00007327268246</v>
      </c>
      <c r="Q4" s="21">
        <f t="shared" si="10"/>
        <v>0.002959183207</v>
      </c>
      <c r="R4" s="135">
        <v>0.0320104288920775</v>
      </c>
      <c r="S4" s="6">
        <f t="shared" si="11"/>
        <v>0.00009472472361</v>
      </c>
      <c r="T4" s="21">
        <f t="shared" si="12"/>
        <v>0.002959183207</v>
      </c>
      <c r="U4" s="135">
        <v>0.04831366244088464</v>
      </c>
      <c r="V4" s="6">
        <f t="shared" si="13"/>
        <v>0.0001429689785</v>
      </c>
      <c r="W4" s="21">
        <f t="shared" si="14"/>
        <v>0.002959183207</v>
      </c>
      <c r="X4" s="135">
        <v>0.07268401040415595</v>
      </c>
      <c r="Y4" s="6">
        <f t="shared" si="15"/>
        <v>0.000215085303</v>
      </c>
      <c r="Z4" s="21">
        <f t="shared" si="16"/>
        <v>0.002959183207</v>
      </c>
      <c r="AA4" s="135">
        <v>0.06995801200596197</v>
      </c>
      <c r="AB4" s="6">
        <f t="shared" si="17"/>
        <v>0.0002070185743</v>
      </c>
      <c r="AC4" s="21">
        <f t="shared" si="18"/>
        <v>0.002959183207</v>
      </c>
      <c r="AD4" s="135">
        <v>0.011605795214162162</v>
      </c>
      <c r="AE4" s="6">
        <f t="shared" si="19"/>
        <v>0.0000343436743</v>
      </c>
      <c r="AF4" s="21">
        <f t="shared" si="20"/>
        <v>0.002959183207</v>
      </c>
      <c r="AG4" s="135">
        <v>0.025472703447271927</v>
      </c>
      <c r="AH4" s="6">
        <f t="shared" si="21"/>
        <v>0.00007537839627</v>
      </c>
      <c r="AI4" s="21">
        <f t="shared" si="22"/>
        <v>0.002959183207</v>
      </c>
    </row>
    <row r="5" ht="13.5" customHeight="1">
      <c r="A5" s="15" t="s">
        <v>55</v>
      </c>
      <c r="B5" s="6">
        <f>SQRT(('Regime Indicators'!J4-'Regime Indicators'!$J$44)^2+('Regime Indicators'!K4-'Regime Indicators'!$K$44)^2+('Regime Indicators'!L4-'Regime Indicators'!$L$44)^2+('Regime Indicators'!M4-'Regime Indicators'!$M$44)^2+('Regime Indicators'!N4-'Regime Indicators'!$N$44)^2+('Regime Indicators'!O4-'Regime Indicators'!$O$44)^2)</f>
        <v>16.12002298</v>
      </c>
      <c r="C5" s="6">
        <f t="shared" si="1"/>
        <v>0.9173398441</v>
      </c>
      <c r="D5" s="6">
        <f t="shared" si="2"/>
        <v>0.01185970756</v>
      </c>
      <c r="F5" s="135">
        <v>0.04925153891895251</v>
      </c>
      <c r="G5" s="6">
        <f t="shared" si="3"/>
        <v>0.0005841088483</v>
      </c>
      <c r="H5" s="21">
        <f t="shared" si="4"/>
        <v>0.01185970756</v>
      </c>
      <c r="I5" s="135">
        <v>0.06855645625949958</v>
      </c>
      <c r="J5" s="6">
        <f t="shared" si="5"/>
        <v>0.0008130595224</v>
      </c>
      <c r="K5" s="21">
        <f t="shared" si="6"/>
        <v>0.01185970756</v>
      </c>
      <c r="L5" s="135">
        <v>0.023009322975089397</v>
      </c>
      <c r="M5" s="6">
        <f t="shared" si="7"/>
        <v>0.0002728838416</v>
      </c>
      <c r="N5" s="21">
        <f t="shared" si="8"/>
        <v>0.01185970756</v>
      </c>
      <c r="O5" s="22">
        <v>0.06687712968515203</v>
      </c>
      <c r="P5" s="6">
        <f t="shared" si="9"/>
        <v>0.0007931432003</v>
      </c>
      <c r="Q5" s="21">
        <f t="shared" si="10"/>
        <v>0.01185970756</v>
      </c>
      <c r="R5" s="135">
        <v>0.06694646170415974</v>
      </c>
      <c r="S5" s="6">
        <f t="shared" si="11"/>
        <v>0.0007939654578</v>
      </c>
      <c r="T5" s="21">
        <f t="shared" si="12"/>
        <v>0.01185970756</v>
      </c>
      <c r="U5" s="135">
        <v>0.07262039596740211</v>
      </c>
      <c r="V5" s="6">
        <f t="shared" si="13"/>
        <v>0.0008612566589</v>
      </c>
      <c r="W5" s="21">
        <f t="shared" si="14"/>
        <v>0.01185970756</v>
      </c>
      <c r="X5" s="135">
        <v>0.041689047053434125</v>
      </c>
      <c r="Y5" s="6">
        <f t="shared" si="15"/>
        <v>0.0004944199064</v>
      </c>
      <c r="Z5" s="21">
        <f t="shared" si="16"/>
        <v>0.01185970756</v>
      </c>
      <c r="AA5" s="135">
        <v>0.05575059516325842</v>
      </c>
      <c r="AB5" s="6">
        <f t="shared" si="17"/>
        <v>0.0006611857548</v>
      </c>
      <c r="AC5" s="21">
        <f t="shared" si="18"/>
        <v>0.01185970756</v>
      </c>
      <c r="AD5" s="135">
        <v>-0.01099525232072629</v>
      </c>
      <c r="AE5" s="6">
        <f t="shared" si="19"/>
        <v>-0.000130400477</v>
      </c>
      <c r="AF5" s="21">
        <f t="shared" si="20"/>
        <v>0.01185970756</v>
      </c>
      <c r="AG5" s="135">
        <v>4.246628429507293E-4</v>
      </c>
      <c r="AH5" s="6">
        <f t="shared" si="21"/>
        <v>0.000005036377128</v>
      </c>
      <c r="AI5" s="21">
        <f t="shared" si="22"/>
        <v>0.01185970756</v>
      </c>
    </row>
    <row r="6" ht="13.5" customHeight="1">
      <c r="A6" s="15" t="s">
        <v>59</v>
      </c>
      <c r="B6" s="6">
        <f>SQRT(('Regime Indicators'!J5-'Regime Indicators'!$J$44)^2+('Regime Indicators'!K5-'Regime Indicators'!$K$44)^2+('Regime Indicators'!L5-'Regime Indicators'!$L$44)^2+('Regime Indicators'!M5-'Regime Indicators'!$M$44)^2+('Regime Indicators'!N5-'Regime Indicators'!$N$44)^2+('Regime Indicators'!O5-'Regime Indicators'!$O$44)^2)</f>
        <v>14.96494158</v>
      </c>
      <c r="C6" s="6">
        <f t="shared" si="1"/>
        <v>0.8516077916</v>
      </c>
      <c r="D6" s="6">
        <f t="shared" si="2"/>
        <v>0.05591102909</v>
      </c>
      <c r="F6" s="135">
        <v>-0.002430018543937873</v>
      </c>
      <c r="G6" s="6">
        <f t="shared" si="3"/>
        <v>-0.0001358648375</v>
      </c>
      <c r="H6" s="21">
        <f t="shared" si="4"/>
        <v>0.05591102909</v>
      </c>
      <c r="I6" s="135">
        <v>0.04208238323936153</v>
      </c>
      <c r="J6" s="6">
        <f t="shared" si="5"/>
        <v>0.002352869353</v>
      </c>
      <c r="K6" s="21">
        <f t="shared" si="6"/>
        <v>0.05591102909</v>
      </c>
      <c r="L6" s="135">
        <v>-0.06256878422352907</v>
      </c>
      <c r="M6" s="6">
        <f t="shared" si="7"/>
        <v>-0.003498285115</v>
      </c>
      <c r="N6" s="21">
        <f t="shared" si="8"/>
        <v>0.05591102909</v>
      </c>
      <c r="O6" s="22">
        <v>1.594875589121525E-4</v>
      </c>
      <c r="P6" s="6">
        <f t="shared" si="9"/>
        <v>0.000008917113545</v>
      </c>
      <c r="Q6" s="21">
        <f t="shared" si="10"/>
        <v>0.05591102909</v>
      </c>
      <c r="R6" s="135">
        <v>0.005225827378864345</v>
      </c>
      <c r="S6" s="6">
        <f t="shared" si="11"/>
        <v>0.0002921813866</v>
      </c>
      <c r="T6" s="21">
        <f t="shared" si="12"/>
        <v>0.05591102909</v>
      </c>
      <c r="U6" s="135">
        <v>0.04897168001593255</v>
      </c>
      <c r="V6" s="6">
        <f t="shared" si="13"/>
        <v>0.002738057026</v>
      </c>
      <c r="W6" s="21">
        <f t="shared" si="14"/>
        <v>0.05591102909</v>
      </c>
      <c r="X6" s="135">
        <v>-0.028372464318063062</v>
      </c>
      <c r="Y6" s="6">
        <f t="shared" si="15"/>
        <v>-0.001586333678</v>
      </c>
      <c r="Z6" s="21">
        <f t="shared" si="16"/>
        <v>0.05591102909</v>
      </c>
      <c r="AA6" s="135">
        <v>-0.01465868783247759</v>
      </c>
      <c r="AB6" s="6">
        <f t="shared" si="17"/>
        <v>-0.0008195823218</v>
      </c>
      <c r="AC6" s="21">
        <f t="shared" si="18"/>
        <v>0.05591102909</v>
      </c>
      <c r="AD6" s="135">
        <v>0.07345144035693751</v>
      </c>
      <c r="AE6" s="6">
        <f t="shared" si="19"/>
        <v>0.004106745618</v>
      </c>
      <c r="AF6" s="21">
        <f t="shared" si="20"/>
        <v>0.05591102909</v>
      </c>
      <c r="AG6" s="135">
        <v>0.009373971220094646</v>
      </c>
      <c r="AH6" s="6">
        <f t="shared" si="21"/>
        <v>0.0005241083776</v>
      </c>
      <c r="AI6" s="21">
        <f t="shared" si="22"/>
        <v>0.05591102909</v>
      </c>
    </row>
    <row r="7" ht="13.5" customHeight="1">
      <c r="A7" s="15" t="s">
        <v>61</v>
      </c>
      <c r="B7" s="6">
        <f>SQRT(('Regime Indicators'!J6-'Regime Indicators'!$J$44)^2+('Regime Indicators'!K6-'Regime Indicators'!$K$44)^2+('Regime Indicators'!L6-'Regime Indicators'!$L$44)^2+('Regime Indicators'!M6-'Regime Indicators'!$M$44)^2+('Regime Indicators'!N6-'Regime Indicators'!$N$44)^2+('Regime Indicators'!O6-'Regime Indicators'!$O$44)^2)</f>
        <v>13.91546865</v>
      </c>
      <c r="C7" s="6">
        <f t="shared" si="1"/>
        <v>0.7918855861</v>
      </c>
      <c r="D7" s="6">
        <f t="shared" si="2"/>
        <v>0.1275842452</v>
      </c>
      <c r="F7" s="135">
        <v>-0.05796753433549395</v>
      </c>
      <c r="G7" s="6">
        <f t="shared" si="3"/>
        <v>-0.007395744112</v>
      </c>
      <c r="H7" s="21">
        <f t="shared" si="4"/>
        <v>0.1275842452</v>
      </c>
      <c r="I7" s="135">
        <v>-0.007657923639615372</v>
      </c>
      <c r="J7" s="6">
        <f t="shared" si="5"/>
        <v>-0.000977030407</v>
      </c>
      <c r="K7" s="21">
        <f t="shared" si="6"/>
        <v>0.1275842452</v>
      </c>
      <c r="L7" s="135">
        <v>-0.0727507260282858</v>
      </c>
      <c r="M7" s="6">
        <f t="shared" si="7"/>
        <v>-0.009281846465</v>
      </c>
      <c r="N7" s="21">
        <f t="shared" si="8"/>
        <v>0.1275842452</v>
      </c>
      <c r="O7" s="22">
        <v>-0.021038970256296308</v>
      </c>
      <c r="P7" s="6">
        <f t="shared" si="9"/>
        <v>-0.002684241139</v>
      </c>
      <c r="Q7" s="21">
        <f t="shared" si="10"/>
        <v>0.1275842452</v>
      </c>
      <c r="R7" s="135">
        <v>-0.03375881088889332</v>
      </c>
      <c r="S7" s="6">
        <f t="shared" si="11"/>
        <v>-0.004307092405</v>
      </c>
      <c r="T7" s="21">
        <f t="shared" si="12"/>
        <v>0.1275842452</v>
      </c>
      <c r="U7" s="135">
        <v>6.377278934066588E-4</v>
      </c>
      <c r="V7" s="6">
        <f t="shared" si="13"/>
        <v>0.0000813640319</v>
      </c>
      <c r="W7" s="21">
        <f t="shared" si="14"/>
        <v>0.1275842452</v>
      </c>
      <c r="X7" s="135">
        <v>-0.06051301901523953</v>
      </c>
      <c r="Y7" s="6">
        <f t="shared" si="15"/>
        <v>-0.007720507853</v>
      </c>
      <c r="Z7" s="21">
        <f t="shared" si="16"/>
        <v>0.1275842452</v>
      </c>
      <c r="AA7" s="135">
        <v>-0.038422046372680874</v>
      </c>
      <c r="AB7" s="6">
        <f t="shared" si="17"/>
        <v>-0.004902047784</v>
      </c>
      <c r="AC7" s="21">
        <f t="shared" si="18"/>
        <v>0.1275842452</v>
      </c>
      <c r="AD7" s="135">
        <v>0.033848760639049624</v>
      </c>
      <c r="AE7" s="6">
        <f t="shared" si="19"/>
        <v>0.004318568576</v>
      </c>
      <c r="AF7" s="21">
        <f t="shared" si="20"/>
        <v>0.1275842452</v>
      </c>
      <c r="AG7" s="135">
        <v>-0.0037485287604897</v>
      </c>
      <c r="AH7" s="6">
        <f t="shared" si="21"/>
        <v>-0.0004782532124</v>
      </c>
      <c r="AI7" s="21">
        <f t="shared" si="22"/>
        <v>0.1275842452</v>
      </c>
    </row>
    <row r="8" ht="13.5" customHeight="1">
      <c r="A8" s="15" t="s">
        <v>63</v>
      </c>
      <c r="B8" s="6">
        <f>SQRT(('Regime Indicators'!J7-'Regime Indicators'!$J$44)^2+('Regime Indicators'!K7-'Regime Indicators'!$K$44)^2+('Regime Indicators'!L7-'Regime Indicators'!$L$44)^2+('Regime Indicators'!M7-'Regime Indicators'!$M$44)^2+('Regime Indicators'!N7-'Regime Indicators'!$N$44)^2+('Regime Indicators'!O7-'Regime Indicators'!$O$44)^2)</f>
        <v>13.15014589</v>
      </c>
      <c r="C8" s="6">
        <f t="shared" si="1"/>
        <v>0.7483334728</v>
      </c>
      <c r="D8" s="6">
        <f t="shared" si="2"/>
        <v>0.1960530948</v>
      </c>
      <c r="F8" s="135">
        <v>-0.08718803376235329</v>
      </c>
      <c r="G8" s="6">
        <f t="shared" si="3"/>
        <v>-0.01709348385</v>
      </c>
      <c r="H8" s="21">
        <f t="shared" si="4"/>
        <v>0.1960530948</v>
      </c>
      <c r="I8" s="135">
        <v>-0.10179134102816823</v>
      </c>
      <c r="J8" s="6">
        <f t="shared" si="5"/>
        <v>-0.01995650743</v>
      </c>
      <c r="K8" s="21">
        <f t="shared" si="6"/>
        <v>0.1960530948</v>
      </c>
      <c r="L8" s="135">
        <v>-0.06526749088310968</v>
      </c>
      <c r="M8" s="6">
        <f t="shared" si="7"/>
        <v>-0.01279589358</v>
      </c>
      <c r="N8" s="21">
        <f t="shared" si="8"/>
        <v>0.1960530948</v>
      </c>
      <c r="O8" s="22">
        <v>-0.12827610113163534</v>
      </c>
      <c r="P8" s="6">
        <f t="shared" si="9"/>
        <v>-0.02514892661</v>
      </c>
      <c r="Q8" s="21">
        <f t="shared" si="10"/>
        <v>0.1960530948</v>
      </c>
      <c r="R8" s="135">
        <v>-0.09554071985513612</v>
      </c>
      <c r="S8" s="6">
        <f t="shared" si="11"/>
        <v>-0.0187310538</v>
      </c>
      <c r="T8" s="21">
        <f t="shared" si="12"/>
        <v>0.1960530948</v>
      </c>
      <c r="U8" s="135">
        <v>-0.07835070826027313</v>
      </c>
      <c r="V8" s="6">
        <f t="shared" si="13"/>
        <v>-0.01536089883</v>
      </c>
      <c r="W8" s="21">
        <f t="shared" si="14"/>
        <v>0.1960530948</v>
      </c>
      <c r="X8" s="135">
        <v>-0.05304393612444236</v>
      </c>
      <c r="Y8" s="6">
        <f t="shared" si="15"/>
        <v>-0.01039942784</v>
      </c>
      <c r="Z8" s="21">
        <f t="shared" si="16"/>
        <v>0.1960530948</v>
      </c>
      <c r="AA8" s="135">
        <v>-0.07185493166128165</v>
      </c>
      <c r="AB8" s="6">
        <f t="shared" si="17"/>
        <v>-0.01408738173</v>
      </c>
      <c r="AC8" s="21">
        <f t="shared" si="18"/>
        <v>0.1960530948</v>
      </c>
      <c r="AD8" s="135">
        <v>0.09323889157593612</v>
      </c>
      <c r="AE8" s="6">
        <f t="shared" si="19"/>
        <v>0.01827977325</v>
      </c>
      <c r="AF8" s="21">
        <f t="shared" si="20"/>
        <v>0.1960530948</v>
      </c>
      <c r="AG8" s="135">
        <v>-0.021237920720382775</v>
      </c>
      <c r="AH8" s="6">
        <f t="shared" si="21"/>
        <v>-0.004163760084</v>
      </c>
      <c r="AI8" s="21">
        <f t="shared" si="22"/>
        <v>0.1960530948</v>
      </c>
    </row>
    <row r="9" ht="13.5" customHeight="1">
      <c r="A9" s="15" t="s">
        <v>65</v>
      </c>
      <c r="B9" s="6">
        <f>SQRT(('Regime Indicators'!J8-'Regime Indicators'!$J$44)^2+('Regime Indicators'!K8-'Regime Indicators'!$K$44)^2+('Regime Indicators'!L8-'Regime Indicators'!$L$44)^2+('Regime Indicators'!M8-'Regime Indicators'!$M$44)^2+('Regime Indicators'!N8-'Regime Indicators'!$N$44)^2+('Regime Indicators'!O8-'Regime Indicators'!$O$44)^2)</f>
        <v>11.72945245</v>
      </c>
      <c r="C9" s="6">
        <f t="shared" si="1"/>
        <v>0.6674862743</v>
      </c>
      <c r="D9" s="6">
        <f t="shared" si="2"/>
        <v>0.3468503559</v>
      </c>
      <c r="F9" s="135">
        <v>-0.05314691207219113</v>
      </c>
      <c r="G9" s="6">
        <f t="shared" si="3"/>
        <v>-0.01843402536</v>
      </c>
      <c r="H9" s="21">
        <f t="shared" si="4"/>
        <v>0.3468503559</v>
      </c>
      <c r="I9" s="135">
        <v>0.012496285427315179</v>
      </c>
      <c r="J9" s="6">
        <f t="shared" si="5"/>
        <v>0.004334341047</v>
      </c>
      <c r="K9" s="21">
        <f t="shared" si="6"/>
        <v>0.3468503559</v>
      </c>
      <c r="L9" s="135">
        <v>-0.03545860437002735</v>
      </c>
      <c r="M9" s="6">
        <f t="shared" si="7"/>
        <v>-0.01229882954</v>
      </c>
      <c r="N9" s="21">
        <f t="shared" si="8"/>
        <v>0.3468503559</v>
      </c>
      <c r="O9" s="22">
        <v>0.04471185064685956</v>
      </c>
      <c r="P9" s="6">
        <f t="shared" si="9"/>
        <v>0.01550832131</v>
      </c>
      <c r="Q9" s="21">
        <f t="shared" si="10"/>
        <v>0.3468503559</v>
      </c>
      <c r="R9" s="135">
        <v>-0.04001382879945892</v>
      </c>
      <c r="S9" s="6">
        <f t="shared" si="11"/>
        <v>-0.01387881076</v>
      </c>
      <c r="T9" s="21">
        <f t="shared" si="12"/>
        <v>0.3468503559</v>
      </c>
      <c r="U9" s="135">
        <v>0.01617985871840122</v>
      </c>
      <c r="V9" s="6">
        <f t="shared" si="13"/>
        <v>0.005611989754</v>
      </c>
      <c r="W9" s="21">
        <f t="shared" si="14"/>
        <v>0.3468503559</v>
      </c>
      <c r="X9" s="135">
        <v>-0.0679743027555113</v>
      </c>
      <c r="Y9" s="6">
        <f t="shared" si="15"/>
        <v>-0.0235769111</v>
      </c>
      <c r="Z9" s="21">
        <f t="shared" si="16"/>
        <v>0.3468503559</v>
      </c>
      <c r="AA9" s="135">
        <v>-0.007397255447254447</v>
      </c>
      <c r="AB9" s="6">
        <f t="shared" si="17"/>
        <v>-0.002565740684</v>
      </c>
      <c r="AC9" s="21">
        <f t="shared" si="18"/>
        <v>0.3468503559</v>
      </c>
      <c r="AD9" s="135">
        <v>-0.03955042248703</v>
      </c>
      <c r="AE9" s="6">
        <f t="shared" si="19"/>
        <v>-0.01371807811</v>
      </c>
      <c r="AF9" s="21">
        <f t="shared" si="20"/>
        <v>0.3468503559</v>
      </c>
      <c r="AG9" s="135">
        <v>0.012322473989109461</v>
      </c>
      <c r="AH9" s="6">
        <f t="shared" si="21"/>
        <v>0.004274054488</v>
      </c>
      <c r="AI9" s="21">
        <f t="shared" si="22"/>
        <v>0.3468503559</v>
      </c>
    </row>
    <row r="10" ht="13.5" customHeight="1">
      <c r="A10" s="15" t="s">
        <v>67</v>
      </c>
      <c r="B10" s="6">
        <f>SQRT(('Regime Indicators'!J9-'Regime Indicators'!$J$44)^2+('Regime Indicators'!K9-'Regime Indicators'!$K$44)^2+('Regime Indicators'!L9-'Regime Indicators'!$L$44)^2+('Regime Indicators'!M9-'Regime Indicators'!$M$44)^2+('Regime Indicators'!N9-'Regime Indicators'!$N$44)^2+('Regime Indicators'!O9-'Regime Indicators'!$O$44)^2)</f>
        <v>14.21147858</v>
      </c>
      <c r="C10" s="6">
        <f t="shared" si="1"/>
        <v>0.8087305807</v>
      </c>
      <c r="D10" s="6">
        <f t="shared" si="2"/>
        <v>0.1045228432</v>
      </c>
      <c r="F10" s="135">
        <v>-0.061133195190131606</v>
      </c>
      <c r="G10" s="6">
        <f t="shared" si="3"/>
        <v>-0.006389815378</v>
      </c>
      <c r="H10" s="21">
        <f t="shared" si="4"/>
        <v>0.1045228432</v>
      </c>
      <c r="I10" s="135">
        <v>-0.12327584210725129</v>
      </c>
      <c r="J10" s="6">
        <f t="shared" si="5"/>
        <v>-0.01288514152</v>
      </c>
      <c r="K10" s="21">
        <f t="shared" si="6"/>
        <v>0.1045228432</v>
      </c>
      <c r="L10" s="135">
        <v>0.049610980138979466</v>
      </c>
      <c r="M10" s="6">
        <f t="shared" si="7"/>
        <v>0.0051854807</v>
      </c>
      <c r="N10" s="21">
        <f t="shared" si="8"/>
        <v>0.1045228432</v>
      </c>
      <c r="O10" s="22">
        <v>-0.06985229865475395</v>
      </c>
      <c r="P10" s="6">
        <f t="shared" si="9"/>
        <v>-0.007301160862</v>
      </c>
      <c r="Q10" s="21">
        <f t="shared" si="10"/>
        <v>0.1045228432</v>
      </c>
      <c r="R10" s="135">
        <v>-0.18408872554880074</v>
      </c>
      <c r="S10" s="6">
        <f t="shared" si="11"/>
        <v>-0.019241477</v>
      </c>
      <c r="T10" s="21">
        <f t="shared" si="12"/>
        <v>0.1045228432</v>
      </c>
      <c r="U10" s="135">
        <v>-0.2283475324843044</v>
      </c>
      <c r="V10" s="6">
        <f t="shared" si="13"/>
        <v>-0.02386753334</v>
      </c>
      <c r="W10" s="21">
        <f t="shared" si="14"/>
        <v>0.1045228432</v>
      </c>
      <c r="X10" s="135">
        <v>-0.21499424094197972</v>
      </c>
      <c r="Y10" s="6">
        <f t="shared" si="15"/>
        <v>-0.02247180934</v>
      </c>
      <c r="Z10" s="21">
        <f t="shared" si="16"/>
        <v>0.1045228432</v>
      </c>
      <c r="AA10" s="135">
        <v>-0.27622719898833936</v>
      </c>
      <c r="AB10" s="6">
        <f t="shared" si="17"/>
        <v>-0.02887205222</v>
      </c>
      <c r="AC10" s="21">
        <f t="shared" si="18"/>
        <v>0.1045228432</v>
      </c>
      <c r="AD10" s="135">
        <v>-0.0589973006371286</v>
      </c>
      <c r="AE10" s="6">
        <f t="shared" si="19"/>
        <v>-0.006166565606</v>
      </c>
      <c r="AF10" s="21">
        <f t="shared" si="20"/>
        <v>0.1045228432</v>
      </c>
      <c r="AG10" s="135">
        <v>-0.09679095752549638</v>
      </c>
      <c r="AH10" s="6">
        <f t="shared" si="21"/>
        <v>-0.01011686608</v>
      </c>
      <c r="AI10" s="21">
        <f t="shared" si="22"/>
        <v>0.1045228432</v>
      </c>
    </row>
    <row r="11" ht="13.5" customHeight="1">
      <c r="A11" s="15" t="s">
        <v>78</v>
      </c>
      <c r="B11" s="6">
        <f>SQRT(('Regime Indicators'!J10-'Regime Indicators'!$J$44)^2+('Regime Indicators'!K10-'Regime Indicators'!$K$44)^2+('Regime Indicators'!L10-'Regime Indicators'!$L$44)^2+('Regime Indicators'!M10-'Regime Indicators'!$M$44)^2+('Regime Indicators'!N10-'Regime Indicators'!$N$44)^2+('Regime Indicators'!O10-'Regime Indicators'!$O$44)^2)</f>
        <v>15.94059654</v>
      </c>
      <c r="C11" s="6">
        <f t="shared" si="1"/>
        <v>0.907129249</v>
      </c>
      <c r="D11" s="6">
        <f t="shared" si="2"/>
        <v>0.01629787138</v>
      </c>
      <c r="F11" s="135">
        <v>-0.22175332891863309</v>
      </c>
      <c r="G11" s="6">
        <f t="shared" si="3"/>
        <v>-0.003614107234</v>
      </c>
      <c r="H11" s="21">
        <f t="shared" si="4"/>
        <v>0.01629787138</v>
      </c>
      <c r="I11" s="135">
        <v>-0.22787960788608141</v>
      </c>
      <c r="J11" s="6">
        <f t="shared" si="5"/>
        <v>-0.00371395254</v>
      </c>
      <c r="K11" s="21">
        <f t="shared" si="6"/>
        <v>0.01629787138</v>
      </c>
      <c r="L11" s="135">
        <v>-0.2489240638448853</v>
      </c>
      <c r="M11" s="6">
        <f t="shared" si="7"/>
        <v>-0.004056932377</v>
      </c>
      <c r="N11" s="21">
        <f t="shared" si="8"/>
        <v>0.01629787138</v>
      </c>
      <c r="O11" s="22">
        <v>-0.274452382936332</v>
      </c>
      <c r="P11" s="6">
        <f t="shared" si="9"/>
        <v>-0.004472989638</v>
      </c>
      <c r="Q11" s="21">
        <f t="shared" si="10"/>
        <v>0.01629787138</v>
      </c>
      <c r="R11" s="135">
        <v>-0.21355118264403572</v>
      </c>
      <c r="S11" s="6">
        <f t="shared" si="11"/>
        <v>-0.003480429709</v>
      </c>
      <c r="T11" s="21">
        <f t="shared" si="12"/>
        <v>0.01629787138</v>
      </c>
      <c r="U11" s="135">
        <v>-0.20963342704929955</v>
      </c>
      <c r="V11" s="6">
        <f t="shared" si="13"/>
        <v>-0.003416578632</v>
      </c>
      <c r="W11" s="21">
        <f t="shared" si="14"/>
        <v>0.01629787138</v>
      </c>
      <c r="X11" s="135">
        <v>-0.21971962707248271</v>
      </c>
      <c r="Y11" s="6">
        <f t="shared" si="15"/>
        <v>-0.003580962223</v>
      </c>
      <c r="Z11" s="21">
        <f t="shared" si="16"/>
        <v>0.01629787138</v>
      </c>
      <c r="AA11" s="135">
        <v>-0.25134571778361503</v>
      </c>
      <c r="AB11" s="6">
        <f t="shared" si="17"/>
        <v>-0.004096400181</v>
      </c>
      <c r="AC11" s="21">
        <f t="shared" si="18"/>
        <v>0.01629787138</v>
      </c>
      <c r="AD11" s="135">
        <v>0.056568329617524116</v>
      </c>
      <c r="AE11" s="6">
        <f t="shared" si="19"/>
        <v>0.0009219433605</v>
      </c>
      <c r="AF11" s="21">
        <f t="shared" si="20"/>
        <v>0.01629787138</v>
      </c>
      <c r="AG11" s="135">
        <v>-0.18290427340539595</v>
      </c>
      <c r="AH11" s="6">
        <f t="shared" si="21"/>
        <v>-0.002980950324</v>
      </c>
      <c r="AI11" s="21">
        <f t="shared" si="22"/>
        <v>0.01629787138</v>
      </c>
    </row>
    <row r="12" ht="13.5" customHeight="1">
      <c r="A12" s="15" t="s">
        <v>81</v>
      </c>
      <c r="B12" s="6">
        <f>SQRT(('Regime Indicators'!J11-'Regime Indicators'!$J$44)^2+('Regime Indicators'!K11-'Regime Indicators'!$K$44)^2+('Regime Indicators'!L11-'Regime Indicators'!$L$44)^2+('Regime Indicators'!M11-'Regime Indicators'!$M$44)^2+('Regime Indicators'!N11-'Regime Indicators'!$N$44)^2+('Regime Indicators'!O11-'Regime Indicators'!$O$44)^2)</f>
        <v>15.72926746</v>
      </c>
      <c r="C12" s="6">
        <f t="shared" si="1"/>
        <v>0.8951031757</v>
      </c>
      <c r="D12" s="6">
        <f t="shared" si="2"/>
        <v>0.02262548384</v>
      </c>
      <c r="F12" s="135">
        <v>-0.16767538805335613</v>
      </c>
      <c r="G12" s="6">
        <f t="shared" si="3"/>
        <v>-0.003793736783</v>
      </c>
      <c r="H12" s="21">
        <f t="shared" si="4"/>
        <v>0.02262548384</v>
      </c>
      <c r="I12" s="135">
        <v>-0.04119668597185666</v>
      </c>
      <c r="J12" s="6">
        <f t="shared" si="5"/>
        <v>-0.0009320949528</v>
      </c>
      <c r="K12" s="21">
        <f t="shared" si="6"/>
        <v>0.02262548384</v>
      </c>
      <c r="L12" s="135">
        <v>-0.1963758370369565</v>
      </c>
      <c r="M12" s="6">
        <f t="shared" si="7"/>
        <v>-0.004443098328</v>
      </c>
      <c r="N12" s="21">
        <f t="shared" si="8"/>
        <v>0.02262548384</v>
      </c>
      <c r="O12" s="22">
        <v>-0.0974047265962309</v>
      </c>
      <c r="P12" s="6">
        <f t="shared" si="9"/>
        <v>-0.002203829068</v>
      </c>
      <c r="Q12" s="21">
        <f t="shared" si="10"/>
        <v>0.02262548384</v>
      </c>
      <c r="R12" s="135">
        <v>-0.14659845383763825</v>
      </c>
      <c r="S12" s="6">
        <f t="shared" si="11"/>
        <v>-0.003316860949</v>
      </c>
      <c r="T12" s="21">
        <f t="shared" si="12"/>
        <v>0.02262548384</v>
      </c>
      <c r="U12" s="135">
        <v>-0.11706584182640645</v>
      </c>
      <c r="V12" s="6">
        <f t="shared" si="13"/>
        <v>-0.002648671313</v>
      </c>
      <c r="W12" s="21">
        <f t="shared" si="14"/>
        <v>0.02262548384</v>
      </c>
      <c r="X12" s="135">
        <v>-0.10132381240681176</v>
      </c>
      <c r="Y12" s="6">
        <f t="shared" si="15"/>
        <v>-0.00229250028</v>
      </c>
      <c r="Z12" s="21">
        <f t="shared" si="16"/>
        <v>0.02262548384</v>
      </c>
      <c r="AA12" s="135">
        <v>-0.07740572708885007</v>
      </c>
      <c r="AB12" s="6">
        <f t="shared" si="17"/>
        <v>-0.001751342028</v>
      </c>
      <c r="AC12" s="21">
        <f t="shared" si="18"/>
        <v>0.02262548384</v>
      </c>
      <c r="AD12" s="135">
        <v>-0.05436113972149703</v>
      </c>
      <c r="AE12" s="6">
        <f t="shared" si="19"/>
        <v>-0.001229947088</v>
      </c>
      <c r="AF12" s="21">
        <f t="shared" si="20"/>
        <v>0.02262548384</v>
      </c>
      <c r="AG12" s="135">
        <v>0.0570475489999438</v>
      </c>
      <c r="AH12" s="6">
        <f t="shared" si="21"/>
        <v>0.001290728398</v>
      </c>
      <c r="AI12" s="21">
        <f t="shared" si="22"/>
        <v>0.02262548384</v>
      </c>
    </row>
    <row r="13" ht="13.5" customHeight="1">
      <c r="A13" s="15" t="s">
        <v>83</v>
      </c>
      <c r="B13" s="6">
        <f>SQRT(('Regime Indicators'!J12-'Regime Indicators'!$J$44)^2+('Regime Indicators'!K12-'Regime Indicators'!$K$44)^2+('Regime Indicators'!L12-'Regime Indicators'!$L$44)^2+('Regime Indicators'!M12-'Regime Indicators'!$M$44)^2+('Regime Indicators'!N12-'Regime Indicators'!$N$44)^2+('Regime Indicators'!O12-'Regime Indicators'!$O$44)^2)</f>
        <v>14.44217955</v>
      </c>
      <c r="C13" s="6">
        <f t="shared" si="1"/>
        <v>0.8218590479</v>
      </c>
      <c r="D13" s="6">
        <f t="shared" si="2"/>
        <v>0.08804594856</v>
      </c>
      <c r="F13" s="135">
        <v>0.1669740917904099</v>
      </c>
      <c r="G13" s="6">
        <f t="shared" si="3"/>
        <v>0.0147013923</v>
      </c>
      <c r="H13" s="21">
        <f t="shared" si="4"/>
        <v>0.08804594856</v>
      </c>
      <c r="I13" s="135">
        <v>0.16320626529224058</v>
      </c>
      <c r="J13" s="6">
        <f t="shared" si="5"/>
        <v>0.01436965044</v>
      </c>
      <c r="K13" s="21">
        <f t="shared" si="6"/>
        <v>0.08804594856</v>
      </c>
      <c r="L13" s="135">
        <v>0.17999630395443433</v>
      </c>
      <c r="M13" s="6">
        <f t="shared" si="7"/>
        <v>0.01584794532</v>
      </c>
      <c r="N13" s="21">
        <f t="shared" si="8"/>
        <v>0.08804594856</v>
      </c>
      <c r="O13" s="22">
        <v>0.2337731348966341</v>
      </c>
      <c r="P13" s="6">
        <f t="shared" si="9"/>
        <v>0.02058277741</v>
      </c>
      <c r="Q13" s="21">
        <f t="shared" si="10"/>
        <v>0.08804594856</v>
      </c>
      <c r="R13" s="135">
        <v>0.30219161211983514</v>
      </c>
      <c r="S13" s="6">
        <f t="shared" si="11"/>
        <v>0.02660674714</v>
      </c>
      <c r="T13" s="21">
        <f t="shared" si="12"/>
        <v>0.08804594856</v>
      </c>
      <c r="U13" s="135">
        <v>0.21840652724128984</v>
      </c>
      <c r="V13" s="6">
        <f t="shared" si="13"/>
        <v>0.01922980986</v>
      </c>
      <c r="W13" s="21">
        <f t="shared" si="14"/>
        <v>0.08804594856</v>
      </c>
      <c r="X13" s="135">
        <v>0.37043399373341646</v>
      </c>
      <c r="Y13" s="6">
        <f t="shared" si="15"/>
        <v>0.03261521236</v>
      </c>
      <c r="Z13" s="21">
        <f t="shared" si="16"/>
        <v>0.08804594856</v>
      </c>
      <c r="AA13" s="135">
        <v>0.31206791564306036</v>
      </c>
      <c r="AB13" s="6">
        <f t="shared" si="17"/>
        <v>0.02747631565</v>
      </c>
      <c r="AC13" s="21">
        <f t="shared" si="18"/>
        <v>0.08804594856</v>
      </c>
      <c r="AD13" s="135">
        <v>0.07100981208301782</v>
      </c>
      <c r="AE13" s="6">
        <f t="shared" si="19"/>
        <v>0.006252126262</v>
      </c>
      <c r="AF13" s="21">
        <f t="shared" si="20"/>
        <v>0.08804594856</v>
      </c>
      <c r="AG13" s="135">
        <v>0.23938214791236678</v>
      </c>
      <c r="AH13" s="6">
        <f t="shared" si="21"/>
        <v>0.02107662828</v>
      </c>
      <c r="AI13" s="21">
        <f t="shared" si="22"/>
        <v>0.08804594856</v>
      </c>
    </row>
    <row r="14" ht="13.5" customHeight="1">
      <c r="A14" s="15" t="s">
        <v>85</v>
      </c>
      <c r="B14" s="6">
        <f>SQRT(('Regime Indicators'!J13-'Regime Indicators'!$J$44)^2+('Regime Indicators'!K13-'Regime Indicators'!$K$44)^2+('Regime Indicators'!L13-'Regime Indicators'!$L$44)^2+('Regime Indicators'!M13-'Regime Indicators'!$M$44)^2+('Regime Indicators'!N13-'Regime Indicators'!$N$44)^2+('Regime Indicators'!O13-'Regime Indicators'!$O$44)^2)</f>
        <v>13.42594475</v>
      </c>
      <c r="C14" s="6">
        <f t="shared" si="1"/>
        <v>0.7640283193</v>
      </c>
      <c r="D14" s="6">
        <f t="shared" si="2"/>
        <v>0.1700376004</v>
      </c>
      <c r="F14" s="135">
        <v>0.18242216902914365</v>
      </c>
      <c r="G14" s="6">
        <f t="shared" si="3"/>
        <v>0.03101862789</v>
      </c>
      <c r="H14" s="21">
        <f t="shared" si="4"/>
        <v>0.1700376004</v>
      </c>
      <c r="I14" s="135">
        <v>0.13973989390587072</v>
      </c>
      <c r="J14" s="6">
        <f t="shared" si="5"/>
        <v>0.02376103624</v>
      </c>
      <c r="K14" s="21">
        <f t="shared" si="6"/>
        <v>0.1700376004</v>
      </c>
      <c r="L14" s="135">
        <v>0.2270477714679826</v>
      </c>
      <c r="M14" s="6">
        <f t="shared" si="7"/>
        <v>0.03860665824</v>
      </c>
      <c r="N14" s="21">
        <f t="shared" si="8"/>
        <v>0.1700376004</v>
      </c>
      <c r="O14" s="22">
        <v>0.1595071393578673</v>
      </c>
      <c r="P14" s="6">
        <f t="shared" si="9"/>
        <v>0.02712221123</v>
      </c>
      <c r="Q14" s="21">
        <f t="shared" si="10"/>
        <v>0.1700376004</v>
      </c>
      <c r="R14" s="135">
        <v>0.22241231027141461</v>
      </c>
      <c r="S14" s="6">
        <f t="shared" si="11"/>
        <v>0.03781845555</v>
      </c>
      <c r="T14" s="21">
        <f t="shared" si="12"/>
        <v>0.1700376004</v>
      </c>
      <c r="U14" s="135">
        <v>0.16449990106261314</v>
      </c>
      <c r="V14" s="6">
        <f t="shared" si="13"/>
        <v>0.02797116845</v>
      </c>
      <c r="W14" s="21">
        <f t="shared" si="14"/>
        <v>0.1700376004</v>
      </c>
      <c r="X14" s="135">
        <v>0.259050399475794</v>
      </c>
      <c r="Y14" s="6">
        <f t="shared" si="15"/>
        <v>0.04404830832</v>
      </c>
      <c r="Z14" s="21">
        <f t="shared" si="16"/>
        <v>0.1700376004</v>
      </c>
      <c r="AA14" s="135">
        <v>0.1984292412279327</v>
      </c>
      <c r="AB14" s="6">
        <f t="shared" si="17"/>
        <v>0.03374043203</v>
      </c>
      <c r="AC14" s="21">
        <f t="shared" si="18"/>
        <v>0.1700376004</v>
      </c>
      <c r="AD14" s="135">
        <v>0.07847440915800385</v>
      </c>
      <c r="AE14" s="6">
        <f t="shared" si="19"/>
        <v>0.01334360023</v>
      </c>
      <c r="AF14" s="21">
        <f t="shared" si="20"/>
        <v>0.1700376004</v>
      </c>
      <c r="AG14" s="135">
        <v>0.1573578564538567</v>
      </c>
      <c r="AH14" s="6">
        <f t="shared" si="21"/>
        <v>0.02675675232</v>
      </c>
      <c r="AI14" s="21">
        <f t="shared" si="22"/>
        <v>0.1700376004</v>
      </c>
    </row>
    <row r="15" ht="13.5" customHeight="1">
      <c r="A15" s="15" t="s">
        <v>87</v>
      </c>
      <c r="B15" s="6">
        <f>SQRT(('Regime Indicators'!J14-'Regime Indicators'!$J$44)^2+('Regime Indicators'!K14-'Regime Indicators'!$K$44)^2+('Regime Indicators'!L14-'Regime Indicators'!$L$44)^2+('Regime Indicators'!M14-'Regime Indicators'!$M$44)^2+('Regime Indicators'!N14-'Regime Indicators'!$N$44)^2+('Regime Indicators'!O14-'Regime Indicators'!$O$44)^2)</f>
        <v>13.15427442</v>
      </c>
      <c r="C15" s="6">
        <f t="shared" si="1"/>
        <v>0.7485684145</v>
      </c>
      <c r="D15" s="6">
        <f t="shared" si="2"/>
        <v>0.1956536256</v>
      </c>
      <c r="F15" s="135">
        <v>0.04215545107190333</v>
      </c>
      <c r="G15" s="6">
        <f t="shared" si="3"/>
        <v>0.008247866842</v>
      </c>
      <c r="H15" s="21">
        <f t="shared" si="4"/>
        <v>0.1956536256</v>
      </c>
      <c r="I15" s="135">
        <v>0.07941862162009006</v>
      </c>
      <c r="J15" s="6">
        <f t="shared" si="5"/>
        <v>0.01553854126</v>
      </c>
      <c r="K15" s="21">
        <f t="shared" si="6"/>
        <v>0.1956536256</v>
      </c>
      <c r="L15" s="135">
        <v>0.036263268510077884</v>
      </c>
      <c r="M15" s="6">
        <f t="shared" si="7"/>
        <v>0.007095039961</v>
      </c>
      <c r="N15" s="21">
        <f t="shared" si="8"/>
        <v>0.1956536256</v>
      </c>
      <c r="O15" s="22">
        <v>0.04140412658363002</v>
      </c>
      <c r="P15" s="6">
        <f t="shared" si="9"/>
        <v>0.008100867481</v>
      </c>
      <c r="Q15" s="21">
        <f t="shared" si="10"/>
        <v>0.1956536256</v>
      </c>
      <c r="R15" s="135">
        <v>0.0066397078312827595</v>
      </c>
      <c r="S15" s="6">
        <f t="shared" si="11"/>
        <v>0.00129908291</v>
      </c>
      <c r="T15" s="21">
        <f t="shared" si="12"/>
        <v>0.1956536256</v>
      </c>
      <c r="U15" s="135">
        <v>0.04297509385522269</v>
      </c>
      <c r="V15" s="6">
        <f t="shared" si="13"/>
        <v>0.008408232924</v>
      </c>
      <c r="W15" s="21">
        <f t="shared" si="14"/>
        <v>0.1956536256</v>
      </c>
      <c r="X15" s="135">
        <v>-0.01619675831013201</v>
      </c>
      <c r="Y15" s="6">
        <f t="shared" si="15"/>
        <v>-0.003168954487</v>
      </c>
      <c r="Z15" s="21">
        <f t="shared" si="16"/>
        <v>0.1956536256</v>
      </c>
      <c r="AA15" s="135">
        <v>0.02729890148213232</v>
      </c>
      <c r="AB15" s="6">
        <f t="shared" si="17"/>
        <v>0.00534112905</v>
      </c>
      <c r="AC15" s="21">
        <f t="shared" si="18"/>
        <v>0.1956536256</v>
      </c>
      <c r="AD15" s="135">
        <v>-0.015500088122081812</v>
      </c>
      <c r="AE15" s="6">
        <f t="shared" si="19"/>
        <v>-0.003032648438</v>
      </c>
      <c r="AF15" s="21">
        <f t="shared" si="20"/>
        <v>0.1956536256</v>
      </c>
      <c r="AG15" s="135">
        <v>0.05126223851578793</v>
      </c>
      <c r="AH15" s="6">
        <f t="shared" si="21"/>
        <v>0.01002964282</v>
      </c>
      <c r="AI15" s="21">
        <f t="shared" si="22"/>
        <v>0.1956536256</v>
      </c>
    </row>
    <row r="16" ht="13.5" customHeight="1">
      <c r="A16" s="15" t="s">
        <v>89</v>
      </c>
      <c r="B16" s="6">
        <f>SQRT(('Regime Indicators'!J15-'Regime Indicators'!$J$44)^2+('Regime Indicators'!K15-'Regime Indicators'!$K$44)^2+('Regime Indicators'!L15-'Regime Indicators'!$L$44)^2+('Regime Indicators'!M15-'Regime Indicators'!$M$44)^2+('Regime Indicators'!N15-'Regime Indicators'!$N$44)^2+('Regime Indicators'!O15-'Regime Indicators'!$O$44)^2)</f>
        <v>13.09927533</v>
      </c>
      <c r="C16" s="6">
        <f t="shared" si="1"/>
        <v>0.7454385893</v>
      </c>
      <c r="D16" s="6">
        <f t="shared" si="2"/>
        <v>0.200999033</v>
      </c>
      <c r="F16" s="135">
        <v>0.06781987070805773</v>
      </c>
      <c r="G16" s="6">
        <f t="shared" si="3"/>
        <v>0.01363172843</v>
      </c>
      <c r="H16" s="21">
        <f t="shared" si="4"/>
        <v>0.200999033</v>
      </c>
      <c r="I16" s="135">
        <v>0.04645012941063875</v>
      </c>
      <c r="J16" s="6">
        <f t="shared" si="5"/>
        <v>0.009336431093</v>
      </c>
      <c r="K16" s="21">
        <f t="shared" si="6"/>
        <v>0.200999033</v>
      </c>
      <c r="L16" s="135">
        <v>0.10018209590084215</v>
      </c>
      <c r="M16" s="6">
        <f t="shared" si="7"/>
        <v>0.0201365044</v>
      </c>
      <c r="N16" s="21">
        <f t="shared" si="8"/>
        <v>0.200999033</v>
      </c>
      <c r="O16" s="22">
        <v>0.07613948962231065</v>
      </c>
      <c r="P16" s="6">
        <f t="shared" si="9"/>
        <v>0.01530396379</v>
      </c>
      <c r="Q16" s="21">
        <f t="shared" si="10"/>
        <v>0.200999033</v>
      </c>
      <c r="R16" s="135">
        <v>0.007712160802149759</v>
      </c>
      <c r="S16" s="6">
        <f t="shared" si="11"/>
        <v>0.001550136863</v>
      </c>
      <c r="T16" s="21">
        <f t="shared" si="12"/>
        <v>0.200999033</v>
      </c>
      <c r="U16" s="135">
        <v>0.019144520541146015</v>
      </c>
      <c r="V16" s="6">
        <f t="shared" si="13"/>
        <v>0.003848030116</v>
      </c>
      <c r="W16" s="21">
        <f t="shared" si="14"/>
        <v>0.200999033</v>
      </c>
      <c r="X16" s="135">
        <v>0.05091733066390769</v>
      </c>
      <c r="Y16" s="6">
        <f t="shared" si="15"/>
        <v>0.01023433423</v>
      </c>
      <c r="Z16" s="21">
        <f t="shared" si="16"/>
        <v>0.200999033</v>
      </c>
      <c r="AA16" s="135">
        <v>0.05725890048239912</v>
      </c>
      <c r="AB16" s="6">
        <f t="shared" si="17"/>
        <v>0.01150898363</v>
      </c>
      <c r="AC16" s="21">
        <f t="shared" si="18"/>
        <v>0.200999033</v>
      </c>
      <c r="AD16" s="135">
        <v>-0.016528555285159507</v>
      </c>
      <c r="AE16" s="6">
        <f t="shared" si="19"/>
        <v>-0.003322223629</v>
      </c>
      <c r="AF16" s="21">
        <f t="shared" si="20"/>
        <v>0.200999033</v>
      </c>
      <c r="AG16" s="135">
        <v>0.04490816225597771</v>
      </c>
      <c r="AH16" s="6">
        <f t="shared" si="21"/>
        <v>0.009026497186</v>
      </c>
      <c r="AI16" s="21">
        <f t="shared" si="22"/>
        <v>0.200999033</v>
      </c>
    </row>
    <row r="17" ht="13.5" customHeight="1">
      <c r="A17" s="15" t="s">
        <v>91</v>
      </c>
      <c r="B17" s="6">
        <f>SQRT(('Regime Indicators'!J16-'Regime Indicators'!$J$44)^2+('Regime Indicators'!K16-'Regime Indicators'!$K$44)^2+('Regime Indicators'!L16-'Regime Indicators'!$L$44)^2+('Regime Indicators'!M16-'Regime Indicators'!$M$44)^2+('Regime Indicators'!N16-'Regime Indicators'!$N$44)^2+('Regime Indicators'!O16-'Regime Indicators'!$O$44)^2)</f>
        <v>12.74088823</v>
      </c>
      <c r="C17" s="6">
        <f t="shared" si="1"/>
        <v>0.7250439058</v>
      </c>
      <c r="D17" s="6">
        <f t="shared" si="2"/>
        <v>0.237007308</v>
      </c>
      <c r="F17" s="135">
        <v>-0.11145114783203935</v>
      </c>
      <c r="G17" s="6">
        <f t="shared" si="3"/>
        <v>-0.02641473652</v>
      </c>
      <c r="H17" s="21">
        <f t="shared" si="4"/>
        <v>0.237007308</v>
      </c>
      <c r="I17" s="135">
        <v>-0.11745059863705964</v>
      </c>
      <c r="J17" s="6">
        <f t="shared" si="5"/>
        <v>-0.0278366502</v>
      </c>
      <c r="K17" s="21">
        <f t="shared" si="6"/>
        <v>0.237007308</v>
      </c>
      <c r="L17" s="135">
        <v>-0.10595196765376014</v>
      </c>
      <c r="M17" s="6">
        <f t="shared" si="7"/>
        <v>-0.02511139063</v>
      </c>
      <c r="N17" s="21">
        <f t="shared" si="8"/>
        <v>0.237007308</v>
      </c>
      <c r="O17" s="22">
        <v>-0.0922127022766126</v>
      </c>
      <c r="P17" s="6">
        <f t="shared" si="9"/>
        <v>-0.02185508433</v>
      </c>
      <c r="Q17" s="21">
        <f t="shared" si="10"/>
        <v>0.237007308</v>
      </c>
      <c r="R17" s="135">
        <v>-0.1509237159179121</v>
      </c>
      <c r="S17" s="6">
        <f t="shared" si="11"/>
        <v>-0.03577002362</v>
      </c>
      <c r="T17" s="21">
        <f t="shared" si="12"/>
        <v>0.237007308</v>
      </c>
      <c r="U17" s="135">
        <v>-0.12179391095110292</v>
      </c>
      <c r="V17" s="6">
        <f t="shared" si="13"/>
        <v>-0.02886604696</v>
      </c>
      <c r="W17" s="21">
        <f t="shared" si="14"/>
        <v>0.237007308</v>
      </c>
      <c r="X17" s="135">
        <v>-0.11451017056221724</v>
      </c>
      <c r="Y17" s="6">
        <f t="shared" si="15"/>
        <v>-0.02713974726</v>
      </c>
      <c r="Z17" s="21">
        <f t="shared" si="16"/>
        <v>0.237007308</v>
      </c>
      <c r="AA17" s="135">
        <v>-0.10777481666220945</v>
      </c>
      <c r="AB17" s="6">
        <f t="shared" si="17"/>
        <v>-0.02554341916</v>
      </c>
      <c r="AC17" s="21">
        <f t="shared" si="18"/>
        <v>0.237007308</v>
      </c>
      <c r="AD17" s="135">
        <v>-0.02426077527296322</v>
      </c>
      <c r="AE17" s="6">
        <f t="shared" si="19"/>
        <v>-0.005749981036</v>
      </c>
      <c r="AF17" s="21">
        <f t="shared" si="20"/>
        <v>0.237007308</v>
      </c>
      <c r="AG17" s="135">
        <v>-0.01424068410969459</v>
      </c>
      <c r="AH17" s="6">
        <f t="shared" si="21"/>
        <v>-0.003375146204</v>
      </c>
      <c r="AI17" s="21">
        <f t="shared" si="22"/>
        <v>0.237007308</v>
      </c>
    </row>
    <row r="18" ht="13.5" customHeight="1">
      <c r="A18" s="15" t="s">
        <v>93</v>
      </c>
      <c r="B18" s="6">
        <f>SQRT(('Regime Indicators'!J17-'Regime Indicators'!$J$44)^2+('Regime Indicators'!K17-'Regime Indicators'!$K$44)^2+('Regime Indicators'!L17-'Regime Indicators'!$L$44)^2+('Regime Indicators'!M17-'Regime Indicators'!$M$44)^2+('Regime Indicators'!N17-'Regime Indicators'!$N$44)^2+('Regime Indicators'!O17-'Regime Indicators'!$O$44)^2)</f>
        <v>12.0755646</v>
      </c>
      <c r="C18" s="6">
        <f t="shared" si="1"/>
        <v>0.687182429</v>
      </c>
      <c r="D18" s="6">
        <f t="shared" si="2"/>
        <v>0.3082293485</v>
      </c>
      <c r="F18" s="135">
        <v>0.10130283647702143</v>
      </c>
      <c r="G18" s="6">
        <f t="shared" si="3"/>
        <v>0.03122450729</v>
      </c>
      <c r="H18" s="21">
        <f t="shared" si="4"/>
        <v>0.3082293485</v>
      </c>
      <c r="I18" s="135">
        <v>0.13003086297198108</v>
      </c>
      <c r="J18" s="6">
        <f t="shared" si="5"/>
        <v>0.04007932818</v>
      </c>
      <c r="K18" s="21">
        <f t="shared" si="6"/>
        <v>0.3082293485</v>
      </c>
      <c r="L18" s="135">
        <v>0.09720416980655222</v>
      </c>
      <c r="M18" s="6">
        <f t="shared" si="7"/>
        <v>0.02996117793</v>
      </c>
      <c r="N18" s="21">
        <f t="shared" si="8"/>
        <v>0.3082293485</v>
      </c>
      <c r="O18" s="22">
        <v>0.128315142246896</v>
      </c>
      <c r="P18" s="6">
        <f t="shared" si="9"/>
        <v>0.03955049269</v>
      </c>
      <c r="Q18" s="21">
        <f t="shared" si="10"/>
        <v>0.3082293485</v>
      </c>
      <c r="R18" s="135">
        <v>0.15834006456183514</v>
      </c>
      <c r="S18" s="6">
        <f t="shared" si="11"/>
        <v>0.04880505494</v>
      </c>
      <c r="T18" s="21">
        <f t="shared" si="12"/>
        <v>0.3082293485</v>
      </c>
      <c r="U18" s="135">
        <v>0.16436087109549669</v>
      </c>
      <c r="V18" s="6">
        <f t="shared" si="13"/>
        <v>0.05066084421</v>
      </c>
      <c r="W18" s="21">
        <f t="shared" si="14"/>
        <v>0.3082293485</v>
      </c>
      <c r="X18" s="135">
        <v>0.16731310338460914</v>
      </c>
      <c r="Y18" s="6">
        <f t="shared" si="15"/>
        <v>0.05157080885</v>
      </c>
      <c r="Z18" s="21">
        <f t="shared" si="16"/>
        <v>0.3082293485</v>
      </c>
      <c r="AA18" s="135">
        <v>0.1878903212794829</v>
      </c>
      <c r="AB18" s="6">
        <f t="shared" si="17"/>
        <v>0.05791331131</v>
      </c>
      <c r="AC18" s="21">
        <f t="shared" si="18"/>
        <v>0.3082293485</v>
      </c>
      <c r="AD18" s="135">
        <v>0.10848146930529357</v>
      </c>
      <c r="AE18" s="6">
        <f t="shared" si="19"/>
        <v>0.03343717261</v>
      </c>
      <c r="AF18" s="21">
        <f t="shared" si="20"/>
        <v>0.3082293485</v>
      </c>
      <c r="AG18" s="135">
        <v>0.09320797603422881</v>
      </c>
      <c r="AH18" s="6">
        <f t="shared" si="21"/>
        <v>0.02872943373</v>
      </c>
      <c r="AI18" s="21">
        <f t="shared" si="22"/>
        <v>0.3082293485</v>
      </c>
    </row>
    <row r="19" ht="13.5" customHeight="1">
      <c r="A19" s="15" t="s">
        <v>95</v>
      </c>
      <c r="B19" s="6">
        <f>SQRT(('Regime Indicators'!J18-'Regime Indicators'!$J$44)^2+('Regime Indicators'!K18-'Regime Indicators'!$K$44)^2+('Regime Indicators'!L18-'Regime Indicators'!$L$44)^2+('Regime Indicators'!M18-'Regime Indicators'!$M$44)^2+('Regime Indicators'!N18-'Regime Indicators'!$N$44)^2+('Regime Indicators'!O18-'Regime Indicators'!$O$44)^2)</f>
        <v>11.12288777</v>
      </c>
      <c r="C19" s="6">
        <f t="shared" si="1"/>
        <v>0.6329685845</v>
      </c>
      <c r="D19" s="6">
        <f t="shared" si="2"/>
        <v>0.4158318286</v>
      </c>
      <c r="F19" s="135">
        <v>0.1053971543438903</v>
      </c>
      <c r="G19" s="6">
        <f t="shared" si="3"/>
        <v>0.04382749142</v>
      </c>
      <c r="H19" s="21">
        <f t="shared" si="4"/>
        <v>0.4158318286</v>
      </c>
      <c r="I19" s="135">
        <v>0.11831026332663885</v>
      </c>
      <c r="J19" s="6">
        <f t="shared" si="5"/>
        <v>0.04919717314</v>
      </c>
      <c r="K19" s="21">
        <f t="shared" si="6"/>
        <v>0.4158318286</v>
      </c>
      <c r="L19" s="135">
        <v>0.15364001682440054</v>
      </c>
      <c r="M19" s="6">
        <f t="shared" si="7"/>
        <v>0.06388840915</v>
      </c>
      <c r="N19" s="21">
        <f t="shared" si="8"/>
        <v>0.4158318286</v>
      </c>
      <c r="O19" s="22">
        <v>0.17112000606965383</v>
      </c>
      <c r="P19" s="6">
        <f t="shared" si="9"/>
        <v>0.07115714504</v>
      </c>
      <c r="Q19" s="21">
        <f t="shared" si="10"/>
        <v>0.4158318286</v>
      </c>
      <c r="R19" s="135">
        <v>0.057591282700449664</v>
      </c>
      <c r="S19" s="6">
        <f t="shared" si="11"/>
        <v>0.0239482884</v>
      </c>
      <c r="T19" s="21">
        <f t="shared" si="12"/>
        <v>0.4158318286</v>
      </c>
      <c r="U19" s="135">
        <v>0.08492684140554152</v>
      </c>
      <c r="V19" s="6">
        <f t="shared" si="13"/>
        <v>0.03531528376</v>
      </c>
      <c r="W19" s="21">
        <f t="shared" si="14"/>
        <v>0.4158318286</v>
      </c>
      <c r="X19" s="135">
        <v>0.11076933120014787</v>
      </c>
      <c r="Y19" s="6">
        <f t="shared" si="15"/>
        <v>0.04606141355</v>
      </c>
      <c r="Z19" s="21">
        <f t="shared" si="16"/>
        <v>0.4158318286</v>
      </c>
      <c r="AA19" s="135">
        <v>0.14644458771145596</v>
      </c>
      <c r="AB19" s="6">
        <f t="shared" si="17"/>
        <v>0.0608963207</v>
      </c>
      <c r="AC19" s="21">
        <f t="shared" si="18"/>
        <v>0.4158318286</v>
      </c>
      <c r="AD19" s="135">
        <v>-0.013407180006298147</v>
      </c>
      <c r="AE19" s="6">
        <f t="shared" si="19"/>
        <v>-0.005575132179</v>
      </c>
      <c r="AF19" s="21">
        <f t="shared" si="20"/>
        <v>0.4158318286</v>
      </c>
      <c r="AG19" s="135">
        <v>0.0197129182650857</v>
      </c>
      <c r="AH19" s="6">
        <f t="shared" si="21"/>
        <v>0.00819725885</v>
      </c>
      <c r="AI19" s="21">
        <f t="shared" si="22"/>
        <v>0.4158318286</v>
      </c>
    </row>
    <row r="20" ht="13.5" customHeight="1">
      <c r="A20" s="15" t="s">
        <v>97</v>
      </c>
      <c r="B20" s="6">
        <f>SQRT(('Regime Indicators'!J19-'Regime Indicators'!$J$44)^2+('Regime Indicators'!K19-'Regime Indicators'!$K$44)^2+('Regime Indicators'!L19-'Regime Indicators'!$L$44)^2+('Regime Indicators'!M19-'Regime Indicators'!$M$44)^2+('Regime Indicators'!N19-'Regime Indicators'!$N$44)^2+('Regime Indicators'!O19-'Regime Indicators'!$O$44)^2)</f>
        <v>10.20956117</v>
      </c>
      <c r="C20" s="6">
        <f t="shared" si="1"/>
        <v>0.5809940386</v>
      </c>
      <c r="D20" s="6">
        <f t="shared" si="2"/>
        <v>0.5194917911</v>
      </c>
      <c r="F20" s="135">
        <v>0.06455176825083675</v>
      </c>
      <c r="G20" s="6">
        <f t="shared" si="3"/>
        <v>0.03353411371</v>
      </c>
      <c r="H20" s="21">
        <f t="shared" si="4"/>
        <v>0.5194917911</v>
      </c>
      <c r="I20" s="135">
        <v>0.06030203227736486</v>
      </c>
      <c r="J20" s="6">
        <f t="shared" si="5"/>
        <v>0.03132641075</v>
      </c>
      <c r="K20" s="21">
        <f t="shared" si="6"/>
        <v>0.5194917911</v>
      </c>
      <c r="L20" s="135">
        <v>0.06595951178050186</v>
      </c>
      <c r="M20" s="6">
        <f t="shared" si="7"/>
        <v>0.03426542491</v>
      </c>
      <c r="N20" s="21">
        <f t="shared" si="8"/>
        <v>0.5194917911</v>
      </c>
      <c r="O20" s="22">
        <v>0.09239021980162909</v>
      </c>
      <c r="P20" s="6">
        <f t="shared" si="9"/>
        <v>0.04799596076</v>
      </c>
      <c r="Q20" s="21">
        <f t="shared" si="10"/>
        <v>0.5194917911</v>
      </c>
      <c r="R20" s="135">
        <v>0.05102919103386028</v>
      </c>
      <c r="S20" s="6">
        <f t="shared" si="11"/>
        <v>0.02650924585</v>
      </c>
      <c r="T20" s="21">
        <f t="shared" si="12"/>
        <v>0.5194917911</v>
      </c>
      <c r="U20" s="135">
        <v>0.02586860280709069</v>
      </c>
      <c r="V20" s="6">
        <f t="shared" si="13"/>
        <v>0.01343852681</v>
      </c>
      <c r="W20" s="21">
        <f t="shared" si="14"/>
        <v>0.5194917911</v>
      </c>
      <c r="X20" s="135">
        <v>0.03964860258383829</v>
      </c>
      <c r="Y20" s="6">
        <f t="shared" si="15"/>
        <v>0.02059712357</v>
      </c>
      <c r="Z20" s="21">
        <f t="shared" si="16"/>
        <v>0.5194917911</v>
      </c>
      <c r="AA20" s="135">
        <v>0.026323934567530127</v>
      </c>
      <c r="AB20" s="6">
        <f t="shared" si="17"/>
        <v>0.01367506792</v>
      </c>
      <c r="AC20" s="21">
        <f t="shared" si="18"/>
        <v>0.5194917911</v>
      </c>
      <c r="AD20" s="135">
        <v>0.018036623588495004</v>
      </c>
      <c r="AE20" s="6">
        <f t="shared" si="19"/>
        <v>0.009369877893</v>
      </c>
      <c r="AF20" s="21">
        <f t="shared" si="20"/>
        <v>0.5194917911</v>
      </c>
      <c r="AG20" s="135">
        <v>0.043565868128246255</v>
      </c>
      <c r="AH20" s="6">
        <f t="shared" si="21"/>
        <v>0.02263211086</v>
      </c>
      <c r="AI20" s="21">
        <f t="shared" si="22"/>
        <v>0.5194917911</v>
      </c>
    </row>
    <row r="21" ht="13.5" customHeight="1">
      <c r="A21" s="15" t="s">
        <v>99</v>
      </c>
      <c r="B21" s="6">
        <f>SQRT(('Regime Indicators'!J20-'Regime Indicators'!$J$44)^2+('Regime Indicators'!K20-'Regime Indicators'!$K$44)^2+('Regime Indicators'!L20-'Regime Indicators'!$L$44)^2+('Regime Indicators'!M20-'Regime Indicators'!$M$44)^2+('Regime Indicators'!N20-'Regime Indicators'!$N$44)^2+('Regime Indicators'!O20-'Regime Indicators'!$O$44)^2)</f>
        <v>9.561826978</v>
      </c>
      <c r="C21" s="6">
        <f t="shared" si="1"/>
        <v>0.5441335213</v>
      </c>
      <c r="D21" s="6">
        <f t="shared" si="2"/>
        <v>0.5903621964</v>
      </c>
      <c r="F21" s="135">
        <v>-0.005045701512362943</v>
      </c>
      <c r="G21" s="6">
        <f t="shared" si="3"/>
        <v>-0.002978791427</v>
      </c>
      <c r="H21" s="21">
        <f t="shared" si="4"/>
        <v>0.5903621964</v>
      </c>
      <c r="I21" s="135">
        <v>0.007575934459473466</v>
      </c>
      <c r="J21" s="6">
        <f t="shared" si="5"/>
        <v>0.004472545308</v>
      </c>
      <c r="K21" s="21">
        <f t="shared" si="6"/>
        <v>0.5903621964</v>
      </c>
      <c r="L21" s="135">
        <v>-0.026497487045217705</v>
      </c>
      <c r="M21" s="6">
        <f t="shared" si="7"/>
        <v>-0.01564311465</v>
      </c>
      <c r="N21" s="21">
        <f t="shared" si="8"/>
        <v>0.5903621964</v>
      </c>
      <c r="O21" s="22">
        <v>-0.005896627446811964</v>
      </c>
      <c r="P21" s="6">
        <f t="shared" si="9"/>
        <v>-0.003481145931</v>
      </c>
      <c r="Q21" s="21">
        <f t="shared" si="10"/>
        <v>0.5903621964</v>
      </c>
      <c r="R21" s="135">
        <v>0.004862927291060748</v>
      </c>
      <c r="S21" s="6">
        <f t="shared" si="11"/>
        <v>0.002870888437</v>
      </c>
      <c r="T21" s="21">
        <f t="shared" si="12"/>
        <v>0.5903621964</v>
      </c>
      <c r="U21" s="135">
        <v>0.012229059106791285</v>
      </c>
      <c r="V21" s="6">
        <f t="shared" si="13"/>
        <v>0.007219574195</v>
      </c>
      <c r="W21" s="21">
        <f t="shared" si="14"/>
        <v>0.5903621964</v>
      </c>
      <c r="X21" s="135">
        <v>-0.006504629326452016</v>
      </c>
      <c r="Y21" s="6">
        <f t="shared" si="15"/>
        <v>-0.003840087256</v>
      </c>
      <c r="Z21" s="21">
        <f t="shared" si="16"/>
        <v>0.5903621964</v>
      </c>
      <c r="AA21" s="135">
        <v>0.003354377863040936</v>
      </c>
      <c r="AB21" s="6">
        <f t="shared" si="17"/>
        <v>0.001980297883</v>
      </c>
      <c r="AC21" s="21">
        <f t="shared" si="18"/>
        <v>0.5903621964</v>
      </c>
      <c r="AD21" s="135">
        <v>0.03646547821169288</v>
      </c>
      <c r="AE21" s="6">
        <f t="shared" si="19"/>
        <v>0.02152783981</v>
      </c>
      <c r="AF21" s="21">
        <f t="shared" si="20"/>
        <v>0.5903621964</v>
      </c>
      <c r="AG21" s="135">
        <v>0.016748722314569253</v>
      </c>
      <c r="AH21" s="6">
        <f t="shared" si="21"/>
        <v>0.009887812493</v>
      </c>
      <c r="AI21" s="21">
        <f t="shared" si="22"/>
        <v>0.5903621964</v>
      </c>
    </row>
    <row r="22" ht="13.5" customHeight="1">
      <c r="A22" s="15" t="s">
        <v>101</v>
      </c>
      <c r="B22" s="6">
        <f>SQRT(('Regime Indicators'!J21-'Regime Indicators'!$J$44)^2+('Regime Indicators'!K21-'Regime Indicators'!$K$44)^2+('Regime Indicators'!L21-'Regime Indicators'!$L$44)^2+('Regime Indicators'!M21-'Regime Indicators'!$M$44)^2+('Regime Indicators'!N21-'Regime Indicators'!$N$44)^2+('Regime Indicators'!O21-'Regime Indicators'!$O$44)^2)</f>
        <v>8.989995736</v>
      </c>
      <c r="C22" s="6">
        <f t="shared" si="1"/>
        <v>0.5115924026</v>
      </c>
      <c r="D22" s="6">
        <f t="shared" si="2"/>
        <v>0.64969268</v>
      </c>
      <c r="F22" s="135">
        <v>-0.16201202890979816</v>
      </c>
      <c r="G22" s="6">
        <f t="shared" si="3"/>
        <v>-0.1052580293</v>
      </c>
      <c r="H22" s="21">
        <f t="shared" si="4"/>
        <v>0.64969268</v>
      </c>
      <c r="I22" s="135">
        <v>-0.13136512715413462</v>
      </c>
      <c r="J22" s="6">
        <f t="shared" si="5"/>
        <v>-0.08534696152</v>
      </c>
      <c r="K22" s="21">
        <f t="shared" si="6"/>
        <v>0.64969268</v>
      </c>
      <c r="L22" s="135">
        <v>-0.21474608880961044</v>
      </c>
      <c r="M22" s="6">
        <f t="shared" si="7"/>
        <v>-0.139518962</v>
      </c>
      <c r="N22" s="21">
        <f t="shared" si="8"/>
        <v>0.64969268</v>
      </c>
      <c r="O22" s="22">
        <v>-0.22248163410838395</v>
      </c>
      <c r="P22" s="6">
        <f t="shared" si="9"/>
        <v>-0.1445446891</v>
      </c>
      <c r="Q22" s="21">
        <f t="shared" si="10"/>
        <v>0.64969268</v>
      </c>
      <c r="R22" s="135">
        <v>-0.1884815912456952</v>
      </c>
      <c r="S22" s="6">
        <f t="shared" si="11"/>
        <v>-0.1224551101</v>
      </c>
      <c r="T22" s="21">
        <f t="shared" si="12"/>
        <v>0.64969268</v>
      </c>
      <c r="U22" s="135">
        <v>-0.19163061031844864</v>
      </c>
      <c r="V22" s="6">
        <f t="shared" si="13"/>
        <v>-0.1245010048</v>
      </c>
      <c r="W22" s="21">
        <f t="shared" si="14"/>
        <v>0.64969268</v>
      </c>
      <c r="X22" s="135">
        <v>-0.1967863935625288</v>
      </c>
      <c r="Y22" s="6">
        <f t="shared" si="15"/>
        <v>-0.1278506794</v>
      </c>
      <c r="Z22" s="21">
        <f t="shared" si="16"/>
        <v>0.64969268</v>
      </c>
      <c r="AA22" s="135">
        <v>-0.18156961108513703</v>
      </c>
      <c r="AB22" s="6">
        <f t="shared" si="17"/>
        <v>-0.1179644472</v>
      </c>
      <c r="AC22" s="21">
        <f t="shared" si="18"/>
        <v>0.64969268</v>
      </c>
      <c r="AD22" s="135">
        <v>-0.007374050049627434</v>
      </c>
      <c r="AE22" s="6">
        <f t="shared" si="19"/>
        <v>-0.004790866339</v>
      </c>
      <c r="AF22" s="21">
        <f t="shared" si="20"/>
        <v>0.64969268</v>
      </c>
      <c r="AG22" s="135">
        <v>-0.07834685516333528</v>
      </c>
      <c r="AH22" s="6">
        <f t="shared" si="21"/>
        <v>-0.0509013783</v>
      </c>
      <c r="AI22" s="21">
        <f t="shared" si="22"/>
        <v>0.64969268</v>
      </c>
    </row>
    <row r="23" ht="13.5" customHeight="1">
      <c r="A23" s="15" t="s">
        <v>103</v>
      </c>
      <c r="B23" s="6">
        <f>SQRT(('Regime Indicators'!J22-'Regime Indicators'!$J$44)^2+('Regime Indicators'!K22-'Regime Indicators'!$K$44)^2+('Regime Indicators'!L22-'Regime Indicators'!$L$44)^2+('Regime Indicators'!M22-'Regime Indicators'!$M$44)^2+('Regime Indicators'!N22-'Regime Indicators'!$N$44)^2+('Regime Indicators'!O22-'Regime Indicators'!$O$44)^2)</f>
        <v>8.338629986</v>
      </c>
      <c r="C23" s="6">
        <f t="shared" si="1"/>
        <v>0.4745252249</v>
      </c>
      <c r="D23" s="6">
        <f t="shared" si="2"/>
        <v>0.7124788765</v>
      </c>
      <c r="F23" s="135">
        <v>0.13105804241267993</v>
      </c>
      <c r="G23" s="6">
        <f t="shared" si="3"/>
        <v>0.09337608681</v>
      </c>
      <c r="H23" s="21">
        <f t="shared" si="4"/>
        <v>0.7124788765</v>
      </c>
      <c r="I23" s="135">
        <v>0.10606440019788765</v>
      </c>
      <c r="J23" s="6">
        <f t="shared" si="5"/>
        <v>0.07556864469</v>
      </c>
      <c r="K23" s="21">
        <f t="shared" si="6"/>
        <v>0.7124788765</v>
      </c>
      <c r="L23" s="135">
        <v>0.15968704433564107</v>
      </c>
      <c r="M23" s="6">
        <f t="shared" si="7"/>
        <v>0.1137736459</v>
      </c>
      <c r="N23" s="21">
        <f t="shared" si="8"/>
        <v>0.7124788765</v>
      </c>
      <c r="O23" s="22">
        <v>0.14991164905497278</v>
      </c>
      <c r="P23" s="6">
        <f t="shared" si="9"/>
        <v>0.1068088833</v>
      </c>
      <c r="Q23" s="21">
        <f t="shared" si="10"/>
        <v>0.7124788765</v>
      </c>
      <c r="R23" s="135">
        <v>0.030372890329543267</v>
      </c>
      <c r="S23" s="6">
        <f t="shared" si="11"/>
        <v>0.02164004278</v>
      </c>
      <c r="T23" s="21">
        <f t="shared" si="12"/>
        <v>0.7124788765</v>
      </c>
      <c r="U23" s="135">
        <v>0.039894529314546734</v>
      </c>
      <c r="V23" s="6">
        <f t="shared" si="13"/>
        <v>0.02842400942</v>
      </c>
      <c r="W23" s="21">
        <f t="shared" si="14"/>
        <v>0.7124788765</v>
      </c>
      <c r="X23" s="135">
        <v>0.002789221564482247</v>
      </c>
      <c r="Y23" s="6">
        <f t="shared" si="15"/>
        <v>0.001987261447</v>
      </c>
      <c r="Z23" s="21">
        <f t="shared" si="16"/>
        <v>0.7124788765</v>
      </c>
      <c r="AA23" s="135">
        <v>0.010986238109882196</v>
      </c>
      <c r="AB23" s="6">
        <f t="shared" si="17"/>
        <v>0.007827462586</v>
      </c>
      <c r="AC23" s="21">
        <f t="shared" si="18"/>
        <v>0.7124788765</v>
      </c>
      <c r="AD23" s="135">
        <v>-0.003589164411726742</v>
      </c>
      <c r="AE23" s="6">
        <f t="shared" si="19"/>
        <v>-0.002557203828</v>
      </c>
      <c r="AF23" s="21">
        <f t="shared" si="20"/>
        <v>0.7124788765</v>
      </c>
      <c r="AG23" s="135">
        <v>0.05451392824221446</v>
      </c>
      <c r="AH23" s="6">
        <f t="shared" si="21"/>
        <v>0.03884002235</v>
      </c>
      <c r="AI23" s="21">
        <f t="shared" si="22"/>
        <v>0.7124788765</v>
      </c>
    </row>
    <row r="24" ht="13.5" customHeight="1">
      <c r="A24" s="15" t="s">
        <v>105</v>
      </c>
      <c r="B24" s="6">
        <f>SQRT(('Regime Indicators'!J23-'Regime Indicators'!$J$44)^2+('Regime Indicators'!K23-'Regime Indicators'!$K$44)^2+('Regime Indicators'!L23-'Regime Indicators'!$L$44)^2+('Regime Indicators'!M23-'Regime Indicators'!$M$44)^2+('Regime Indicators'!N23-'Regime Indicators'!$N$44)^2+('Regime Indicators'!O23-'Regime Indicators'!$O$44)^2)</f>
        <v>8.070801016</v>
      </c>
      <c r="C24" s="6">
        <f t="shared" si="1"/>
        <v>0.45928392</v>
      </c>
      <c r="D24" s="6">
        <f t="shared" si="2"/>
        <v>0.7366026777</v>
      </c>
      <c r="F24" s="135">
        <v>0.11119349094371112</v>
      </c>
      <c r="G24" s="6">
        <f t="shared" si="3"/>
        <v>0.08190542317</v>
      </c>
      <c r="H24" s="21">
        <f t="shared" si="4"/>
        <v>0.7366026777</v>
      </c>
      <c r="I24" s="135">
        <v>0.1468932527915916</v>
      </c>
      <c r="J24" s="6">
        <f t="shared" si="5"/>
        <v>0.1082019633</v>
      </c>
      <c r="K24" s="21">
        <f t="shared" si="6"/>
        <v>0.7366026777</v>
      </c>
      <c r="L24" s="135">
        <v>0.11590530258800635</v>
      </c>
      <c r="M24" s="6">
        <f t="shared" si="7"/>
        <v>0.08537615625</v>
      </c>
      <c r="N24" s="21">
        <f t="shared" si="8"/>
        <v>0.7366026777</v>
      </c>
      <c r="O24" s="22">
        <v>0.1327565507883095</v>
      </c>
      <c r="P24" s="6">
        <f t="shared" si="9"/>
        <v>0.09778883079</v>
      </c>
      <c r="Q24" s="21">
        <f t="shared" si="10"/>
        <v>0.7366026777</v>
      </c>
      <c r="R24" s="135">
        <v>0.09605119161538456</v>
      </c>
      <c r="S24" s="6">
        <f t="shared" si="11"/>
        <v>0.07075156494</v>
      </c>
      <c r="T24" s="21">
        <f t="shared" si="12"/>
        <v>0.7366026777</v>
      </c>
      <c r="U24" s="135">
        <v>0.11132977756051399</v>
      </c>
      <c r="V24" s="6">
        <f t="shared" si="13"/>
        <v>0.08200581226</v>
      </c>
      <c r="W24" s="21">
        <f t="shared" si="14"/>
        <v>0.7366026777</v>
      </c>
      <c r="X24" s="135">
        <v>0.15119338582054298</v>
      </c>
      <c r="Y24" s="6">
        <f t="shared" si="15"/>
        <v>0.1113694528</v>
      </c>
      <c r="Z24" s="21">
        <f t="shared" si="16"/>
        <v>0.7366026777</v>
      </c>
      <c r="AA24" s="135">
        <v>0.12149171665532643</v>
      </c>
      <c r="AB24" s="6">
        <f t="shared" si="17"/>
        <v>0.08949112381</v>
      </c>
      <c r="AC24" s="21">
        <f t="shared" si="18"/>
        <v>0.7366026777</v>
      </c>
      <c r="AD24" s="135">
        <v>0.011608913101571083</v>
      </c>
      <c r="AE24" s="6">
        <f t="shared" si="19"/>
        <v>0.008551156476</v>
      </c>
      <c r="AF24" s="21">
        <f t="shared" si="20"/>
        <v>0.7366026777</v>
      </c>
      <c r="AG24" s="135">
        <v>0.07323551244684645</v>
      </c>
      <c r="AH24" s="6">
        <f t="shared" si="21"/>
        <v>0.05394547457</v>
      </c>
      <c r="AI24" s="21">
        <f t="shared" si="22"/>
        <v>0.7366026777</v>
      </c>
    </row>
    <row r="25" ht="13.5" customHeight="1">
      <c r="A25" s="15" t="s">
        <v>107</v>
      </c>
      <c r="B25" s="6">
        <f>SQRT(('Regime Indicators'!J24-'Regime Indicators'!$J$44)^2+('Regime Indicators'!K24-'Regime Indicators'!$K$44)^2+('Regime Indicators'!L24-'Regime Indicators'!$L$44)^2+('Regime Indicators'!M24-'Regime Indicators'!$M$44)^2+('Regime Indicators'!N24-'Regime Indicators'!$N$44)^2+('Regime Indicators'!O24-'Regime Indicators'!$O$44)^2)</f>
        <v>7.753954298</v>
      </c>
      <c r="C25" s="6">
        <f t="shared" si="1"/>
        <v>0.4412531691</v>
      </c>
      <c r="D25" s="6">
        <f t="shared" si="2"/>
        <v>0.7637677081</v>
      </c>
      <c r="F25" s="135">
        <v>-0.021978880514124</v>
      </c>
      <c r="G25" s="6">
        <f t="shared" si="3"/>
        <v>-0.0167867592</v>
      </c>
      <c r="H25" s="21">
        <f t="shared" si="4"/>
        <v>0.7637677081</v>
      </c>
      <c r="I25" s="135">
        <v>-0.04021990731857705</v>
      </c>
      <c r="J25" s="6">
        <f t="shared" si="5"/>
        <v>-0.03071866643</v>
      </c>
      <c r="K25" s="21">
        <f t="shared" si="6"/>
        <v>0.7637677081</v>
      </c>
      <c r="L25" s="135">
        <v>-0.030080628551733546</v>
      </c>
      <c r="M25" s="6">
        <f t="shared" si="7"/>
        <v>-0.02297461273</v>
      </c>
      <c r="N25" s="21">
        <f t="shared" si="8"/>
        <v>0.7637677081</v>
      </c>
      <c r="O25" s="22">
        <v>-0.039379191415989334</v>
      </c>
      <c r="P25" s="6">
        <f t="shared" si="9"/>
        <v>-0.03007655477</v>
      </c>
      <c r="Q25" s="21">
        <f t="shared" si="10"/>
        <v>0.7637677081</v>
      </c>
      <c r="R25" s="135">
        <v>-0.07179830553958788</v>
      </c>
      <c r="S25" s="6">
        <f t="shared" si="11"/>
        <v>-0.05483722727</v>
      </c>
      <c r="T25" s="21">
        <f t="shared" si="12"/>
        <v>0.7637677081</v>
      </c>
      <c r="U25" s="135">
        <v>-0.07256085975787518</v>
      </c>
      <c r="V25" s="6">
        <f t="shared" si="13"/>
        <v>-0.05541964155</v>
      </c>
      <c r="W25" s="21">
        <f t="shared" si="14"/>
        <v>0.7637677081</v>
      </c>
      <c r="X25" s="135">
        <v>-0.10153866391646515</v>
      </c>
      <c r="Y25" s="6">
        <f t="shared" si="15"/>
        <v>-0.07755195262</v>
      </c>
      <c r="Z25" s="21">
        <f t="shared" si="16"/>
        <v>0.7637677081</v>
      </c>
      <c r="AA25" s="135">
        <v>-0.08201020196255926</v>
      </c>
      <c r="AB25" s="6">
        <f t="shared" si="17"/>
        <v>-0.06263674399</v>
      </c>
      <c r="AC25" s="21">
        <f t="shared" si="18"/>
        <v>0.7637677081</v>
      </c>
      <c r="AD25" s="135">
        <v>-0.0038159914061590694</v>
      </c>
      <c r="AE25" s="6">
        <f t="shared" si="19"/>
        <v>-0.00291453101</v>
      </c>
      <c r="AF25" s="21">
        <f t="shared" si="20"/>
        <v>0.7637677081</v>
      </c>
      <c r="AG25" s="135">
        <v>0.0032705014029987822</v>
      </c>
      <c r="AH25" s="6">
        <f t="shared" si="21"/>
        <v>0.002497903361</v>
      </c>
      <c r="AI25" s="21">
        <f t="shared" si="22"/>
        <v>0.7637677081</v>
      </c>
    </row>
    <row r="26" ht="13.5" customHeight="1">
      <c r="A26" s="15" t="s">
        <v>109</v>
      </c>
      <c r="B26" s="6">
        <f>SQRT(('Regime Indicators'!J25-'Regime Indicators'!$J$44)^2+('Regime Indicators'!K25-'Regime Indicators'!$K$44)^2+('Regime Indicators'!L25-'Regime Indicators'!$L$44)^2+('Regime Indicators'!M25-'Regime Indicators'!$M$44)^2+('Regime Indicators'!N25-'Regime Indicators'!$N$44)^2+('Regime Indicators'!O25-'Regime Indicators'!$O$44)^2)</f>
        <v>7.100686224</v>
      </c>
      <c r="C26" s="6">
        <f t="shared" si="1"/>
        <v>0.4040777362</v>
      </c>
      <c r="D26" s="6">
        <f t="shared" si="2"/>
        <v>0.8148398221</v>
      </c>
      <c r="F26" s="135">
        <v>0.06505304267188028</v>
      </c>
      <c r="G26" s="6">
        <f t="shared" si="3"/>
        <v>0.05300780972</v>
      </c>
      <c r="H26" s="21">
        <f t="shared" si="4"/>
        <v>0.8148398221</v>
      </c>
      <c r="I26" s="135">
        <v>0.061078550996353176</v>
      </c>
      <c r="J26" s="6">
        <f t="shared" si="5"/>
        <v>0.04976923563</v>
      </c>
      <c r="K26" s="21">
        <f t="shared" si="6"/>
        <v>0.8148398221</v>
      </c>
      <c r="L26" s="135">
        <v>0.056665079740620294</v>
      </c>
      <c r="M26" s="6">
        <f t="shared" si="7"/>
        <v>0.0461729635</v>
      </c>
      <c r="N26" s="21">
        <f t="shared" si="8"/>
        <v>0.8148398221</v>
      </c>
      <c r="O26" s="22">
        <v>0.04836243533504403</v>
      </c>
      <c r="P26" s="6">
        <f t="shared" si="9"/>
        <v>0.0394076382</v>
      </c>
      <c r="Q26" s="21">
        <f t="shared" si="10"/>
        <v>0.8148398221</v>
      </c>
      <c r="R26" s="135">
        <v>0.07779767908639057</v>
      </c>
      <c r="S26" s="6">
        <f t="shared" si="11"/>
        <v>0.06339264699</v>
      </c>
      <c r="T26" s="21">
        <f t="shared" si="12"/>
        <v>0.8148398221</v>
      </c>
      <c r="U26" s="135">
        <v>0.06805945048152773</v>
      </c>
      <c r="V26" s="6">
        <f t="shared" si="13"/>
        <v>0.05545755052</v>
      </c>
      <c r="W26" s="21">
        <f t="shared" si="14"/>
        <v>0.8148398221</v>
      </c>
      <c r="X26" s="135">
        <v>0.0778892790178003</v>
      </c>
      <c r="Y26" s="6">
        <f t="shared" si="15"/>
        <v>0.06346728626</v>
      </c>
      <c r="Z26" s="21">
        <f t="shared" si="16"/>
        <v>0.8148398221</v>
      </c>
      <c r="AA26" s="135">
        <v>0.09367811875267251</v>
      </c>
      <c r="AB26" s="6">
        <f t="shared" si="17"/>
        <v>0.07633266162</v>
      </c>
      <c r="AC26" s="21">
        <f t="shared" si="18"/>
        <v>0.8148398221</v>
      </c>
      <c r="AD26" s="135">
        <v>0.04369906006362334</v>
      </c>
      <c r="AE26" s="6">
        <f t="shared" si="19"/>
        <v>0.03560773433</v>
      </c>
      <c r="AF26" s="21">
        <f t="shared" si="20"/>
        <v>0.8148398221</v>
      </c>
      <c r="AG26" s="135">
        <v>0.06199474335558164</v>
      </c>
      <c r="AH26" s="6">
        <f t="shared" si="21"/>
        <v>0.05051578565</v>
      </c>
      <c r="AI26" s="21">
        <f t="shared" si="22"/>
        <v>0.8148398221</v>
      </c>
    </row>
    <row r="27" ht="13.5" customHeight="1">
      <c r="A27" s="15" t="s">
        <v>111</v>
      </c>
      <c r="B27" s="6">
        <f>SQRT(('Regime Indicators'!J26-'Regime Indicators'!$J$44)^2+('Regime Indicators'!K26-'Regime Indicators'!$K$44)^2+('Regime Indicators'!L26-'Regime Indicators'!$L$44)^2+('Regime Indicators'!M26-'Regime Indicators'!$M$44)^2+('Regime Indicators'!N26-'Regime Indicators'!$N$44)^2+('Regime Indicators'!O26-'Regime Indicators'!$O$44)^2)</f>
        <v>6.673866877</v>
      </c>
      <c r="C27" s="6">
        <f t="shared" si="1"/>
        <v>0.3797887886</v>
      </c>
      <c r="D27" s="6">
        <f t="shared" si="2"/>
        <v>0.8444966737</v>
      </c>
      <c r="F27" s="135">
        <v>0.015222127070509295</v>
      </c>
      <c r="G27" s="6">
        <f t="shared" si="3"/>
        <v>0.01285503568</v>
      </c>
      <c r="H27" s="21">
        <f t="shared" si="4"/>
        <v>0.8444966737</v>
      </c>
      <c r="I27" s="135">
        <v>-0.01320260517960481</v>
      </c>
      <c r="J27" s="6">
        <f t="shared" si="5"/>
        <v>-0.01114955616</v>
      </c>
      <c r="K27" s="21">
        <f t="shared" si="6"/>
        <v>0.8444966737</v>
      </c>
      <c r="L27" s="135">
        <v>0.032213390694499244</v>
      </c>
      <c r="M27" s="6">
        <f t="shared" si="7"/>
        <v>0.02720410129</v>
      </c>
      <c r="N27" s="21">
        <f t="shared" si="8"/>
        <v>0.8444966737</v>
      </c>
      <c r="O27" s="22">
        <v>0.004471334722243814</v>
      </c>
      <c r="P27" s="6">
        <f t="shared" si="9"/>
        <v>0.0037760273</v>
      </c>
      <c r="Q27" s="21">
        <f t="shared" si="10"/>
        <v>0.8444966737</v>
      </c>
      <c r="R27" s="135">
        <v>0.06962669285259993</v>
      </c>
      <c r="S27" s="6">
        <f t="shared" si="11"/>
        <v>0.05879951051</v>
      </c>
      <c r="T27" s="21">
        <f t="shared" si="12"/>
        <v>0.8444966737</v>
      </c>
      <c r="U27" s="135">
        <v>0.04901490793688579</v>
      </c>
      <c r="V27" s="6">
        <f t="shared" si="13"/>
        <v>0.04139292671</v>
      </c>
      <c r="W27" s="21">
        <f t="shared" si="14"/>
        <v>0.8444966737</v>
      </c>
      <c r="X27" s="135">
        <v>0.07195548914646777</v>
      </c>
      <c r="Y27" s="6">
        <f t="shared" si="15"/>
        <v>0.06076617124</v>
      </c>
      <c r="Z27" s="21">
        <f t="shared" si="16"/>
        <v>0.8444966737</v>
      </c>
      <c r="AA27" s="135">
        <v>0.02512214796184553</v>
      </c>
      <c r="AB27" s="6">
        <f t="shared" si="17"/>
        <v>0.02121557039</v>
      </c>
      <c r="AC27" s="21">
        <f t="shared" si="18"/>
        <v>0.8444966737</v>
      </c>
      <c r="AD27" s="135">
        <v>-0.010351244764053358</v>
      </c>
      <c r="AE27" s="6">
        <f t="shared" si="19"/>
        <v>-0.008741591772</v>
      </c>
      <c r="AF27" s="21">
        <f t="shared" si="20"/>
        <v>0.8444966737</v>
      </c>
      <c r="AG27" s="135">
        <v>0.045951317394742563</v>
      </c>
      <c r="AH27" s="6">
        <f t="shared" si="21"/>
        <v>0.03880573469</v>
      </c>
      <c r="AI27" s="21">
        <f t="shared" si="22"/>
        <v>0.8444966737</v>
      </c>
    </row>
    <row r="28" ht="13.5" customHeight="1">
      <c r="A28" s="15" t="s">
        <v>113</v>
      </c>
      <c r="B28" s="6">
        <f>SQRT(('Regime Indicators'!J27-'Regime Indicators'!$J$44)^2+('Regime Indicators'!K27-'Regime Indicators'!$K$44)^2+('Regime Indicators'!L27-'Regime Indicators'!$L$44)^2+('Regime Indicators'!M27-'Regime Indicators'!$M$44)^2+('Regime Indicators'!N27-'Regime Indicators'!$N$44)^2+('Regime Indicators'!O27-'Regime Indicators'!$O$44)^2)</f>
        <v>6.599173573</v>
      </c>
      <c r="C28" s="6">
        <f t="shared" si="1"/>
        <v>0.3755382274</v>
      </c>
      <c r="D28" s="6">
        <f t="shared" si="2"/>
        <v>0.8493809936</v>
      </c>
      <c r="F28" s="135">
        <v>0.12307995668965699</v>
      </c>
      <c r="G28" s="6">
        <f t="shared" si="3"/>
        <v>0.1045417759</v>
      </c>
      <c r="H28" s="21">
        <f t="shared" si="4"/>
        <v>0.8493809936</v>
      </c>
      <c r="I28" s="135">
        <v>0.09544419210008215</v>
      </c>
      <c r="J28" s="6">
        <f t="shared" si="5"/>
        <v>0.08106848272</v>
      </c>
      <c r="K28" s="21">
        <f t="shared" si="6"/>
        <v>0.8493809936</v>
      </c>
      <c r="L28" s="135">
        <v>0.11630862821944743</v>
      </c>
      <c r="M28" s="6">
        <f t="shared" si="7"/>
        <v>0.0987903382</v>
      </c>
      <c r="N28" s="21">
        <f t="shared" si="8"/>
        <v>0.8493809936</v>
      </c>
      <c r="O28" s="22">
        <v>0.13210363036343575</v>
      </c>
      <c r="P28" s="6">
        <f t="shared" si="9"/>
        <v>0.1122063128</v>
      </c>
      <c r="Q28" s="21">
        <f t="shared" si="10"/>
        <v>0.8493809936</v>
      </c>
      <c r="R28" s="135">
        <v>0.0312667552848489</v>
      </c>
      <c r="S28" s="6">
        <f t="shared" si="11"/>
        <v>0.02655738767</v>
      </c>
      <c r="T28" s="21">
        <f t="shared" si="12"/>
        <v>0.8493809936</v>
      </c>
      <c r="U28" s="135">
        <v>0.06258422667658725</v>
      </c>
      <c r="V28" s="6">
        <f t="shared" si="13"/>
        <v>0.05315785264</v>
      </c>
      <c r="W28" s="21">
        <f t="shared" si="14"/>
        <v>0.8493809936</v>
      </c>
      <c r="X28" s="135">
        <v>0.08156013101835091</v>
      </c>
      <c r="Y28" s="6">
        <f t="shared" si="15"/>
        <v>0.06927562512</v>
      </c>
      <c r="Z28" s="21">
        <f t="shared" si="16"/>
        <v>0.8493809936</v>
      </c>
      <c r="AA28" s="135">
        <v>0.0629423129610509</v>
      </c>
      <c r="AB28" s="6">
        <f t="shared" si="17"/>
        <v>0.05346200432</v>
      </c>
      <c r="AC28" s="21">
        <f t="shared" si="18"/>
        <v>0.8493809936</v>
      </c>
      <c r="AD28" s="135">
        <v>-0.034877911094800984</v>
      </c>
      <c r="AE28" s="6">
        <f t="shared" si="19"/>
        <v>-0.02962463478</v>
      </c>
      <c r="AF28" s="21">
        <f t="shared" si="20"/>
        <v>0.8493809936</v>
      </c>
      <c r="AG28" s="135">
        <v>0.013831016664077156</v>
      </c>
      <c r="AH28" s="6">
        <f t="shared" si="21"/>
        <v>0.01174780268</v>
      </c>
      <c r="AI28" s="21">
        <f t="shared" si="22"/>
        <v>0.8493809936</v>
      </c>
    </row>
    <row r="29" ht="13.5" customHeight="1">
      <c r="A29" s="15" t="s">
        <v>115</v>
      </c>
      <c r="B29" s="6">
        <f>SQRT(('Regime Indicators'!J28-'Regime Indicators'!$J$44)^2+('Regime Indicators'!K28-'Regime Indicators'!$K$44)^2+('Regime Indicators'!L28-'Regime Indicators'!$L$44)^2+('Regime Indicators'!M28-'Regime Indicators'!$M$44)^2+('Regime Indicators'!N28-'Regime Indicators'!$N$44)^2+('Regime Indicators'!O28-'Regime Indicators'!$O$44)^2)</f>
        <v>6.050800397</v>
      </c>
      <c r="C29" s="6">
        <f t="shared" si="1"/>
        <v>0.3443320335</v>
      </c>
      <c r="D29" s="6">
        <f t="shared" si="2"/>
        <v>0.8824554199</v>
      </c>
      <c r="F29" s="135">
        <v>0.03199833887278403</v>
      </c>
      <c r="G29" s="6">
        <f t="shared" si="3"/>
        <v>0.02823710757</v>
      </c>
      <c r="H29" s="21">
        <f t="shared" si="4"/>
        <v>0.8824554199</v>
      </c>
      <c r="I29" s="135">
        <v>0.020623898832668575</v>
      </c>
      <c r="J29" s="6">
        <f t="shared" si="5"/>
        <v>0.01819967131</v>
      </c>
      <c r="K29" s="21">
        <f t="shared" si="6"/>
        <v>0.8824554199</v>
      </c>
      <c r="L29" s="135">
        <v>0.024711362172225693</v>
      </c>
      <c r="M29" s="6">
        <f t="shared" si="7"/>
        <v>0.02180667548</v>
      </c>
      <c r="N29" s="21">
        <f t="shared" si="8"/>
        <v>0.8824554199</v>
      </c>
      <c r="O29" s="22">
        <v>0.037352758006788944</v>
      </c>
      <c r="P29" s="6">
        <f t="shared" si="9"/>
        <v>0.03296214375</v>
      </c>
      <c r="Q29" s="21">
        <f t="shared" si="10"/>
        <v>0.8824554199</v>
      </c>
      <c r="R29" s="135">
        <v>-0.012579438091760431</v>
      </c>
      <c r="S29" s="6">
        <f t="shared" si="11"/>
        <v>-0.01110079332</v>
      </c>
      <c r="T29" s="21">
        <f t="shared" si="12"/>
        <v>0.8824554199</v>
      </c>
      <c r="U29" s="135">
        <v>-0.01953627067082575</v>
      </c>
      <c r="V29" s="6">
        <f t="shared" si="13"/>
        <v>-0.01723988794</v>
      </c>
      <c r="W29" s="21">
        <f t="shared" si="14"/>
        <v>0.8824554199</v>
      </c>
      <c r="X29" s="135">
        <v>-0.02994343012201961</v>
      </c>
      <c r="Y29" s="6">
        <f t="shared" si="15"/>
        <v>-0.0264237422</v>
      </c>
      <c r="Z29" s="21">
        <f t="shared" si="16"/>
        <v>0.8824554199</v>
      </c>
      <c r="AA29" s="135">
        <v>-0.04017588958262752</v>
      </c>
      <c r="AB29" s="6">
        <f t="shared" si="17"/>
        <v>-0.03545343151</v>
      </c>
      <c r="AC29" s="21">
        <f t="shared" si="18"/>
        <v>0.8824554199</v>
      </c>
      <c r="AD29" s="135">
        <v>-0.030987044866969016</v>
      </c>
      <c r="AE29" s="6">
        <f t="shared" si="19"/>
        <v>-0.02734468569</v>
      </c>
      <c r="AF29" s="21">
        <f t="shared" si="20"/>
        <v>0.8824554199</v>
      </c>
      <c r="AG29" s="135">
        <v>-0.014437635241048241</v>
      </c>
      <c r="AH29" s="6">
        <f t="shared" si="21"/>
        <v>-0.01274056947</v>
      </c>
      <c r="AI29" s="21">
        <f t="shared" si="22"/>
        <v>0.8824554199</v>
      </c>
    </row>
    <row r="30" ht="13.5" customHeight="1">
      <c r="A30" s="15" t="s">
        <v>117</v>
      </c>
      <c r="B30" s="6">
        <f>SQRT(('Regime Indicators'!J29-'Regime Indicators'!$J$44)^2+('Regime Indicators'!K29-'Regime Indicators'!$K$44)^2+('Regime Indicators'!L29-'Regime Indicators'!$L$44)^2+('Regime Indicators'!M29-'Regime Indicators'!$M$44)^2+('Regime Indicators'!N29-'Regime Indicators'!$N$44)^2+('Regime Indicators'!O29-'Regime Indicators'!$O$44)^2)</f>
        <v>5.513908634</v>
      </c>
      <c r="C30" s="6">
        <f t="shared" si="1"/>
        <v>0.3137792107</v>
      </c>
      <c r="D30" s="6">
        <f t="shared" si="2"/>
        <v>0.9101521607</v>
      </c>
      <c r="F30" s="135">
        <v>0.0394103072773524</v>
      </c>
      <c r="G30" s="6">
        <f t="shared" si="3"/>
        <v>0.03586937632</v>
      </c>
      <c r="H30" s="21">
        <f t="shared" si="4"/>
        <v>0.9101521607</v>
      </c>
      <c r="I30" s="135">
        <v>0.08109616974131928</v>
      </c>
      <c r="J30" s="6">
        <f t="shared" si="5"/>
        <v>0.07380985411</v>
      </c>
      <c r="K30" s="21">
        <f t="shared" si="6"/>
        <v>0.9101521607</v>
      </c>
      <c r="L30" s="135">
        <v>0.07591868049250583</v>
      </c>
      <c r="M30" s="6">
        <f t="shared" si="7"/>
        <v>0.06909755109</v>
      </c>
      <c r="N30" s="21">
        <f t="shared" si="8"/>
        <v>0.9101521607</v>
      </c>
      <c r="O30" s="22">
        <v>0.12802746768459894</v>
      </c>
      <c r="P30" s="6">
        <f t="shared" si="9"/>
        <v>0.1165244763</v>
      </c>
      <c r="Q30" s="21">
        <f t="shared" si="10"/>
        <v>0.9101521607</v>
      </c>
      <c r="R30" s="135">
        <v>0.12524365898074175</v>
      </c>
      <c r="S30" s="6">
        <f t="shared" si="11"/>
        <v>0.1139907868</v>
      </c>
      <c r="T30" s="21">
        <f t="shared" si="12"/>
        <v>0.9101521607</v>
      </c>
      <c r="U30" s="135">
        <v>0.10097901053269398</v>
      </c>
      <c r="V30" s="6">
        <f t="shared" si="13"/>
        <v>0.09190626462</v>
      </c>
      <c r="W30" s="21">
        <f t="shared" si="14"/>
        <v>0.9101521607</v>
      </c>
      <c r="X30" s="135">
        <v>0.15119090204430452</v>
      </c>
      <c r="Y30" s="6">
        <f t="shared" si="15"/>
        <v>0.1376067262</v>
      </c>
      <c r="Z30" s="21">
        <f t="shared" si="16"/>
        <v>0.9101521607</v>
      </c>
      <c r="AA30" s="135">
        <v>0.1481741880572176</v>
      </c>
      <c r="AB30" s="6">
        <f t="shared" si="17"/>
        <v>0.1348610574</v>
      </c>
      <c r="AC30" s="21">
        <f t="shared" si="18"/>
        <v>0.9101521607</v>
      </c>
      <c r="AD30" s="135">
        <v>0.0438108012453613</v>
      </c>
      <c r="AE30" s="6">
        <f t="shared" si="19"/>
        <v>0.03987449542</v>
      </c>
      <c r="AF30" s="21">
        <f t="shared" si="20"/>
        <v>0.9101521607</v>
      </c>
      <c r="AG30" s="135">
        <v>0.0345647898787842</v>
      </c>
      <c r="AH30" s="6">
        <f t="shared" si="21"/>
        <v>0.03145921819</v>
      </c>
      <c r="AI30" s="21">
        <f t="shared" si="22"/>
        <v>0.9101521607</v>
      </c>
    </row>
    <row r="31" ht="13.5" customHeight="1">
      <c r="A31" s="15" t="s">
        <v>119</v>
      </c>
      <c r="B31" s="6">
        <f>SQRT(('Regime Indicators'!J30-'Regime Indicators'!$J$44)^2+('Regime Indicators'!K30-'Regime Indicators'!$K$44)^2+('Regime Indicators'!L30-'Regime Indicators'!$L$44)^2+('Regime Indicators'!M30-'Regime Indicators'!$M$44)^2+('Regime Indicators'!N30-'Regime Indicators'!$N$44)^2+('Regime Indicators'!O30-'Regime Indicators'!$O$44)^2)</f>
        <v>4.897317442</v>
      </c>
      <c r="C31" s="6">
        <f t="shared" si="1"/>
        <v>0.2786909438</v>
      </c>
      <c r="D31" s="6">
        <f t="shared" si="2"/>
        <v>0.936458806</v>
      </c>
      <c r="F31" s="135">
        <v>0.10008655789662968</v>
      </c>
      <c r="G31" s="6">
        <f t="shared" si="3"/>
        <v>0.09372693851</v>
      </c>
      <c r="H31" s="21">
        <f t="shared" si="4"/>
        <v>0.936458806</v>
      </c>
      <c r="I31" s="135">
        <v>0.10436267827085244</v>
      </c>
      <c r="J31" s="6">
        <f t="shared" si="5"/>
        <v>0.09773134909</v>
      </c>
      <c r="K31" s="21">
        <f t="shared" si="6"/>
        <v>0.936458806</v>
      </c>
      <c r="L31" s="135">
        <v>0.0930131041670268</v>
      </c>
      <c r="M31" s="6">
        <f t="shared" si="7"/>
        <v>0.08710294047</v>
      </c>
      <c r="N31" s="21">
        <f t="shared" si="8"/>
        <v>0.936458806</v>
      </c>
      <c r="O31" s="22">
        <v>0.08172443861155831</v>
      </c>
      <c r="P31" s="6">
        <f t="shared" si="9"/>
        <v>0.0765315702</v>
      </c>
      <c r="Q31" s="21">
        <f t="shared" si="10"/>
        <v>0.936458806</v>
      </c>
      <c r="R31" s="135">
        <v>0.06014753452030375</v>
      </c>
      <c r="S31" s="6">
        <f t="shared" si="11"/>
        <v>0.05632568836</v>
      </c>
      <c r="T31" s="21">
        <f t="shared" si="12"/>
        <v>0.936458806</v>
      </c>
      <c r="U31" s="135">
        <v>0.050782321841085</v>
      </c>
      <c r="V31" s="6">
        <f t="shared" si="13"/>
        <v>0.04755555248</v>
      </c>
      <c r="W31" s="21">
        <f t="shared" si="14"/>
        <v>0.936458806</v>
      </c>
      <c r="X31" s="135">
        <v>0.05757898823000063</v>
      </c>
      <c r="Y31" s="6">
        <f t="shared" si="15"/>
        <v>0.05392035057</v>
      </c>
      <c r="Z31" s="21">
        <f t="shared" si="16"/>
        <v>0.936458806</v>
      </c>
      <c r="AA31" s="135">
        <v>0.05276475278585946</v>
      </c>
      <c r="AB31" s="6">
        <f t="shared" si="17"/>
        <v>0.04941201739</v>
      </c>
      <c r="AC31" s="21">
        <f t="shared" si="18"/>
        <v>0.936458806</v>
      </c>
      <c r="AD31" s="135">
        <v>-0.0071683917451824675</v>
      </c>
      <c r="AE31" s="6">
        <f t="shared" si="19"/>
        <v>-0.006712903575</v>
      </c>
      <c r="AF31" s="21">
        <f t="shared" si="20"/>
        <v>0.936458806</v>
      </c>
      <c r="AG31" s="135">
        <v>0.038236513056671306</v>
      </c>
      <c r="AH31" s="6">
        <f t="shared" si="21"/>
        <v>0.03580691936</v>
      </c>
      <c r="AI31" s="21">
        <f t="shared" si="22"/>
        <v>0.936458806</v>
      </c>
    </row>
    <row r="32" ht="13.5" customHeight="1">
      <c r="A32" s="15" t="s">
        <v>121</v>
      </c>
      <c r="B32" s="6">
        <f>SQRT(('Regime Indicators'!J31-'Regime Indicators'!$J$44)^2+('Regime Indicators'!K31-'Regime Indicators'!$K$44)^2+('Regime Indicators'!L31-'Regime Indicators'!$L$44)^2+('Regime Indicators'!M31-'Regime Indicators'!$M$44)^2+('Regime Indicators'!N31-'Regime Indicators'!$N$44)^2+('Regime Indicators'!O31-'Regime Indicators'!$O$44)^2)</f>
        <v>4.199919619</v>
      </c>
      <c r="C32" s="6">
        <f t="shared" si="1"/>
        <v>0.2390042256</v>
      </c>
      <c r="D32" s="6">
        <f t="shared" si="2"/>
        <v>0.9595987099</v>
      </c>
      <c r="F32" s="135">
        <v>0.030213933497469148</v>
      </c>
      <c r="G32" s="6">
        <f t="shared" si="3"/>
        <v>0.0289932516</v>
      </c>
      <c r="H32" s="21">
        <f t="shared" si="4"/>
        <v>0.9595987099</v>
      </c>
      <c r="I32" s="135">
        <v>0.011195161958098332</v>
      </c>
      <c r="J32" s="6">
        <f t="shared" si="5"/>
        <v>0.01074286297</v>
      </c>
      <c r="K32" s="21">
        <f t="shared" si="6"/>
        <v>0.9595987099</v>
      </c>
      <c r="L32" s="135">
        <v>0.01777023977561032</v>
      </c>
      <c r="M32" s="6">
        <f t="shared" si="7"/>
        <v>0.01705229916</v>
      </c>
      <c r="N32" s="21">
        <f t="shared" si="8"/>
        <v>0.9595987099</v>
      </c>
      <c r="O32" s="22">
        <v>0.00484762802201244</v>
      </c>
      <c r="P32" s="6">
        <f t="shared" si="9"/>
        <v>0.004651777596</v>
      </c>
      <c r="Q32" s="21">
        <f t="shared" si="10"/>
        <v>0.9595987099</v>
      </c>
      <c r="R32" s="135">
        <v>0.010934584937572378</v>
      </c>
      <c r="S32" s="6">
        <f t="shared" si="11"/>
        <v>0.0104928136</v>
      </c>
      <c r="T32" s="21">
        <f t="shared" si="12"/>
        <v>0.9595987099</v>
      </c>
      <c r="U32" s="135">
        <v>0.003957731738683856</v>
      </c>
      <c r="V32" s="6">
        <f t="shared" si="13"/>
        <v>0.00379783427</v>
      </c>
      <c r="W32" s="21">
        <f t="shared" si="14"/>
        <v>0.9595987099</v>
      </c>
      <c r="X32" s="135">
        <v>0.039798795924819386</v>
      </c>
      <c r="Y32" s="6">
        <f t="shared" si="15"/>
        <v>0.03819087322</v>
      </c>
      <c r="Z32" s="21">
        <f t="shared" si="16"/>
        <v>0.9595987099</v>
      </c>
      <c r="AA32" s="135">
        <v>0.029269201021254743</v>
      </c>
      <c r="AB32" s="6">
        <f t="shared" si="17"/>
        <v>0.02808668754</v>
      </c>
      <c r="AC32" s="21">
        <f t="shared" si="18"/>
        <v>0.9595987099</v>
      </c>
      <c r="AD32" s="135">
        <v>0.027892100251639906</v>
      </c>
      <c r="AE32" s="6">
        <f t="shared" si="19"/>
        <v>0.02676522342</v>
      </c>
      <c r="AF32" s="21">
        <f t="shared" si="20"/>
        <v>0.9595987099</v>
      </c>
      <c r="AG32" s="135">
        <v>0.029704461921522096</v>
      </c>
      <c r="AH32" s="6">
        <f t="shared" si="21"/>
        <v>0.02850436334</v>
      </c>
      <c r="AI32" s="21">
        <f t="shared" si="22"/>
        <v>0.9595987099</v>
      </c>
    </row>
    <row r="33" ht="13.5" customHeight="1">
      <c r="A33" s="15" t="s">
        <v>123</v>
      </c>
      <c r="B33" s="6">
        <f>SQRT(('Regime Indicators'!J32-'Regime Indicators'!$J$44)^2+('Regime Indicators'!K32-'Regime Indicators'!$K$44)^2+('Regime Indicators'!L32-'Regime Indicators'!$L$44)^2+('Regime Indicators'!M32-'Regime Indicators'!$M$44)^2+('Regime Indicators'!N32-'Regime Indicators'!$N$44)^2+('Regime Indicators'!O32-'Regime Indicators'!$O$44)^2)</f>
        <v>3.893097587</v>
      </c>
      <c r="C33" s="6">
        <f t="shared" si="1"/>
        <v>0.221543948</v>
      </c>
      <c r="D33" s="6">
        <f t="shared" si="2"/>
        <v>0.9677321555</v>
      </c>
      <c r="F33" s="135">
        <v>0.051042337676546534</v>
      </c>
      <c r="G33" s="6">
        <f t="shared" si="3"/>
        <v>0.04939531146</v>
      </c>
      <c r="H33" s="21">
        <f t="shared" si="4"/>
        <v>0.9677321555</v>
      </c>
      <c r="I33" s="135">
        <v>0.05130329004789114</v>
      </c>
      <c r="J33" s="6">
        <f t="shared" si="5"/>
        <v>0.04964784346</v>
      </c>
      <c r="K33" s="21">
        <f t="shared" si="6"/>
        <v>0.9677321555</v>
      </c>
      <c r="L33" s="135">
        <v>0.02382828787470359</v>
      </c>
      <c r="M33" s="6">
        <f t="shared" si="7"/>
        <v>0.02305940039</v>
      </c>
      <c r="N33" s="21">
        <f t="shared" si="8"/>
        <v>0.9677321555</v>
      </c>
      <c r="O33" s="22">
        <v>0.01724402428155214</v>
      </c>
      <c r="P33" s="6">
        <f t="shared" si="9"/>
        <v>0.01668759679</v>
      </c>
      <c r="Q33" s="21">
        <f t="shared" si="10"/>
        <v>0.9677321555</v>
      </c>
      <c r="R33" s="135">
        <v>0.05238233061939446</v>
      </c>
      <c r="S33" s="6">
        <f t="shared" si="11"/>
        <v>0.05069206572</v>
      </c>
      <c r="T33" s="21">
        <f t="shared" si="12"/>
        <v>0.9677321555</v>
      </c>
      <c r="U33" s="135">
        <v>0.03995566128602457</v>
      </c>
      <c r="V33" s="6">
        <f t="shared" si="13"/>
        <v>0.03866637822</v>
      </c>
      <c r="W33" s="21">
        <f t="shared" si="14"/>
        <v>0.9677321555</v>
      </c>
      <c r="X33" s="135">
        <v>0.03400918843493228</v>
      </c>
      <c r="Y33" s="6">
        <f t="shared" si="15"/>
        <v>0.03291178523</v>
      </c>
      <c r="Z33" s="21">
        <f t="shared" si="16"/>
        <v>0.9677321555</v>
      </c>
      <c r="AA33" s="135">
        <v>0.030537423880423242</v>
      </c>
      <c r="AB33" s="6">
        <f t="shared" si="17"/>
        <v>0.02955204703</v>
      </c>
      <c r="AC33" s="21">
        <f t="shared" si="18"/>
        <v>0.9677321555</v>
      </c>
      <c r="AD33" s="135">
        <v>0.027232758519833755</v>
      </c>
      <c r="AE33" s="6">
        <f t="shared" si="19"/>
        <v>0.0263540161</v>
      </c>
      <c r="AF33" s="21">
        <f t="shared" si="20"/>
        <v>0.9677321555</v>
      </c>
      <c r="AG33" s="135">
        <v>0.02999423148957625</v>
      </c>
      <c r="AH33" s="6">
        <f t="shared" si="21"/>
        <v>0.02902638229</v>
      </c>
      <c r="AI33" s="21">
        <f t="shared" si="22"/>
        <v>0.9677321555</v>
      </c>
    </row>
    <row r="34" ht="13.5" customHeight="1">
      <c r="A34" s="15" t="s">
        <v>125</v>
      </c>
      <c r="B34" s="6">
        <f>SQRT(('Regime Indicators'!J33-'Regime Indicators'!$J$44)^2+('Regime Indicators'!K33-'Regime Indicators'!$K$44)^2+('Regime Indicators'!L33-'Regime Indicators'!$L$44)^2+('Regime Indicators'!M33-'Regime Indicators'!$M$44)^2+('Regime Indicators'!N33-'Regime Indicators'!$N$44)^2+('Regime Indicators'!O33-'Regime Indicators'!$O$44)^2)</f>
        <v>3.862535231</v>
      </c>
      <c r="C34" s="6">
        <f t="shared" si="1"/>
        <v>0.2198047404</v>
      </c>
      <c r="D34" s="6">
        <f t="shared" si="2"/>
        <v>0.9684781144</v>
      </c>
      <c r="F34" s="135">
        <v>-0.0019343778168032788</v>
      </c>
      <c r="G34" s="6">
        <f t="shared" si="3"/>
        <v>-0.00187340258</v>
      </c>
      <c r="H34" s="21">
        <f t="shared" si="4"/>
        <v>0.9684781144</v>
      </c>
      <c r="I34" s="135">
        <v>0.014870146223218805</v>
      </c>
      <c r="J34" s="6">
        <f t="shared" si="5"/>
        <v>0.01440141117</v>
      </c>
      <c r="K34" s="21">
        <f t="shared" si="6"/>
        <v>0.9684781144</v>
      </c>
      <c r="L34" s="135">
        <v>-0.08577541526323029</v>
      </c>
      <c r="M34" s="6">
        <f t="shared" si="7"/>
        <v>-0.08307161243</v>
      </c>
      <c r="N34" s="21">
        <f t="shared" si="8"/>
        <v>0.9684781144</v>
      </c>
      <c r="O34" s="22">
        <v>-0.061292524104715085</v>
      </c>
      <c r="P34" s="6">
        <f t="shared" si="9"/>
        <v>-0.05936046817</v>
      </c>
      <c r="Q34" s="21">
        <f t="shared" si="10"/>
        <v>0.9684781144</v>
      </c>
      <c r="R34" s="135">
        <v>-0.06239609524724887</v>
      </c>
      <c r="S34" s="6">
        <f t="shared" si="11"/>
        <v>-0.06042925267</v>
      </c>
      <c r="T34" s="21">
        <f t="shared" si="12"/>
        <v>0.9684781144</v>
      </c>
      <c r="U34" s="135">
        <v>-0.05238851146386114</v>
      </c>
      <c r="V34" s="6">
        <f t="shared" si="13"/>
        <v>-0.0507371268</v>
      </c>
      <c r="W34" s="21">
        <f t="shared" si="14"/>
        <v>0.9684781144</v>
      </c>
      <c r="X34" s="135">
        <v>-0.08727486962000564</v>
      </c>
      <c r="Y34" s="6">
        <f t="shared" si="15"/>
        <v>-0.08452380116</v>
      </c>
      <c r="Z34" s="21">
        <f t="shared" si="16"/>
        <v>0.9684781144</v>
      </c>
      <c r="AA34" s="135">
        <v>-0.07810530221614831</v>
      </c>
      <c r="AB34" s="6">
        <f t="shared" si="17"/>
        <v>-0.07564327581</v>
      </c>
      <c r="AC34" s="21">
        <f t="shared" si="18"/>
        <v>0.9684781144</v>
      </c>
      <c r="AD34" s="135">
        <v>-0.053796706110276094</v>
      </c>
      <c r="AE34" s="6">
        <f t="shared" si="19"/>
        <v>-0.05210093249</v>
      </c>
      <c r="AF34" s="21">
        <f t="shared" si="20"/>
        <v>0.9684781144</v>
      </c>
      <c r="AG34" s="135">
        <v>-0.03274293488272306</v>
      </c>
      <c r="AH34" s="6">
        <f t="shared" si="21"/>
        <v>-0.03171081583</v>
      </c>
      <c r="AI34" s="21">
        <f t="shared" si="22"/>
        <v>0.9684781144</v>
      </c>
    </row>
    <row r="35" ht="13.5" customHeight="1">
      <c r="A35" s="15" t="s">
        <v>127</v>
      </c>
      <c r="B35" s="6">
        <f>SQRT(('Regime Indicators'!J34-'Regime Indicators'!$J$44)^2+('Regime Indicators'!K34-'Regime Indicators'!$K$44)^2+('Regime Indicators'!L34-'Regime Indicators'!$L$44)^2+('Regime Indicators'!M34-'Regime Indicators'!$M$44)^2+('Regime Indicators'!N34-'Regime Indicators'!$N$44)^2+('Regime Indicators'!O34-'Regime Indicators'!$O$44)^2)</f>
        <v>4.427649166</v>
      </c>
      <c r="C35" s="6">
        <f t="shared" si="1"/>
        <v>0.2519635983</v>
      </c>
      <c r="D35" s="6">
        <f t="shared" si="2"/>
        <v>0.952775308</v>
      </c>
      <c r="F35" s="135">
        <v>0.04980142317166836</v>
      </c>
      <c r="G35" s="6">
        <f t="shared" si="3"/>
        <v>0.0474495663</v>
      </c>
      <c r="H35" s="21">
        <f t="shared" si="4"/>
        <v>0.952775308</v>
      </c>
      <c r="I35" s="135">
        <v>0.047843466843716875</v>
      </c>
      <c r="J35" s="6">
        <f t="shared" si="5"/>
        <v>0.04558407386</v>
      </c>
      <c r="K35" s="21">
        <f t="shared" si="6"/>
        <v>0.952775308</v>
      </c>
      <c r="L35" s="135">
        <v>0.09398395019778727</v>
      </c>
      <c r="M35" s="6">
        <f t="shared" si="7"/>
        <v>0.0895455871</v>
      </c>
      <c r="N35" s="21">
        <f t="shared" si="8"/>
        <v>0.952775308</v>
      </c>
      <c r="O35" s="22">
        <v>0.10058753777680773</v>
      </c>
      <c r="P35" s="6">
        <f t="shared" si="9"/>
        <v>0.09583732229</v>
      </c>
      <c r="Q35" s="21">
        <f t="shared" si="10"/>
        <v>0.952775308</v>
      </c>
      <c r="R35" s="135">
        <v>-0.05171865867720671</v>
      </c>
      <c r="S35" s="6">
        <f t="shared" si="11"/>
        <v>-0.04927626095</v>
      </c>
      <c r="T35" s="21">
        <f t="shared" si="12"/>
        <v>0.952775308</v>
      </c>
      <c r="U35" s="135">
        <v>-0.02216193218532647</v>
      </c>
      <c r="V35" s="6">
        <f t="shared" si="13"/>
        <v>-0.02111534176</v>
      </c>
      <c r="W35" s="21">
        <f t="shared" si="14"/>
        <v>0.952775308</v>
      </c>
      <c r="X35" s="135">
        <v>-0.04075487126966393</v>
      </c>
      <c r="Y35" s="6">
        <f t="shared" si="15"/>
        <v>-0.03883023503</v>
      </c>
      <c r="Z35" s="21">
        <f t="shared" si="16"/>
        <v>0.952775308</v>
      </c>
      <c r="AA35" s="135">
        <v>-0.026875585072448582</v>
      </c>
      <c r="AB35" s="6">
        <f t="shared" si="17"/>
        <v>-0.02560639385</v>
      </c>
      <c r="AC35" s="21">
        <f t="shared" si="18"/>
        <v>0.952775308</v>
      </c>
      <c r="AD35" s="135">
        <v>-0.029933932071220304</v>
      </c>
      <c r="AE35" s="6">
        <f t="shared" si="19"/>
        <v>-0.02852031135</v>
      </c>
      <c r="AF35" s="21">
        <f t="shared" si="20"/>
        <v>0.952775308</v>
      </c>
      <c r="AG35" s="135">
        <v>-0.025107885834562693</v>
      </c>
      <c r="AH35" s="6">
        <f t="shared" si="21"/>
        <v>-0.02392217366</v>
      </c>
      <c r="AI35" s="21">
        <f t="shared" si="22"/>
        <v>0.952775308</v>
      </c>
    </row>
    <row r="36" ht="13.5" customHeight="1">
      <c r="A36" s="15" t="s">
        <v>129</v>
      </c>
      <c r="B36" s="6">
        <f>SQRT(('Regime Indicators'!J35-'Regime Indicators'!$J$44)^2+('Regime Indicators'!K35-'Regime Indicators'!$K$44)^2+('Regime Indicators'!L35-'Regime Indicators'!$L$44)^2+('Regime Indicators'!M35-'Regime Indicators'!$M$44)^2+('Regime Indicators'!N35-'Regime Indicators'!$N$44)^2+('Regime Indicators'!O35-'Regime Indicators'!$O$44)^2)</f>
        <v>3.740208738</v>
      </c>
      <c r="C36" s="6">
        <f t="shared" si="1"/>
        <v>0.2128435242</v>
      </c>
      <c r="D36" s="6">
        <f t="shared" si="2"/>
        <v>0.9713510807</v>
      </c>
      <c r="F36" s="135">
        <v>-0.007219281528972221</v>
      </c>
      <c r="G36" s="6">
        <f t="shared" si="3"/>
        <v>-0.007012456915</v>
      </c>
      <c r="H36" s="21">
        <f t="shared" si="4"/>
        <v>0.9713510807</v>
      </c>
      <c r="I36" s="135">
        <v>0.03837648483157774</v>
      </c>
      <c r="J36" s="6">
        <f t="shared" si="5"/>
        <v>0.03727704001</v>
      </c>
      <c r="K36" s="21">
        <f t="shared" si="6"/>
        <v>0.9713510807</v>
      </c>
      <c r="L36" s="135">
        <v>0.01980316524649739</v>
      </c>
      <c r="M36" s="6">
        <f t="shared" si="7"/>
        <v>0.01923582596</v>
      </c>
      <c r="N36" s="21">
        <f t="shared" si="8"/>
        <v>0.9713510807</v>
      </c>
      <c r="O36" s="22">
        <v>0.0662983451831709</v>
      </c>
      <c r="P36" s="6">
        <f t="shared" si="9"/>
        <v>0.06439896924</v>
      </c>
      <c r="Q36" s="21">
        <f t="shared" si="10"/>
        <v>0.9713510807</v>
      </c>
      <c r="R36" s="135">
        <v>0.026102499223344733</v>
      </c>
      <c r="S36" s="6">
        <f t="shared" si="11"/>
        <v>0.02535469083</v>
      </c>
      <c r="T36" s="21">
        <f t="shared" si="12"/>
        <v>0.9713510807</v>
      </c>
      <c r="U36" s="135">
        <v>0.05022271992639005</v>
      </c>
      <c r="V36" s="6">
        <f t="shared" si="13"/>
        <v>0.04878389328</v>
      </c>
      <c r="W36" s="21">
        <f t="shared" si="14"/>
        <v>0.9713510807</v>
      </c>
      <c r="X36" s="135">
        <v>0.03695738396016823</v>
      </c>
      <c r="Y36" s="6">
        <f t="shared" si="15"/>
        <v>0.03589859485</v>
      </c>
      <c r="Z36" s="21">
        <f t="shared" si="16"/>
        <v>0.9713510807</v>
      </c>
      <c r="AA36" s="135">
        <v>0.04369973807073668</v>
      </c>
      <c r="AB36" s="6">
        <f t="shared" si="17"/>
        <v>0.0424477878</v>
      </c>
      <c r="AC36" s="21">
        <f t="shared" si="18"/>
        <v>0.9713510807</v>
      </c>
      <c r="AD36" s="135">
        <v>-0.046320447186645075</v>
      </c>
      <c r="AE36" s="6">
        <f t="shared" si="19"/>
        <v>-0.04499341643</v>
      </c>
      <c r="AF36" s="21">
        <f t="shared" si="20"/>
        <v>0.9713510807</v>
      </c>
      <c r="AG36" s="135">
        <v>0.006456281779314121</v>
      </c>
      <c r="AH36" s="6">
        <f t="shared" si="21"/>
        <v>0.006271316284</v>
      </c>
      <c r="AI36" s="21">
        <f t="shared" si="22"/>
        <v>0.9713510807</v>
      </c>
    </row>
    <row r="37" ht="13.5" customHeight="1">
      <c r="A37" s="15" t="s">
        <v>131</v>
      </c>
      <c r="B37" s="6">
        <f>SQRT(('Regime Indicators'!J36-'Regime Indicators'!$J$44)^2+('Regime Indicators'!K36-'Regime Indicators'!$K$44)^2+('Regime Indicators'!L36-'Regime Indicators'!$L$44)^2+('Regime Indicators'!M36-'Regime Indicators'!$M$44)^2+('Regime Indicators'!N36-'Regime Indicators'!$N$44)^2+('Regime Indicators'!O36-'Regime Indicators'!$O$44)^2)</f>
        <v>3.294846506</v>
      </c>
      <c r="C37" s="6">
        <f t="shared" si="1"/>
        <v>0.1874993593</v>
      </c>
      <c r="D37" s="6">
        <f t="shared" si="2"/>
        <v>0.9803548784</v>
      </c>
      <c r="F37" s="135">
        <v>0.0010835834158609003</v>
      </c>
      <c r="G37" s="6">
        <f t="shared" si="3"/>
        <v>0.001062296288</v>
      </c>
      <c r="H37" s="21">
        <f t="shared" si="4"/>
        <v>0.9803548784</v>
      </c>
      <c r="I37" s="135">
        <v>0.0012004843380759578</v>
      </c>
      <c r="J37" s="6">
        <f t="shared" si="5"/>
        <v>0.001176900677</v>
      </c>
      <c r="K37" s="21">
        <f t="shared" si="6"/>
        <v>0.9803548784</v>
      </c>
      <c r="L37" s="135">
        <v>-0.011958177989005225</v>
      </c>
      <c r="M37" s="6">
        <f t="shared" si="7"/>
        <v>-0.01172325813</v>
      </c>
      <c r="N37" s="21">
        <f t="shared" si="8"/>
        <v>0.9803548784</v>
      </c>
      <c r="O37" s="22">
        <v>0.019768722717746767</v>
      </c>
      <c r="P37" s="6">
        <f t="shared" si="9"/>
        <v>0.01938036376</v>
      </c>
      <c r="Q37" s="21">
        <f t="shared" si="10"/>
        <v>0.9803548784</v>
      </c>
      <c r="R37" s="135">
        <v>0.0012346584429094865</v>
      </c>
      <c r="S37" s="6">
        <f t="shared" si="11"/>
        <v>0.001210403428</v>
      </c>
      <c r="T37" s="21">
        <f t="shared" si="12"/>
        <v>0.9803548784</v>
      </c>
      <c r="U37" s="135">
        <v>0.008349418185144453</v>
      </c>
      <c r="V37" s="6">
        <f t="shared" si="13"/>
        <v>0.008185392849</v>
      </c>
      <c r="W37" s="21">
        <f t="shared" si="14"/>
        <v>0.9803548784</v>
      </c>
      <c r="X37" s="135">
        <v>0.029826918590895923</v>
      </c>
      <c r="Y37" s="6">
        <f t="shared" si="15"/>
        <v>0.02924096515</v>
      </c>
      <c r="Z37" s="21">
        <f t="shared" si="16"/>
        <v>0.9803548784</v>
      </c>
      <c r="AA37" s="135">
        <v>0.0533264368231301</v>
      </c>
      <c r="AB37" s="6">
        <f t="shared" si="17"/>
        <v>0.05227883249</v>
      </c>
      <c r="AC37" s="21">
        <f t="shared" si="18"/>
        <v>0.9803548784</v>
      </c>
      <c r="AD37" s="135">
        <v>-0.008343874251251826</v>
      </c>
      <c r="AE37" s="6">
        <f t="shared" si="19"/>
        <v>-0.008179957827</v>
      </c>
      <c r="AF37" s="21">
        <f t="shared" si="20"/>
        <v>0.9803548784</v>
      </c>
      <c r="AG37" s="135">
        <v>0.012819605815675983</v>
      </c>
      <c r="AH37" s="6">
        <f t="shared" si="21"/>
        <v>0.0125677631</v>
      </c>
      <c r="AI37" s="21">
        <f t="shared" si="22"/>
        <v>0.9803548784</v>
      </c>
    </row>
    <row r="38" ht="13.5" customHeight="1">
      <c r="A38" s="15" t="s">
        <v>133</v>
      </c>
      <c r="B38" s="6">
        <f>SQRT(('Regime Indicators'!J37-'Regime Indicators'!$J$44)^2+('Regime Indicators'!K37-'Regime Indicators'!$K$44)^2+('Regime Indicators'!L37-'Regime Indicators'!$L$44)^2+('Regime Indicators'!M37-'Regime Indicators'!$M$44)^2+('Regime Indicators'!N37-'Regime Indicators'!$N$44)^2+('Regime Indicators'!O37-'Regime Indicators'!$O$44)^2)</f>
        <v>3.319915978</v>
      </c>
      <c r="C38" s="6">
        <f t="shared" si="1"/>
        <v>0.1889259841</v>
      </c>
      <c r="D38" s="6">
        <f t="shared" si="2"/>
        <v>0.9799060902</v>
      </c>
      <c r="F38" s="135">
        <v>-0.08394969440815658</v>
      </c>
      <c r="G38" s="6">
        <f t="shared" si="3"/>
        <v>-0.08226281682</v>
      </c>
      <c r="H38" s="21">
        <f t="shared" si="4"/>
        <v>0.9799060902</v>
      </c>
      <c r="I38" s="135">
        <v>-0.05290070530997959</v>
      </c>
      <c r="J38" s="6">
        <f t="shared" si="5"/>
        <v>-0.05183772331</v>
      </c>
      <c r="K38" s="21">
        <f t="shared" si="6"/>
        <v>0.9799060902</v>
      </c>
      <c r="L38" s="135">
        <v>-0.10734793042782664</v>
      </c>
      <c r="M38" s="6">
        <f t="shared" si="7"/>
        <v>-0.1051908908</v>
      </c>
      <c r="N38" s="21">
        <f t="shared" si="8"/>
        <v>0.9799060902</v>
      </c>
      <c r="O38" s="22">
        <v>-0.13061590109325105</v>
      </c>
      <c r="P38" s="6">
        <f t="shared" si="9"/>
        <v>-0.127991317</v>
      </c>
      <c r="Q38" s="21">
        <f t="shared" si="10"/>
        <v>0.9799060902</v>
      </c>
      <c r="R38" s="135">
        <v>-0.12053016520882931</v>
      </c>
      <c r="S38" s="6">
        <f t="shared" si="11"/>
        <v>-0.1181082429</v>
      </c>
      <c r="T38" s="21">
        <f t="shared" si="12"/>
        <v>0.9799060902</v>
      </c>
      <c r="U38" s="135">
        <v>-0.09110133713576318</v>
      </c>
      <c r="V38" s="6">
        <f t="shared" si="13"/>
        <v>-0.08927075509</v>
      </c>
      <c r="W38" s="21">
        <f t="shared" si="14"/>
        <v>0.9799060902</v>
      </c>
      <c r="X38" s="135">
        <v>-0.08819179493839269</v>
      </c>
      <c r="Y38" s="6">
        <f t="shared" si="15"/>
        <v>-0.08641967697</v>
      </c>
      <c r="Z38" s="21">
        <f t="shared" si="16"/>
        <v>0.9799060902</v>
      </c>
      <c r="AA38" s="135">
        <v>-0.07257369607129871</v>
      </c>
      <c r="AB38" s="6">
        <f t="shared" si="17"/>
        <v>-0.07111540677</v>
      </c>
      <c r="AC38" s="21">
        <f t="shared" si="18"/>
        <v>0.9799060902</v>
      </c>
      <c r="AD38" s="135">
        <v>0.006416210283995305</v>
      </c>
      <c r="AE38" s="6">
        <f t="shared" si="19"/>
        <v>0.006287283534</v>
      </c>
      <c r="AF38" s="21">
        <f t="shared" si="20"/>
        <v>0.9799060902</v>
      </c>
      <c r="AG38" s="135">
        <v>-0.037376569617870725</v>
      </c>
      <c r="AH38" s="6">
        <f t="shared" si="21"/>
        <v>-0.0366255282</v>
      </c>
      <c r="AI38" s="21">
        <f t="shared" si="22"/>
        <v>0.9799060902</v>
      </c>
    </row>
    <row r="39" ht="13.5" customHeight="1">
      <c r="A39" s="15" t="s">
        <v>135</v>
      </c>
      <c r="B39" s="6">
        <f>SQRT(('Regime Indicators'!J38-'Regime Indicators'!$J$44)^2+('Regime Indicators'!K38-'Regime Indicators'!$K$44)^2+('Regime Indicators'!L38-'Regime Indicators'!$L$44)^2+('Regime Indicators'!M38-'Regime Indicators'!$M$44)^2+('Regime Indicators'!N38-'Regime Indicators'!$N$44)^2+('Regime Indicators'!O38-'Regime Indicators'!$O$44)^2)</f>
        <v>3.41692496</v>
      </c>
      <c r="C39" s="6">
        <f t="shared" si="1"/>
        <v>0.1944464604</v>
      </c>
      <c r="D39" s="6">
        <f t="shared" si="2"/>
        <v>0.9781060272</v>
      </c>
      <c r="F39" s="135">
        <v>0.05635223282079016</v>
      </c>
      <c r="G39" s="6">
        <f t="shared" si="3"/>
        <v>0.05511845857</v>
      </c>
      <c r="H39" s="21">
        <f t="shared" si="4"/>
        <v>0.9781060272</v>
      </c>
      <c r="I39" s="135">
        <v>0.0731711990954993</v>
      </c>
      <c r="J39" s="6">
        <f t="shared" si="5"/>
        <v>0.07156919085</v>
      </c>
      <c r="K39" s="21">
        <f t="shared" si="6"/>
        <v>0.9781060272</v>
      </c>
      <c r="L39" s="135">
        <v>0.028760704139326965</v>
      </c>
      <c r="M39" s="6">
        <f t="shared" si="7"/>
        <v>0.02813101806</v>
      </c>
      <c r="N39" s="21">
        <f t="shared" si="8"/>
        <v>0.9781060272</v>
      </c>
      <c r="O39" s="22">
        <v>0.04319524192616009</v>
      </c>
      <c r="P39" s="6">
        <f t="shared" si="9"/>
        <v>0.04224952647</v>
      </c>
      <c r="Q39" s="21">
        <f t="shared" si="10"/>
        <v>0.9781060272</v>
      </c>
      <c r="R39" s="135">
        <v>0.021713215712493517</v>
      </c>
      <c r="S39" s="6">
        <f t="shared" si="11"/>
        <v>0.02123782716</v>
      </c>
      <c r="T39" s="21">
        <f t="shared" si="12"/>
        <v>0.9781060272</v>
      </c>
      <c r="U39" s="135">
        <v>0.05607263365849935</v>
      </c>
      <c r="V39" s="6">
        <f t="shared" si="13"/>
        <v>0.05484498094</v>
      </c>
      <c r="W39" s="21">
        <f t="shared" si="14"/>
        <v>0.9781060272</v>
      </c>
      <c r="X39" s="135">
        <v>0.037843149887505145</v>
      </c>
      <c r="Y39" s="6">
        <f t="shared" si="15"/>
        <v>0.03701461299</v>
      </c>
      <c r="Z39" s="21">
        <f t="shared" si="16"/>
        <v>0.9781060272</v>
      </c>
      <c r="AA39" s="135">
        <v>0.07812414239463683</v>
      </c>
      <c r="AB39" s="6">
        <f t="shared" si="17"/>
        <v>0.07641369454</v>
      </c>
      <c r="AC39" s="21">
        <f t="shared" si="18"/>
        <v>0.9781060272</v>
      </c>
      <c r="AD39" s="135">
        <v>-0.012583614513958175</v>
      </c>
      <c r="AE39" s="6">
        <f t="shared" si="19"/>
        <v>-0.0123081092</v>
      </c>
      <c r="AF39" s="21">
        <f t="shared" si="20"/>
        <v>0.9781060272</v>
      </c>
      <c r="AG39" s="135">
        <v>-0.008613998247366528</v>
      </c>
      <c r="AH39" s="6">
        <f t="shared" si="21"/>
        <v>-0.008425403604</v>
      </c>
      <c r="AI39" s="21">
        <f t="shared" si="22"/>
        <v>0.9781060272</v>
      </c>
    </row>
    <row r="40" ht="13.5" customHeight="1">
      <c r="A40" s="15" t="s">
        <v>137</v>
      </c>
      <c r="B40" s="6">
        <f>SQRT(('Regime Indicators'!J39-'Regime Indicators'!$J$44)^2+('Regime Indicators'!K39-'Regime Indicators'!$K$44)^2+('Regime Indicators'!L39-'Regime Indicators'!$L$44)^2+('Regime Indicators'!M39-'Regime Indicators'!$M$44)^2+('Regime Indicators'!N39-'Regime Indicators'!$N$44)^2+('Regime Indicators'!O39-'Regime Indicators'!$O$44)^2)</f>
        <v>2.838137841</v>
      </c>
      <c r="C40" s="6">
        <f t="shared" si="1"/>
        <v>0.1615095045</v>
      </c>
      <c r="D40" s="6">
        <f t="shared" si="2"/>
        <v>0.9874140927</v>
      </c>
      <c r="F40" s="135">
        <v>0.016383574414898572</v>
      </c>
      <c r="G40" s="6">
        <f t="shared" si="3"/>
        <v>0.01617737227</v>
      </c>
      <c r="H40" s="21">
        <f t="shared" si="4"/>
        <v>0.9874140927</v>
      </c>
      <c r="I40" s="135">
        <v>0.0074188780047854674</v>
      </c>
      <c r="J40" s="6">
        <f t="shared" si="5"/>
        <v>0.007325504694</v>
      </c>
      <c r="K40" s="21">
        <f t="shared" si="6"/>
        <v>0.9874140927</v>
      </c>
      <c r="L40" s="135">
        <v>0.017027542699790343</v>
      </c>
      <c r="M40" s="6">
        <f t="shared" si="7"/>
        <v>0.01681323563</v>
      </c>
      <c r="N40" s="21">
        <f t="shared" si="8"/>
        <v>0.9874140927</v>
      </c>
      <c r="O40" s="22">
        <v>-0.046829800854307546</v>
      </c>
      <c r="P40" s="6">
        <f t="shared" si="9"/>
        <v>-0.04624040532</v>
      </c>
      <c r="Q40" s="21">
        <f t="shared" si="10"/>
        <v>0.9874140927</v>
      </c>
      <c r="R40" s="135">
        <v>-0.025653442139511262</v>
      </c>
      <c r="S40" s="6">
        <f t="shared" si="11"/>
        <v>-0.02533057029</v>
      </c>
      <c r="T40" s="21">
        <f t="shared" si="12"/>
        <v>0.9874140927</v>
      </c>
      <c r="U40" s="135">
        <v>-0.013538191741417571</v>
      </c>
      <c r="V40" s="6">
        <f t="shared" si="13"/>
        <v>-0.01336780131</v>
      </c>
      <c r="W40" s="21">
        <f t="shared" si="14"/>
        <v>0.9874140927</v>
      </c>
      <c r="X40" s="135">
        <v>0.011817470449937861</v>
      </c>
      <c r="Y40" s="6">
        <f t="shared" si="15"/>
        <v>0.01166873686</v>
      </c>
      <c r="Z40" s="21">
        <f t="shared" si="16"/>
        <v>0.9874140927</v>
      </c>
      <c r="AA40" s="135">
        <v>3.8480539831842187E-4</v>
      </c>
      <c r="AB40" s="6">
        <f t="shared" si="17"/>
        <v>0.0003799622732</v>
      </c>
      <c r="AC40" s="21">
        <f t="shared" si="18"/>
        <v>0.9874140927</v>
      </c>
      <c r="AD40" s="135">
        <v>0.08260569389152406</v>
      </c>
      <c r="AE40" s="6">
        <f t="shared" si="19"/>
        <v>0.08156602628</v>
      </c>
      <c r="AF40" s="21">
        <f t="shared" si="20"/>
        <v>0.9874140927</v>
      </c>
      <c r="AG40" s="135">
        <v>0.04112809474241996</v>
      </c>
      <c r="AH40" s="6">
        <f t="shared" si="21"/>
        <v>0.04061046035</v>
      </c>
      <c r="AI40" s="21">
        <f t="shared" si="22"/>
        <v>0.9874140927</v>
      </c>
    </row>
    <row r="41" ht="13.5" customHeight="1">
      <c r="A41" s="15" t="s">
        <v>139</v>
      </c>
      <c r="B41" s="6">
        <f>SQRT(('Regime Indicators'!J40-'Regime Indicators'!$J$44)^2+('Regime Indicators'!K40-'Regime Indicators'!$K$44)^2+('Regime Indicators'!L40-'Regime Indicators'!$L$44)^2+('Regime Indicators'!M40-'Regime Indicators'!$M$44)^2+('Regime Indicators'!N40-'Regime Indicators'!$N$44)^2+('Regime Indicators'!O40-'Regime Indicators'!$O$44)^2)</f>
        <v>2.453694302</v>
      </c>
      <c r="C41" s="6">
        <f t="shared" si="1"/>
        <v>0.139632031</v>
      </c>
      <c r="D41" s="6">
        <f t="shared" si="2"/>
        <v>0.9918549538</v>
      </c>
      <c r="F41" s="135">
        <v>0.04583087082488557</v>
      </c>
      <c r="G41" s="6">
        <f t="shared" si="3"/>
        <v>0.04545757627</v>
      </c>
      <c r="H41" s="21">
        <f t="shared" si="4"/>
        <v>0.9918549538</v>
      </c>
      <c r="I41" s="135">
        <v>0.006143230685792922</v>
      </c>
      <c r="J41" s="6">
        <f t="shared" si="5"/>
        <v>0.006093193788</v>
      </c>
      <c r="K41" s="21">
        <f t="shared" si="6"/>
        <v>0.9918549538</v>
      </c>
      <c r="L41" s="135">
        <v>0.04306276895110828</v>
      </c>
      <c r="M41" s="6">
        <f t="shared" si="7"/>
        <v>0.04271202071</v>
      </c>
      <c r="N41" s="21">
        <f t="shared" si="8"/>
        <v>0.9918549538</v>
      </c>
      <c r="O41" s="22">
        <v>0.0324099586965636</v>
      </c>
      <c r="P41" s="6">
        <f t="shared" si="9"/>
        <v>0.03214597809</v>
      </c>
      <c r="Q41" s="21">
        <f t="shared" si="10"/>
        <v>0.9918549538</v>
      </c>
      <c r="R41" s="135">
        <v>-0.02174100796956191</v>
      </c>
      <c r="S41" s="6">
        <f t="shared" si="11"/>
        <v>-0.02156392646</v>
      </c>
      <c r="T41" s="21">
        <f t="shared" si="12"/>
        <v>0.9918549538</v>
      </c>
      <c r="U41" s="135">
        <v>6.575614977271105E-4</v>
      </c>
      <c r="V41" s="6">
        <f t="shared" si="13"/>
        <v>0.000652205629</v>
      </c>
      <c r="W41" s="21">
        <f t="shared" si="14"/>
        <v>0.9918549538</v>
      </c>
      <c r="X41" s="135">
        <v>-0.018790959688178566</v>
      </c>
      <c r="Y41" s="6">
        <f t="shared" si="15"/>
        <v>-0.01863790645</v>
      </c>
      <c r="Z41" s="21">
        <f t="shared" si="16"/>
        <v>0.9918549538</v>
      </c>
      <c r="AA41" s="135">
        <v>-0.006890086179692778</v>
      </c>
      <c r="AB41" s="6">
        <f t="shared" si="17"/>
        <v>-0.00683396611</v>
      </c>
      <c r="AC41" s="21">
        <f t="shared" si="18"/>
        <v>0.9918549538</v>
      </c>
      <c r="AD41" s="135">
        <v>0.03401351765992677</v>
      </c>
      <c r="AE41" s="6">
        <f t="shared" si="19"/>
        <v>0.03373647599</v>
      </c>
      <c r="AF41" s="21">
        <f t="shared" si="20"/>
        <v>0.9918549538</v>
      </c>
      <c r="AG41" s="135">
        <v>0.044334031695673515</v>
      </c>
      <c r="AH41" s="6">
        <f t="shared" si="21"/>
        <v>0.04397292896</v>
      </c>
      <c r="AI41" s="21">
        <f t="shared" si="22"/>
        <v>0.9918549538</v>
      </c>
    </row>
    <row r="42" ht="13.5" customHeight="1">
      <c r="A42" s="15" t="s">
        <v>141</v>
      </c>
      <c r="B42" s="6">
        <f>SQRT(('Regime Indicators'!J41-'Regime Indicators'!$J$44)^2+('Regime Indicators'!K41-'Regime Indicators'!$K$44)^2+('Regime Indicators'!L41-'Regime Indicators'!$L$44)^2+('Regime Indicators'!M41-'Regime Indicators'!$M$44)^2+('Regime Indicators'!N41-'Regime Indicators'!$N$44)^2+('Regime Indicators'!O41-'Regime Indicators'!$O$44)^2)</f>
        <v>1.63876957</v>
      </c>
      <c r="C42" s="6">
        <f t="shared" si="1"/>
        <v>0.09325722573</v>
      </c>
      <c r="D42" s="6">
        <f t="shared" si="2"/>
        <v>0.9975688237</v>
      </c>
      <c r="F42" s="135">
        <v>0.034808601342666945</v>
      </c>
      <c r="G42" s="6">
        <f t="shared" si="3"/>
        <v>0.0347239755</v>
      </c>
      <c r="H42" s="21">
        <f t="shared" si="4"/>
        <v>0.9975688237</v>
      </c>
      <c r="I42" s="135">
        <v>0.04581078005474737</v>
      </c>
      <c r="J42" s="6">
        <f t="shared" si="5"/>
        <v>0.04569940597</v>
      </c>
      <c r="K42" s="21">
        <f t="shared" si="6"/>
        <v>0.9975688237</v>
      </c>
      <c r="L42" s="135">
        <v>0.0886597671473559</v>
      </c>
      <c r="M42" s="6">
        <f t="shared" si="7"/>
        <v>0.08844421963</v>
      </c>
      <c r="N42" s="21">
        <f t="shared" si="8"/>
        <v>0.9975688237</v>
      </c>
      <c r="O42" s="22">
        <v>0.09221616754710071</v>
      </c>
      <c r="P42" s="6">
        <f t="shared" si="9"/>
        <v>0.09199197379</v>
      </c>
      <c r="Q42" s="21">
        <f t="shared" si="10"/>
        <v>0.9975688237</v>
      </c>
      <c r="R42" s="135">
        <v>0.07685485166146466</v>
      </c>
      <c r="S42" s="6">
        <f t="shared" si="11"/>
        <v>0.07666800397</v>
      </c>
      <c r="T42" s="21">
        <f t="shared" si="12"/>
        <v>0.9975688237</v>
      </c>
      <c r="U42" s="135">
        <v>0.049650933291653265</v>
      </c>
      <c r="V42" s="6">
        <f t="shared" si="13"/>
        <v>0.04953022312</v>
      </c>
      <c r="W42" s="21">
        <f t="shared" si="14"/>
        <v>0.9975688237</v>
      </c>
      <c r="X42" s="135">
        <v>0.08774786790087785</v>
      </c>
      <c r="Y42" s="6">
        <f t="shared" si="15"/>
        <v>0.08753453737</v>
      </c>
      <c r="Z42" s="21">
        <f t="shared" si="16"/>
        <v>0.9975688237</v>
      </c>
      <c r="AA42" s="135">
        <v>0.07245485104202598</v>
      </c>
      <c r="AB42" s="6">
        <f t="shared" si="17"/>
        <v>0.07227870053</v>
      </c>
      <c r="AC42" s="21">
        <f t="shared" si="18"/>
        <v>0.9975688237</v>
      </c>
      <c r="AD42" s="135">
        <v>0.0102646242188289</v>
      </c>
      <c r="AE42" s="6">
        <f t="shared" si="19"/>
        <v>0.01023966911</v>
      </c>
      <c r="AF42" s="21">
        <f t="shared" si="20"/>
        <v>0.9975688237</v>
      </c>
      <c r="AG42" s="135">
        <v>0.05302099076260558</v>
      </c>
      <c r="AH42" s="6">
        <f t="shared" si="21"/>
        <v>0.05289208739</v>
      </c>
      <c r="AI42" s="21">
        <f t="shared" si="22"/>
        <v>0.9975688237</v>
      </c>
    </row>
    <row r="43" ht="13.5" customHeight="1">
      <c r="A43" s="15" t="s">
        <v>143</v>
      </c>
      <c r="B43" s="6">
        <f>SQRT(('Regime Indicators'!J42-'Regime Indicators'!$J$44)^2+('Regime Indicators'!K42-'Regime Indicators'!$K$44)^2+('Regime Indicators'!L42-'Regime Indicators'!$L$44)^2+('Regime Indicators'!M42-'Regime Indicators'!$M$44)^2+('Regime Indicators'!N42-'Regime Indicators'!$N$44)^2+('Regime Indicators'!O42-'Regime Indicators'!$O$44)^2)</f>
        <v>0.8417161336</v>
      </c>
      <c r="C43" s="6">
        <f t="shared" si="1"/>
        <v>0.04789941973</v>
      </c>
      <c r="D43" s="6">
        <f t="shared" si="2"/>
        <v>0.9996703415</v>
      </c>
      <c r="F43" s="135">
        <v>0.06676468964916493</v>
      </c>
      <c r="G43" s="6">
        <f t="shared" si="3"/>
        <v>0.0667426801</v>
      </c>
      <c r="H43" s="21">
        <f t="shared" si="4"/>
        <v>0.9996703415</v>
      </c>
      <c r="I43" s="135">
        <v>0.010115672464231285</v>
      </c>
      <c r="J43" s="6">
        <f t="shared" si="5"/>
        <v>0.01011233775</v>
      </c>
      <c r="K43" s="21">
        <f t="shared" si="6"/>
        <v>0.9996703415</v>
      </c>
      <c r="L43" s="135">
        <v>0.14073582609210922</v>
      </c>
      <c r="M43" s="6">
        <f t="shared" si="7"/>
        <v>0.1406894313</v>
      </c>
      <c r="N43" s="21">
        <f t="shared" si="8"/>
        <v>0.9996703415</v>
      </c>
      <c r="O43" s="22">
        <v>0.03570123223116539</v>
      </c>
      <c r="P43" s="6">
        <f t="shared" si="9"/>
        <v>0.03568946302</v>
      </c>
      <c r="Q43" s="21">
        <f t="shared" si="10"/>
        <v>0.9996703415</v>
      </c>
      <c r="R43" s="135">
        <v>0.046227624154149716</v>
      </c>
      <c r="S43" s="6">
        <f t="shared" si="11"/>
        <v>0.04621238482</v>
      </c>
      <c r="T43" s="21">
        <f t="shared" si="12"/>
        <v>0.9996703415</v>
      </c>
      <c r="U43" s="135">
        <v>-0.052891631693962604</v>
      </c>
      <c r="V43" s="6">
        <f t="shared" si="13"/>
        <v>-0.05287419552</v>
      </c>
      <c r="W43" s="21">
        <f t="shared" si="14"/>
        <v>0.9996703415</v>
      </c>
      <c r="X43" s="135">
        <v>-0.0011608039022159566</v>
      </c>
      <c r="Y43" s="6">
        <f t="shared" si="15"/>
        <v>-0.001160421233</v>
      </c>
      <c r="Z43" s="21">
        <f t="shared" si="16"/>
        <v>0.9996703415</v>
      </c>
      <c r="AA43" s="135">
        <v>-0.05338578101140301</v>
      </c>
      <c r="AB43" s="6">
        <f t="shared" si="17"/>
        <v>-0.05336818193</v>
      </c>
      <c r="AC43" s="21">
        <f t="shared" si="18"/>
        <v>0.9996703415</v>
      </c>
      <c r="AD43" s="135">
        <v>-0.10261800475844662</v>
      </c>
      <c r="AE43" s="6">
        <f t="shared" si="19"/>
        <v>-0.1025841759</v>
      </c>
      <c r="AF43" s="21">
        <f t="shared" si="20"/>
        <v>0.9996703415</v>
      </c>
      <c r="AG43" s="135">
        <v>-0.0019142611746874039</v>
      </c>
      <c r="AH43" s="6">
        <f t="shared" si="21"/>
        <v>-0.001913630122</v>
      </c>
      <c r="AI43" s="21">
        <f t="shared" si="22"/>
        <v>0.9996703415</v>
      </c>
    </row>
    <row r="44" ht="13.5" customHeight="1">
      <c r="A44" s="15" t="s">
        <v>145</v>
      </c>
      <c r="B44" s="6">
        <f>SQRT(('Regime Indicators'!J43-'Regime Indicators'!$J$44)^2+('Regime Indicators'!K43-'Regime Indicators'!$K$44)^2+('Regime Indicators'!L43-'Regime Indicators'!$L$44)^2+('Regime Indicators'!M43-'Regime Indicators'!$M$44)^2+('Regime Indicators'!N43-'Regime Indicators'!$N$44)^2+('Regime Indicators'!O43-'Regime Indicators'!$O$44)^2)</f>
        <v>0.5976240267</v>
      </c>
      <c r="C44" s="6">
        <f t="shared" si="1"/>
        <v>0.03400890508</v>
      </c>
      <c r="D44" s="6">
        <f t="shared" si="2"/>
        <v>0.999882</v>
      </c>
      <c r="F44" s="135">
        <v>0.03268591618303884</v>
      </c>
      <c r="G44" s="6">
        <f t="shared" si="3"/>
        <v>0.03268205924</v>
      </c>
      <c r="H44" s="21">
        <f t="shared" si="4"/>
        <v>0.999882</v>
      </c>
      <c r="I44" s="135">
        <v>0.08908662579908677</v>
      </c>
      <c r="J44" s="6">
        <f t="shared" si="5"/>
        <v>0.08907611357</v>
      </c>
      <c r="K44" s="21">
        <f t="shared" si="6"/>
        <v>0.999882</v>
      </c>
      <c r="L44" s="135">
        <v>-0.0012994233946993505</v>
      </c>
      <c r="M44" s="6">
        <f t="shared" si="7"/>
        <v>-0.001299270063</v>
      </c>
      <c r="N44" s="21">
        <f t="shared" si="8"/>
        <v>0.999882</v>
      </c>
      <c r="O44" s="22">
        <v>0.05348808328250376</v>
      </c>
      <c r="P44" s="6">
        <f t="shared" si="9"/>
        <v>0.05348177169</v>
      </c>
      <c r="Q44" s="21">
        <f t="shared" si="10"/>
        <v>0.999882</v>
      </c>
      <c r="R44" s="135">
        <v>0.05667184329791164</v>
      </c>
      <c r="S44" s="6">
        <f t="shared" si="11"/>
        <v>0.05666515602</v>
      </c>
      <c r="T44" s="21">
        <f t="shared" si="12"/>
        <v>0.999882</v>
      </c>
      <c r="U44" s="135">
        <v>0.08035629963871682</v>
      </c>
      <c r="V44" s="6">
        <f t="shared" si="13"/>
        <v>0.08034681759</v>
      </c>
      <c r="W44" s="21">
        <f t="shared" si="14"/>
        <v>0.999882</v>
      </c>
      <c r="X44" s="135">
        <v>0.0680240583517151</v>
      </c>
      <c r="Y44" s="6">
        <f t="shared" si="15"/>
        <v>0.06801603151</v>
      </c>
      <c r="Z44" s="21">
        <f t="shared" si="16"/>
        <v>0.999882</v>
      </c>
      <c r="AA44" s="135">
        <v>0.08457972130883173</v>
      </c>
      <c r="AB44" s="6">
        <f t="shared" si="17"/>
        <v>0.0845697409</v>
      </c>
      <c r="AC44" s="21">
        <f t="shared" si="18"/>
        <v>0.999882</v>
      </c>
      <c r="AD44" s="135">
        <v>0.024813793829006503</v>
      </c>
      <c r="AE44" s="6">
        <f t="shared" si="19"/>
        <v>0.0248108658</v>
      </c>
      <c r="AF44" s="21">
        <f t="shared" si="20"/>
        <v>0.999882</v>
      </c>
      <c r="AG44" s="135">
        <v>0.03175901207558174</v>
      </c>
      <c r="AH44" s="6">
        <f t="shared" si="21"/>
        <v>0.03175526451</v>
      </c>
      <c r="AI44" s="21">
        <f t="shared" si="22"/>
        <v>0.999882</v>
      </c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0.03103597143</v>
      </c>
      <c r="I53" s="135">
        <f>SUM(J3:J49)/SUM(K3:K49)</f>
        <v>0.03449808102</v>
      </c>
      <c r="L53" s="135">
        <f>SUM(M3:M49)/SUM(N3:N49)</f>
        <v>0.03188346542</v>
      </c>
      <c r="O53" s="135">
        <f>SUM(P3:P49)/SUM(Q3:Q49)</f>
        <v>0.03327247061</v>
      </c>
      <c r="R53" s="135">
        <f>SUM(S3:S49)/SUM(T3:T49)</f>
        <v>0.01263032552</v>
      </c>
      <c r="U53" s="135">
        <f>SUM(V3:V49)/SUM(W3:W49)</f>
        <v>0.0147901115</v>
      </c>
      <c r="X53" s="135">
        <f>SUM(Y3:Y49)/SUM(Z3:Z49)</f>
        <v>0.01953460427</v>
      </c>
      <c r="AA53" s="135">
        <f>SUM(AB3:AB49)/SUM(AC3:AC49)</f>
        <v>0.02048445968</v>
      </c>
      <c r="AD53" s="135">
        <f>SUM(AE3:AE49)/SUM(AF3:AF49)</f>
        <v>0.00143530995</v>
      </c>
      <c r="AG53" s="135">
        <f>SUM(AH3:AH49)/SUM(AI3:AI49)</f>
        <v>0.01899627404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Indicators'!$J$43)^2+('Regime Indicators'!K2-'Regime Indicators'!$K$43)^2+('Regime Indicators'!L2-'Regime Indicators'!$L$43)^2+('Regime Indicators'!M2-'Regime Indicators'!$M$43)^2+('Regime Indicators'!N2-'Regime Indicators'!$N$43)^2+('Regime Indicators'!O2-'Regime Indicators'!$O$43)^2)</f>
        <v>17.0518575</v>
      </c>
      <c r="C3" s="6">
        <f t="shared" ref="C3:C43" si="1">B3/MAX($B$3:$B$49)</f>
        <v>1</v>
      </c>
      <c r="D3" s="6">
        <f t="shared" ref="D3:D43" si="2">(1-C3^3)^3</f>
        <v>0</v>
      </c>
      <c r="F3" s="135">
        <v>0.08002022215014493</v>
      </c>
      <c r="G3" s="6">
        <f t="shared" ref="G3:G43" si="3">F3*$D3</f>
        <v>0</v>
      </c>
      <c r="H3" s="21">
        <f t="shared" ref="H3:H43" si="4">$D3</f>
        <v>0</v>
      </c>
      <c r="I3" s="135">
        <v>0.05927035378206491</v>
      </c>
      <c r="J3" s="6">
        <f t="shared" ref="J3:J43" si="5">I3*$D3</f>
        <v>0</v>
      </c>
      <c r="K3" s="21">
        <f t="shared" ref="K3:K43" si="6">$D3</f>
        <v>0</v>
      </c>
      <c r="L3" s="135">
        <v>0.09027923563222706</v>
      </c>
      <c r="M3" s="6">
        <f t="shared" ref="M3:M43" si="7">L3*$D3</f>
        <v>0</v>
      </c>
      <c r="N3" s="21">
        <f t="shared" ref="N3:N43" si="8">$D3</f>
        <v>0</v>
      </c>
      <c r="O3" s="22">
        <v>0.08769557455906196</v>
      </c>
      <c r="P3" s="6">
        <f t="shared" ref="P3:P43" si="9">O3*$D3</f>
        <v>0</v>
      </c>
      <c r="Q3" s="21">
        <f t="shared" ref="Q3:Q43" si="10">$D3</f>
        <v>0</v>
      </c>
      <c r="R3" s="135">
        <v>0.10845177406117879</v>
      </c>
      <c r="S3" s="6">
        <f t="shared" ref="S3:S43" si="11">R3*$D3</f>
        <v>0</v>
      </c>
      <c r="T3" s="21">
        <f t="shared" ref="T3:T43" si="12">$D3</f>
        <v>0</v>
      </c>
      <c r="U3" s="135">
        <v>0.09379122638738613</v>
      </c>
      <c r="V3" s="6">
        <f t="shared" ref="V3:V43" si="13">U3*$D3</f>
        <v>0</v>
      </c>
      <c r="W3" s="21">
        <f t="shared" ref="W3:W43" si="14">$D3</f>
        <v>0</v>
      </c>
      <c r="X3" s="135">
        <v>0.122437114401857</v>
      </c>
      <c r="Y3" s="6">
        <f t="shared" ref="Y3:Y43" si="15">X3*$D3</f>
        <v>0</v>
      </c>
      <c r="Z3" s="21">
        <f t="shared" ref="Z3:Z43" si="16">$D3</f>
        <v>0</v>
      </c>
      <c r="AA3" s="135">
        <v>0.128439994113547</v>
      </c>
      <c r="AB3" s="6">
        <f t="shared" ref="AB3:AB43" si="17">AA3*$D3</f>
        <v>0</v>
      </c>
      <c r="AC3" s="21">
        <f t="shared" ref="AC3:AC43" si="18">$D3</f>
        <v>0</v>
      </c>
      <c r="AD3" s="135">
        <v>0.02572521521226423</v>
      </c>
      <c r="AE3" s="6">
        <f t="shared" ref="AE3:AE43" si="19">AD3*$D3</f>
        <v>0</v>
      </c>
      <c r="AF3" s="21">
        <f t="shared" ref="AF3:AF43" si="20">$D3</f>
        <v>0</v>
      </c>
      <c r="AG3" s="135">
        <v>0.04818173655123448</v>
      </c>
      <c r="AH3" s="6">
        <f t="shared" ref="AH3:AH43" si="21">AG3*$D3</f>
        <v>0</v>
      </c>
      <c r="AI3" s="21">
        <f t="shared" ref="AI3:AI43" si="22">$D3</f>
        <v>0</v>
      </c>
    </row>
    <row r="4" ht="13.5" customHeight="1">
      <c r="A4" s="15" t="s">
        <v>31</v>
      </c>
      <c r="B4" s="6">
        <f>SQRT(('Regime Indicators'!J3-'Regime Indicators'!$J$43)^2+('Regime Indicators'!K3-'Regime Indicators'!$K$43)^2+('Regime Indicators'!L3-'Regime Indicators'!$L$43)^2+('Regime Indicators'!M3-'Regime Indicators'!$M$43)^2+('Regime Indicators'!N3-'Regime Indicators'!$N$43)^2+('Regime Indicators'!O3-'Regime Indicators'!$O$43)^2)</f>
        <v>16.17728411</v>
      </c>
      <c r="C4" s="6">
        <f t="shared" si="1"/>
        <v>0.9487109605</v>
      </c>
      <c r="D4" s="6">
        <f t="shared" si="2"/>
        <v>0.003119197419</v>
      </c>
      <c r="F4" s="135">
        <v>0.01241346270998478</v>
      </c>
      <c r="G4" s="6">
        <f t="shared" si="3"/>
        <v>0.00003872004085</v>
      </c>
      <c r="H4" s="21">
        <f t="shared" si="4"/>
        <v>0.003119197419</v>
      </c>
      <c r="I4" s="135">
        <v>0.011884710625086337</v>
      </c>
      <c r="J4" s="6">
        <f t="shared" si="5"/>
        <v>0.00003707075871</v>
      </c>
      <c r="K4" s="21">
        <f t="shared" si="6"/>
        <v>0.003119197419</v>
      </c>
      <c r="L4" s="135">
        <v>0.014613208825635438</v>
      </c>
      <c r="M4" s="6">
        <f t="shared" si="7"/>
        <v>0.00004558148326</v>
      </c>
      <c r="N4" s="21">
        <f t="shared" si="8"/>
        <v>0.003119197419</v>
      </c>
      <c r="O4" s="22">
        <v>0.024761117291381085</v>
      </c>
      <c r="P4" s="6">
        <f t="shared" si="9"/>
        <v>0.00007723481316</v>
      </c>
      <c r="Q4" s="21">
        <f t="shared" si="10"/>
        <v>0.003119197419</v>
      </c>
      <c r="R4" s="135">
        <v>0.0320104288920775</v>
      </c>
      <c r="S4" s="6">
        <f t="shared" si="11"/>
        <v>0.0000998468472</v>
      </c>
      <c r="T4" s="21">
        <f t="shared" si="12"/>
        <v>0.003119197419</v>
      </c>
      <c r="U4" s="135">
        <v>0.04831366244088464</v>
      </c>
      <c r="V4" s="6">
        <f t="shared" si="13"/>
        <v>0.0001506998512</v>
      </c>
      <c r="W4" s="21">
        <f t="shared" si="14"/>
        <v>0.003119197419</v>
      </c>
      <c r="X4" s="135">
        <v>0.07268401040415595</v>
      </c>
      <c r="Y4" s="6">
        <f t="shared" si="15"/>
        <v>0.0002267157777</v>
      </c>
      <c r="Z4" s="21">
        <f t="shared" si="16"/>
        <v>0.003119197419</v>
      </c>
      <c r="AA4" s="135">
        <v>0.06995801200596197</v>
      </c>
      <c r="AB4" s="6">
        <f t="shared" si="17"/>
        <v>0.0002182128505</v>
      </c>
      <c r="AC4" s="21">
        <f t="shared" si="18"/>
        <v>0.003119197419</v>
      </c>
      <c r="AD4" s="135">
        <v>0.011605795214162162</v>
      </c>
      <c r="AE4" s="6">
        <f t="shared" si="19"/>
        <v>0.00003620076648</v>
      </c>
      <c r="AF4" s="21">
        <f t="shared" si="20"/>
        <v>0.003119197419</v>
      </c>
      <c r="AG4" s="135">
        <v>0.025472703447271927</v>
      </c>
      <c r="AH4" s="6">
        <f t="shared" si="21"/>
        <v>0.00007945439086</v>
      </c>
      <c r="AI4" s="21">
        <f t="shared" si="22"/>
        <v>0.003119197419</v>
      </c>
    </row>
    <row r="5" ht="13.5" customHeight="1">
      <c r="A5" s="15" t="s">
        <v>55</v>
      </c>
      <c r="B5" s="6">
        <f>SQRT(('Regime Indicators'!J4-'Regime Indicators'!$J$43)^2+('Regime Indicators'!K4-'Regime Indicators'!$K$43)^2+('Regime Indicators'!L4-'Regime Indicators'!$L$43)^2+('Regime Indicators'!M4-'Regime Indicators'!$M$43)^2+('Regime Indicators'!N4-'Regime Indicators'!$N$43)^2+('Regime Indicators'!O4-'Regime Indicators'!$O$43)^2)</f>
        <v>15.60943376</v>
      </c>
      <c r="C5" s="6">
        <f t="shared" si="1"/>
        <v>0.9154095828</v>
      </c>
      <c r="D5" s="6">
        <f t="shared" si="2"/>
        <v>0.01263467253</v>
      </c>
      <c r="F5" s="135">
        <v>0.04925153891895251</v>
      </c>
      <c r="G5" s="6">
        <f t="shared" si="3"/>
        <v>0.0006222770657</v>
      </c>
      <c r="H5" s="21">
        <f t="shared" si="4"/>
        <v>0.01263467253</v>
      </c>
      <c r="I5" s="135">
        <v>0.06855645625949958</v>
      </c>
      <c r="J5" s="6">
        <f t="shared" si="5"/>
        <v>0.0008661883745</v>
      </c>
      <c r="K5" s="21">
        <f t="shared" si="6"/>
        <v>0.01263467253</v>
      </c>
      <c r="L5" s="135">
        <v>0.023009322975089397</v>
      </c>
      <c r="M5" s="6">
        <f t="shared" si="7"/>
        <v>0.0002907152609</v>
      </c>
      <c r="N5" s="21">
        <f t="shared" si="8"/>
        <v>0.01263467253</v>
      </c>
      <c r="O5" s="22">
        <v>0.06687712968515203</v>
      </c>
      <c r="P5" s="6">
        <f t="shared" si="9"/>
        <v>0.0008449706332</v>
      </c>
      <c r="Q5" s="21">
        <f t="shared" si="10"/>
        <v>0.01263467253</v>
      </c>
      <c r="R5" s="135">
        <v>0.06694646170415974</v>
      </c>
      <c r="S5" s="6">
        <f t="shared" si="11"/>
        <v>0.0008458466205</v>
      </c>
      <c r="T5" s="21">
        <f t="shared" si="12"/>
        <v>0.01263467253</v>
      </c>
      <c r="U5" s="135">
        <v>0.07262039596740211</v>
      </c>
      <c r="V5" s="6">
        <f t="shared" si="13"/>
        <v>0.0009175349219</v>
      </c>
      <c r="W5" s="21">
        <f t="shared" si="14"/>
        <v>0.01263467253</v>
      </c>
      <c r="X5" s="135">
        <v>0.041689047053434125</v>
      </c>
      <c r="Y5" s="6">
        <f t="shared" si="15"/>
        <v>0.0005267274575</v>
      </c>
      <c r="Z5" s="21">
        <f t="shared" si="16"/>
        <v>0.01263467253</v>
      </c>
      <c r="AA5" s="135">
        <v>0.05575059516325842</v>
      </c>
      <c r="AB5" s="6">
        <f t="shared" si="17"/>
        <v>0.0007043905131</v>
      </c>
      <c r="AC5" s="21">
        <f t="shared" si="18"/>
        <v>0.01263467253</v>
      </c>
      <c r="AD5" s="135">
        <v>-0.01099525232072629</v>
      </c>
      <c r="AE5" s="6">
        <f t="shared" si="19"/>
        <v>-0.0001389214124</v>
      </c>
      <c r="AF5" s="21">
        <f t="shared" si="20"/>
        <v>0.01263467253</v>
      </c>
      <c r="AG5" s="135">
        <v>4.246628429507293E-4</v>
      </c>
      <c r="AH5" s="6">
        <f t="shared" si="21"/>
        <v>0.000005365475955</v>
      </c>
      <c r="AI5" s="21">
        <f t="shared" si="22"/>
        <v>0.01263467253</v>
      </c>
    </row>
    <row r="6" ht="13.5" customHeight="1">
      <c r="A6" s="15" t="s">
        <v>59</v>
      </c>
      <c r="B6" s="6">
        <f>SQRT(('Regime Indicators'!J5-'Regime Indicators'!$J$43)^2+('Regime Indicators'!K5-'Regime Indicators'!$K$43)^2+('Regime Indicators'!L5-'Regime Indicators'!$L$43)^2+('Regime Indicators'!M5-'Regime Indicators'!$M$43)^2+('Regime Indicators'!N5-'Regime Indicators'!$N$43)^2+('Regime Indicators'!O5-'Regime Indicators'!$O$43)^2)</f>
        <v>14.44962887</v>
      </c>
      <c r="C6" s="6">
        <f t="shared" si="1"/>
        <v>0.8473932451</v>
      </c>
      <c r="D6" s="6">
        <f t="shared" si="2"/>
        <v>0.06000968687</v>
      </c>
      <c r="F6" s="135">
        <v>-0.002430018543937873</v>
      </c>
      <c r="G6" s="6">
        <f t="shared" si="3"/>
        <v>-0.0001458246519</v>
      </c>
      <c r="H6" s="21">
        <f t="shared" si="4"/>
        <v>0.06000968687</v>
      </c>
      <c r="I6" s="135">
        <v>0.04208238323936153</v>
      </c>
      <c r="J6" s="6">
        <f t="shared" si="5"/>
        <v>0.002525350641</v>
      </c>
      <c r="K6" s="21">
        <f t="shared" si="6"/>
        <v>0.06000968687</v>
      </c>
      <c r="L6" s="135">
        <v>-0.06256878422352907</v>
      </c>
      <c r="M6" s="6">
        <f t="shared" si="7"/>
        <v>-0.003754733149</v>
      </c>
      <c r="N6" s="21">
        <f t="shared" si="8"/>
        <v>0.06000968687</v>
      </c>
      <c r="O6" s="22">
        <v>1.594875589121525E-4</v>
      </c>
      <c r="P6" s="6">
        <f t="shared" si="9"/>
        <v>0.00000957079847</v>
      </c>
      <c r="Q6" s="21">
        <f t="shared" si="10"/>
        <v>0.06000968687</v>
      </c>
      <c r="R6" s="135">
        <v>0.005225827378864345</v>
      </c>
      <c r="S6" s="6">
        <f t="shared" si="11"/>
        <v>0.0003136002647</v>
      </c>
      <c r="T6" s="21">
        <f t="shared" si="12"/>
        <v>0.06000968687</v>
      </c>
      <c r="U6" s="135">
        <v>0.04897168001593255</v>
      </c>
      <c r="V6" s="6">
        <f t="shared" si="13"/>
        <v>0.002938775183</v>
      </c>
      <c r="W6" s="21">
        <f t="shared" si="14"/>
        <v>0.06000968687</v>
      </c>
      <c r="X6" s="135">
        <v>-0.028372464318063062</v>
      </c>
      <c r="Y6" s="6">
        <f t="shared" si="15"/>
        <v>-0.0017026227</v>
      </c>
      <c r="Z6" s="21">
        <f t="shared" si="16"/>
        <v>0.06000968687</v>
      </c>
      <c r="AA6" s="135">
        <v>-0.01465868783247759</v>
      </c>
      <c r="AB6" s="6">
        <f t="shared" si="17"/>
        <v>-0.0008796632668</v>
      </c>
      <c r="AC6" s="21">
        <f t="shared" si="18"/>
        <v>0.06000968687</v>
      </c>
      <c r="AD6" s="135">
        <v>0.07345144035693751</v>
      </c>
      <c r="AE6" s="6">
        <f t="shared" si="19"/>
        <v>0.004407797936</v>
      </c>
      <c r="AF6" s="21">
        <f t="shared" si="20"/>
        <v>0.06000968687</v>
      </c>
      <c r="AG6" s="135">
        <v>0.009373971220094646</v>
      </c>
      <c r="AH6" s="6">
        <f t="shared" si="21"/>
        <v>0.0005625290777</v>
      </c>
      <c r="AI6" s="21">
        <f t="shared" si="22"/>
        <v>0.06000968687</v>
      </c>
    </row>
    <row r="7" ht="13.5" customHeight="1">
      <c r="A7" s="15" t="s">
        <v>61</v>
      </c>
      <c r="B7" s="6">
        <f>SQRT(('Regime Indicators'!J6-'Regime Indicators'!$J$43)^2+('Regime Indicators'!K6-'Regime Indicators'!$K$43)^2+('Regime Indicators'!L6-'Regime Indicators'!$L$43)^2+('Regime Indicators'!M6-'Regime Indicators'!$M$43)^2+('Regime Indicators'!N6-'Regime Indicators'!$N$43)^2+('Regime Indicators'!O6-'Regime Indicators'!$O$43)^2)</f>
        <v>13.39280912</v>
      </c>
      <c r="C7" s="6">
        <f t="shared" si="1"/>
        <v>0.7854164342</v>
      </c>
      <c r="D7" s="6">
        <f t="shared" si="2"/>
        <v>0.1369836101</v>
      </c>
      <c r="F7" s="135">
        <v>-0.05796753433549395</v>
      </c>
      <c r="G7" s="6">
        <f t="shared" si="3"/>
        <v>-0.007940602123</v>
      </c>
      <c r="H7" s="21">
        <f t="shared" si="4"/>
        <v>0.1369836101</v>
      </c>
      <c r="I7" s="135">
        <v>-0.007657923639615372</v>
      </c>
      <c r="J7" s="6">
        <f t="shared" si="5"/>
        <v>-0.001049010026</v>
      </c>
      <c r="K7" s="21">
        <f t="shared" si="6"/>
        <v>0.1369836101</v>
      </c>
      <c r="L7" s="135">
        <v>-0.0727507260282858</v>
      </c>
      <c r="M7" s="6">
        <f t="shared" si="7"/>
        <v>-0.00996565709</v>
      </c>
      <c r="N7" s="21">
        <f t="shared" si="8"/>
        <v>0.1369836101</v>
      </c>
      <c r="O7" s="22">
        <v>-0.021038970256296308</v>
      </c>
      <c r="P7" s="6">
        <f t="shared" si="9"/>
        <v>-0.002881994099</v>
      </c>
      <c r="Q7" s="21">
        <f t="shared" si="10"/>
        <v>0.1369836101</v>
      </c>
      <c r="R7" s="135">
        <v>-0.03375881088889332</v>
      </c>
      <c r="S7" s="6">
        <f t="shared" si="11"/>
        <v>-0.004624403789</v>
      </c>
      <c r="T7" s="21">
        <f t="shared" si="12"/>
        <v>0.1369836101</v>
      </c>
      <c r="U7" s="135">
        <v>6.377278934066588E-4</v>
      </c>
      <c r="V7" s="6">
        <f t="shared" si="13"/>
        <v>0.00008735826911</v>
      </c>
      <c r="W7" s="21">
        <f t="shared" si="14"/>
        <v>0.1369836101</v>
      </c>
      <c r="X7" s="135">
        <v>-0.06051301901523953</v>
      </c>
      <c r="Y7" s="6">
        <f t="shared" si="15"/>
        <v>-0.008289291803</v>
      </c>
      <c r="Z7" s="21">
        <f t="shared" si="16"/>
        <v>0.1369836101</v>
      </c>
      <c r="AA7" s="135">
        <v>-0.038422046372680874</v>
      </c>
      <c r="AB7" s="6">
        <f t="shared" si="17"/>
        <v>-0.00526319062</v>
      </c>
      <c r="AC7" s="21">
        <f t="shared" si="18"/>
        <v>0.1369836101</v>
      </c>
      <c r="AD7" s="135">
        <v>0.033848760639049624</v>
      </c>
      <c r="AE7" s="6">
        <f t="shared" si="19"/>
        <v>0.00463672543</v>
      </c>
      <c r="AF7" s="21">
        <f t="shared" si="20"/>
        <v>0.1369836101</v>
      </c>
      <c r="AG7" s="135">
        <v>-0.0037485287604897</v>
      </c>
      <c r="AH7" s="6">
        <f t="shared" si="21"/>
        <v>-0.0005134870022</v>
      </c>
      <c r="AI7" s="21">
        <f t="shared" si="22"/>
        <v>0.1369836101</v>
      </c>
    </row>
    <row r="8" ht="13.5" customHeight="1">
      <c r="A8" s="15" t="s">
        <v>63</v>
      </c>
      <c r="B8" s="6">
        <f>SQRT(('Regime Indicators'!J7-'Regime Indicators'!$J$43)^2+('Regime Indicators'!K7-'Regime Indicators'!$K$43)^2+('Regime Indicators'!L7-'Regime Indicators'!$L$43)^2+('Regime Indicators'!M7-'Regime Indicators'!$M$43)^2+('Regime Indicators'!N7-'Regime Indicators'!$N$43)^2+('Regime Indicators'!O7-'Regime Indicators'!$O$43)^2)</f>
        <v>12.64442246</v>
      </c>
      <c r="C8" s="6">
        <f t="shared" si="1"/>
        <v>0.7415275701</v>
      </c>
      <c r="D8" s="6">
        <f t="shared" si="2"/>
        <v>0.2077495633</v>
      </c>
      <c r="F8" s="135">
        <v>-0.08718803376235329</v>
      </c>
      <c r="G8" s="6">
        <f t="shared" si="3"/>
        <v>-0.01811327594</v>
      </c>
      <c r="H8" s="21">
        <f t="shared" si="4"/>
        <v>0.2077495633</v>
      </c>
      <c r="I8" s="135">
        <v>-0.10179134102816823</v>
      </c>
      <c r="J8" s="6">
        <f t="shared" si="5"/>
        <v>-0.02114710665</v>
      </c>
      <c r="K8" s="21">
        <f t="shared" si="6"/>
        <v>0.2077495633</v>
      </c>
      <c r="L8" s="135">
        <v>-0.06526749088310968</v>
      </c>
      <c r="M8" s="6">
        <f t="shared" si="7"/>
        <v>-0.01355929273</v>
      </c>
      <c r="N8" s="21">
        <f t="shared" si="8"/>
        <v>0.2077495633</v>
      </c>
      <c r="O8" s="22">
        <v>-0.12827610113163534</v>
      </c>
      <c r="P8" s="6">
        <f t="shared" si="9"/>
        <v>-0.02664930399</v>
      </c>
      <c r="Q8" s="21">
        <f t="shared" si="10"/>
        <v>0.2077495633</v>
      </c>
      <c r="R8" s="135">
        <v>-0.09554071985513612</v>
      </c>
      <c r="S8" s="6">
        <f t="shared" si="11"/>
        <v>-0.01984854283</v>
      </c>
      <c r="T8" s="21">
        <f t="shared" si="12"/>
        <v>0.2077495633</v>
      </c>
      <c r="U8" s="135">
        <v>-0.07835070826027313</v>
      </c>
      <c r="V8" s="6">
        <f t="shared" si="13"/>
        <v>-0.01627732543</v>
      </c>
      <c r="W8" s="21">
        <f t="shared" si="14"/>
        <v>0.2077495633</v>
      </c>
      <c r="X8" s="135">
        <v>-0.05304393612444236</v>
      </c>
      <c r="Y8" s="6">
        <f t="shared" si="15"/>
        <v>-0.01101985457</v>
      </c>
      <c r="Z8" s="21">
        <f t="shared" si="16"/>
        <v>0.2077495633</v>
      </c>
      <c r="AA8" s="135">
        <v>-0.07185493166128165</v>
      </c>
      <c r="AB8" s="6">
        <f t="shared" si="17"/>
        <v>-0.01492783067</v>
      </c>
      <c r="AC8" s="21">
        <f t="shared" si="18"/>
        <v>0.2077495633</v>
      </c>
      <c r="AD8" s="135">
        <v>0.09323889157593612</v>
      </c>
      <c r="AE8" s="6">
        <f t="shared" si="19"/>
        <v>0.01937033901</v>
      </c>
      <c r="AF8" s="21">
        <f t="shared" si="20"/>
        <v>0.2077495633</v>
      </c>
      <c r="AG8" s="135">
        <v>-0.021237920720382775</v>
      </c>
      <c r="AH8" s="6">
        <f t="shared" si="21"/>
        <v>-0.004412168755</v>
      </c>
      <c r="AI8" s="21">
        <f t="shared" si="22"/>
        <v>0.2077495633</v>
      </c>
    </row>
    <row r="9" ht="13.5" customHeight="1">
      <c r="A9" s="15" t="s">
        <v>65</v>
      </c>
      <c r="B9" s="6">
        <f>SQRT(('Regime Indicators'!J8-'Regime Indicators'!$J$43)^2+('Regime Indicators'!K8-'Regime Indicators'!$K$43)^2+('Regime Indicators'!L8-'Regime Indicators'!$L$43)^2+('Regime Indicators'!M8-'Regime Indicators'!$M$43)^2+('Regime Indicators'!N8-'Regime Indicators'!$N$43)^2+('Regime Indicators'!O8-'Regime Indicators'!$O$43)^2)</f>
        <v>11.19055204</v>
      </c>
      <c r="C9" s="6">
        <f t="shared" si="1"/>
        <v>0.6562658665</v>
      </c>
      <c r="D9" s="6">
        <f t="shared" si="2"/>
        <v>0.3691514555</v>
      </c>
      <c r="F9" s="135">
        <v>-0.05314691207219113</v>
      </c>
      <c r="G9" s="6">
        <f t="shared" si="3"/>
        <v>-0.01961925995</v>
      </c>
      <c r="H9" s="21">
        <f t="shared" si="4"/>
        <v>0.3691514555</v>
      </c>
      <c r="I9" s="135">
        <v>0.012496285427315179</v>
      </c>
      <c r="J9" s="6">
        <f t="shared" si="5"/>
        <v>0.004613021954</v>
      </c>
      <c r="K9" s="21">
        <f t="shared" si="6"/>
        <v>0.3691514555</v>
      </c>
      <c r="L9" s="135">
        <v>-0.03545860437002735</v>
      </c>
      <c r="M9" s="6">
        <f t="shared" si="7"/>
        <v>-0.01308959541</v>
      </c>
      <c r="N9" s="21">
        <f t="shared" si="8"/>
        <v>0.3691514555</v>
      </c>
      <c r="O9" s="22">
        <v>0.04471185064685956</v>
      </c>
      <c r="P9" s="6">
        <f t="shared" si="9"/>
        <v>0.01650544474</v>
      </c>
      <c r="Q9" s="21">
        <f t="shared" si="10"/>
        <v>0.3691514555</v>
      </c>
      <c r="R9" s="135">
        <v>-0.04001382879945892</v>
      </c>
      <c r="S9" s="6">
        <f t="shared" si="11"/>
        <v>-0.01477116314</v>
      </c>
      <c r="T9" s="21">
        <f t="shared" si="12"/>
        <v>0.3691514555</v>
      </c>
      <c r="U9" s="135">
        <v>0.01617985871840122</v>
      </c>
      <c r="V9" s="6">
        <f t="shared" si="13"/>
        <v>0.005972818396</v>
      </c>
      <c r="W9" s="21">
        <f t="shared" si="14"/>
        <v>0.3691514555</v>
      </c>
      <c r="X9" s="135">
        <v>-0.0679743027555113</v>
      </c>
      <c r="Y9" s="6">
        <f t="shared" si="15"/>
        <v>-0.0250928128</v>
      </c>
      <c r="Z9" s="21">
        <f t="shared" si="16"/>
        <v>0.3691514555</v>
      </c>
      <c r="AA9" s="135">
        <v>-0.007397255447254447</v>
      </c>
      <c r="AB9" s="6">
        <f t="shared" si="17"/>
        <v>-0.002730707615</v>
      </c>
      <c r="AC9" s="21">
        <f t="shared" si="18"/>
        <v>0.3691514555</v>
      </c>
      <c r="AD9" s="135">
        <v>-0.03955042248703</v>
      </c>
      <c r="AE9" s="6">
        <f t="shared" si="19"/>
        <v>-0.01460009603</v>
      </c>
      <c r="AF9" s="21">
        <f t="shared" si="20"/>
        <v>0.3691514555</v>
      </c>
      <c r="AG9" s="135">
        <v>0.012322473989109461</v>
      </c>
      <c r="AH9" s="6">
        <f t="shared" si="21"/>
        <v>0.004548859208</v>
      </c>
      <c r="AI9" s="21">
        <f t="shared" si="22"/>
        <v>0.3691514555</v>
      </c>
    </row>
    <row r="10" ht="13.5" customHeight="1">
      <c r="A10" s="15" t="s">
        <v>67</v>
      </c>
      <c r="B10" s="6">
        <f>SQRT(('Regime Indicators'!J9-'Regime Indicators'!$J$43)^2+('Regime Indicators'!K9-'Regime Indicators'!$K$43)^2+('Regime Indicators'!L9-'Regime Indicators'!$L$43)^2+('Regime Indicators'!M9-'Regime Indicators'!$M$43)^2+('Regime Indicators'!N9-'Regime Indicators'!$N$43)^2+('Regime Indicators'!O9-'Regime Indicators'!$O$43)^2)</f>
        <v>13.62740397</v>
      </c>
      <c r="C10" s="6">
        <f t="shared" si="1"/>
        <v>0.7991741645</v>
      </c>
      <c r="D10" s="6">
        <f t="shared" si="2"/>
        <v>0.1173495865</v>
      </c>
      <c r="F10" s="135">
        <v>-0.061133195190131606</v>
      </c>
      <c r="G10" s="6">
        <f t="shared" si="3"/>
        <v>-0.007173955176</v>
      </c>
      <c r="H10" s="21">
        <f t="shared" si="4"/>
        <v>0.1173495865</v>
      </c>
      <c r="I10" s="135">
        <v>-0.12327584210725129</v>
      </c>
      <c r="J10" s="6">
        <f t="shared" si="5"/>
        <v>-0.01446636909</v>
      </c>
      <c r="K10" s="21">
        <f t="shared" si="6"/>
        <v>0.1173495865</v>
      </c>
      <c r="L10" s="135">
        <v>0.049610980138979466</v>
      </c>
      <c r="M10" s="6">
        <f t="shared" si="7"/>
        <v>0.005821828004</v>
      </c>
      <c r="N10" s="21">
        <f t="shared" si="8"/>
        <v>0.1173495865</v>
      </c>
      <c r="O10" s="22">
        <v>-0.06985229865475395</v>
      </c>
      <c r="P10" s="6">
        <f t="shared" si="9"/>
        <v>-0.008197138362</v>
      </c>
      <c r="Q10" s="21">
        <f t="shared" si="10"/>
        <v>0.1173495865</v>
      </c>
      <c r="R10" s="135">
        <v>-0.18408872554880074</v>
      </c>
      <c r="S10" s="6">
        <f t="shared" si="11"/>
        <v>-0.02160273582</v>
      </c>
      <c r="T10" s="21">
        <f t="shared" si="12"/>
        <v>0.1173495865</v>
      </c>
      <c r="U10" s="135">
        <v>-0.2283475324843044</v>
      </c>
      <c r="V10" s="6">
        <f t="shared" si="13"/>
        <v>-0.02679648851</v>
      </c>
      <c r="W10" s="21">
        <f t="shared" si="14"/>
        <v>0.1173495865</v>
      </c>
      <c r="X10" s="135">
        <v>-0.21499424094197972</v>
      </c>
      <c r="Y10" s="6">
        <f t="shared" si="15"/>
        <v>-0.02522948527</v>
      </c>
      <c r="Z10" s="21">
        <f t="shared" si="16"/>
        <v>0.1173495865</v>
      </c>
      <c r="AA10" s="135">
        <v>-0.27622719898833936</v>
      </c>
      <c r="AB10" s="6">
        <f t="shared" si="17"/>
        <v>-0.03241514758</v>
      </c>
      <c r="AC10" s="21">
        <f t="shared" si="18"/>
        <v>0.1173495865</v>
      </c>
      <c r="AD10" s="135">
        <v>-0.0589973006371286</v>
      </c>
      <c r="AE10" s="6">
        <f t="shared" si="19"/>
        <v>-0.006923308833</v>
      </c>
      <c r="AF10" s="21">
        <f t="shared" si="20"/>
        <v>0.1173495865</v>
      </c>
      <c r="AG10" s="135">
        <v>-0.09679095752549638</v>
      </c>
      <c r="AH10" s="6">
        <f t="shared" si="21"/>
        <v>-0.01135837884</v>
      </c>
      <c r="AI10" s="21">
        <f t="shared" si="22"/>
        <v>0.1173495865</v>
      </c>
    </row>
    <row r="11" ht="13.5" customHeight="1">
      <c r="A11" s="15" t="s">
        <v>78</v>
      </c>
      <c r="B11" s="6">
        <f>SQRT(('Regime Indicators'!J10-'Regime Indicators'!$J$43)^2+('Regime Indicators'!K10-'Regime Indicators'!$K$43)^2+('Regime Indicators'!L10-'Regime Indicators'!$L$43)^2+('Regime Indicators'!M10-'Regime Indicators'!$M$43)^2+('Regime Indicators'!N10-'Regime Indicators'!$N$43)^2+('Regime Indicators'!O10-'Regime Indicators'!$O$43)^2)</f>
        <v>15.36221335</v>
      </c>
      <c r="C11" s="6">
        <f t="shared" si="1"/>
        <v>0.9009114311</v>
      </c>
      <c r="D11" s="6">
        <f t="shared" si="2"/>
        <v>0.01941803538</v>
      </c>
      <c r="F11" s="135">
        <v>-0.22175332891863309</v>
      </c>
      <c r="G11" s="6">
        <f t="shared" si="3"/>
        <v>-0.004306013986</v>
      </c>
      <c r="H11" s="21">
        <f t="shared" si="4"/>
        <v>0.01941803538</v>
      </c>
      <c r="I11" s="135">
        <v>-0.22787960788608141</v>
      </c>
      <c r="J11" s="6">
        <f t="shared" si="5"/>
        <v>-0.004424974287</v>
      </c>
      <c r="K11" s="21">
        <f t="shared" si="6"/>
        <v>0.01941803538</v>
      </c>
      <c r="L11" s="135">
        <v>-0.2489240638448853</v>
      </c>
      <c r="M11" s="6">
        <f t="shared" si="7"/>
        <v>-0.004833616278</v>
      </c>
      <c r="N11" s="21">
        <f t="shared" si="8"/>
        <v>0.01941803538</v>
      </c>
      <c r="O11" s="22">
        <v>-0.274452382936332</v>
      </c>
      <c r="P11" s="6">
        <f t="shared" si="9"/>
        <v>-0.005329326081</v>
      </c>
      <c r="Q11" s="21">
        <f t="shared" si="10"/>
        <v>0.01941803538</v>
      </c>
      <c r="R11" s="135">
        <v>-0.21355118264403572</v>
      </c>
      <c r="S11" s="6">
        <f t="shared" si="11"/>
        <v>-0.004146744419</v>
      </c>
      <c r="T11" s="21">
        <f t="shared" si="12"/>
        <v>0.01941803538</v>
      </c>
      <c r="U11" s="135">
        <v>-0.20963342704929955</v>
      </c>
      <c r="V11" s="6">
        <f t="shared" si="13"/>
        <v>-0.004070669302</v>
      </c>
      <c r="W11" s="21">
        <f t="shared" si="14"/>
        <v>0.01941803538</v>
      </c>
      <c r="X11" s="135">
        <v>-0.21971962707248271</v>
      </c>
      <c r="Y11" s="6">
        <f t="shared" si="15"/>
        <v>-0.004266523491</v>
      </c>
      <c r="Z11" s="21">
        <f t="shared" si="16"/>
        <v>0.01941803538</v>
      </c>
      <c r="AA11" s="135">
        <v>-0.25134571778361503</v>
      </c>
      <c r="AB11" s="6">
        <f t="shared" si="17"/>
        <v>-0.004880640039</v>
      </c>
      <c r="AC11" s="21">
        <f t="shared" si="18"/>
        <v>0.01941803538</v>
      </c>
      <c r="AD11" s="135">
        <v>0.056568329617524116</v>
      </c>
      <c r="AE11" s="6">
        <f t="shared" si="19"/>
        <v>0.001098445826</v>
      </c>
      <c r="AF11" s="21">
        <f t="shared" si="20"/>
        <v>0.01941803538</v>
      </c>
      <c r="AG11" s="135">
        <v>-0.18290427340539595</v>
      </c>
      <c r="AH11" s="6">
        <f t="shared" si="21"/>
        <v>-0.003551641651</v>
      </c>
      <c r="AI11" s="21">
        <f t="shared" si="22"/>
        <v>0.01941803538</v>
      </c>
    </row>
    <row r="12" ht="13.5" customHeight="1">
      <c r="A12" s="15" t="s">
        <v>81</v>
      </c>
      <c r="B12" s="6">
        <f>SQRT(('Regime Indicators'!J11-'Regime Indicators'!$J$43)^2+('Regime Indicators'!K11-'Regime Indicators'!$K$43)^2+('Regime Indicators'!L11-'Regime Indicators'!$L$43)^2+('Regime Indicators'!M11-'Regime Indicators'!$M$43)^2+('Regime Indicators'!N11-'Regime Indicators'!$N$43)^2+('Regime Indicators'!O11-'Regime Indicators'!$O$43)^2)</f>
        <v>15.16661302</v>
      </c>
      <c r="C12" s="6">
        <f t="shared" si="1"/>
        <v>0.8894405208</v>
      </c>
      <c r="D12" s="6">
        <f t="shared" si="2"/>
        <v>0.02602898548</v>
      </c>
      <c r="F12" s="135">
        <v>-0.16767538805335613</v>
      </c>
      <c r="G12" s="6">
        <f t="shared" si="3"/>
        <v>-0.004364420241</v>
      </c>
      <c r="H12" s="21">
        <f t="shared" si="4"/>
        <v>0.02602898548</v>
      </c>
      <c r="I12" s="135">
        <v>-0.04119668597185666</v>
      </c>
      <c r="J12" s="6">
        <f t="shared" si="5"/>
        <v>-0.001072307941</v>
      </c>
      <c r="K12" s="21">
        <f t="shared" si="6"/>
        <v>0.02602898548</v>
      </c>
      <c r="L12" s="135">
        <v>-0.1963758370369565</v>
      </c>
      <c r="M12" s="6">
        <f t="shared" si="7"/>
        <v>-0.005111463811</v>
      </c>
      <c r="N12" s="21">
        <f t="shared" si="8"/>
        <v>0.02602898548</v>
      </c>
      <c r="O12" s="22">
        <v>-0.0974047265962309</v>
      </c>
      <c r="P12" s="6">
        <f t="shared" si="9"/>
        <v>-0.002535346214</v>
      </c>
      <c r="Q12" s="21">
        <f t="shared" si="10"/>
        <v>0.02602898548</v>
      </c>
      <c r="R12" s="135">
        <v>-0.14659845383763825</v>
      </c>
      <c r="S12" s="6">
        <f t="shared" si="11"/>
        <v>-0.003815809026</v>
      </c>
      <c r="T12" s="21">
        <f t="shared" si="12"/>
        <v>0.02602898548</v>
      </c>
      <c r="U12" s="135">
        <v>-0.11706584182640645</v>
      </c>
      <c r="V12" s="6">
        <f t="shared" si="13"/>
        <v>-0.003047105097</v>
      </c>
      <c r="W12" s="21">
        <f t="shared" si="14"/>
        <v>0.02602898548</v>
      </c>
      <c r="X12" s="135">
        <v>-0.10132381240681176</v>
      </c>
      <c r="Y12" s="6">
        <f t="shared" si="15"/>
        <v>-0.002637356042</v>
      </c>
      <c r="Z12" s="21">
        <f t="shared" si="16"/>
        <v>0.02602898548</v>
      </c>
      <c r="AA12" s="135">
        <v>-0.07740572708885007</v>
      </c>
      <c r="AB12" s="6">
        <f t="shared" si="17"/>
        <v>-0.002014792546</v>
      </c>
      <c r="AC12" s="21">
        <f t="shared" si="18"/>
        <v>0.02602898548</v>
      </c>
      <c r="AD12" s="135">
        <v>-0.05436113972149703</v>
      </c>
      <c r="AE12" s="6">
        <f t="shared" si="19"/>
        <v>-0.001414965316</v>
      </c>
      <c r="AF12" s="21">
        <f t="shared" si="20"/>
        <v>0.02602898548</v>
      </c>
      <c r="AG12" s="135">
        <v>0.0570475489999438</v>
      </c>
      <c r="AH12" s="6">
        <f t="shared" si="21"/>
        <v>0.001484889824</v>
      </c>
      <c r="AI12" s="21">
        <f t="shared" si="22"/>
        <v>0.02602898548</v>
      </c>
    </row>
    <row r="13" ht="13.5" customHeight="1">
      <c r="A13" s="15" t="s">
        <v>83</v>
      </c>
      <c r="B13" s="6">
        <f>SQRT(('Regime Indicators'!J12-'Regime Indicators'!$J$43)^2+('Regime Indicators'!K12-'Regime Indicators'!$K$43)^2+('Regime Indicators'!L12-'Regime Indicators'!$L$43)^2+('Regime Indicators'!M12-'Regime Indicators'!$M$43)^2+('Regime Indicators'!N12-'Regime Indicators'!$N$43)^2+('Regime Indicators'!O12-'Regime Indicators'!$O$43)^2)</f>
        <v>13.89177215</v>
      </c>
      <c r="C13" s="6">
        <f t="shared" si="1"/>
        <v>0.8146779403</v>
      </c>
      <c r="D13" s="6">
        <f t="shared" si="2"/>
        <v>0.09689113355</v>
      </c>
      <c r="F13" s="135">
        <v>0.1669740917904099</v>
      </c>
      <c r="G13" s="6">
        <f t="shared" si="3"/>
        <v>0.01617830903</v>
      </c>
      <c r="H13" s="21">
        <f t="shared" si="4"/>
        <v>0.09689113355</v>
      </c>
      <c r="I13" s="135">
        <v>0.16320626529224058</v>
      </c>
      <c r="J13" s="6">
        <f t="shared" si="5"/>
        <v>0.01581324005</v>
      </c>
      <c r="K13" s="21">
        <f t="shared" si="6"/>
        <v>0.09689113355</v>
      </c>
      <c r="L13" s="135">
        <v>0.17999630395443433</v>
      </c>
      <c r="M13" s="6">
        <f t="shared" si="7"/>
        <v>0.01744004593</v>
      </c>
      <c r="N13" s="21">
        <f t="shared" si="8"/>
        <v>0.09689113355</v>
      </c>
      <c r="O13" s="22">
        <v>0.2337731348966341</v>
      </c>
      <c r="P13" s="6">
        <f t="shared" si="9"/>
        <v>0.02265054403</v>
      </c>
      <c r="Q13" s="21">
        <f t="shared" si="10"/>
        <v>0.09689113355</v>
      </c>
      <c r="R13" s="135">
        <v>0.30219161211983514</v>
      </c>
      <c r="S13" s="6">
        <f t="shared" si="11"/>
        <v>0.02927968785</v>
      </c>
      <c r="T13" s="21">
        <f t="shared" si="12"/>
        <v>0.09689113355</v>
      </c>
      <c r="U13" s="135">
        <v>0.21840652724128984</v>
      </c>
      <c r="V13" s="6">
        <f t="shared" si="13"/>
        <v>0.021161656</v>
      </c>
      <c r="W13" s="21">
        <f t="shared" si="14"/>
        <v>0.09689113355</v>
      </c>
      <c r="X13" s="135">
        <v>0.37043399373341646</v>
      </c>
      <c r="Y13" s="6">
        <f t="shared" si="15"/>
        <v>0.03589176956</v>
      </c>
      <c r="Z13" s="21">
        <f t="shared" si="16"/>
        <v>0.09689113355</v>
      </c>
      <c r="AA13" s="135">
        <v>0.31206791564306036</v>
      </c>
      <c r="AB13" s="6">
        <f t="shared" si="17"/>
        <v>0.03023661409</v>
      </c>
      <c r="AC13" s="21">
        <f t="shared" si="18"/>
        <v>0.09689113355</v>
      </c>
      <c r="AD13" s="135">
        <v>0.07100981208301782</v>
      </c>
      <c r="AE13" s="6">
        <f t="shared" si="19"/>
        <v>0.006880221186</v>
      </c>
      <c r="AF13" s="21">
        <f t="shared" si="20"/>
        <v>0.09689113355</v>
      </c>
      <c r="AG13" s="135">
        <v>0.23938214791236678</v>
      </c>
      <c r="AH13" s="6">
        <f t="shared" si="21"/>
        <v>0.02319400766</v>
      </c>
      <c r="AI13" s="21">
        <f t="shared" si="22"/>
        <v>0.09689113355</v>
      </c>
    </row>
    <row r="14" ht="13.5" customHeight="1">
      <c r="A14" s="15" t="s">
        <v>85</v>
      </c>
      <c r="B14" s="6">
        <f>SQRT(('Regime Indicators'!J13-'Regime Indicators'!$J$43)^2+('Regime Indicators'!K13-'Regime Indicators'!$K$43)^2+('Regime Indicators'!L13-'Regime Indicators'!$L$43)^2+('Regime Indicators'!M13-'Regime Indicators'!$M$43)^2+('Regime Indicators'!N13-'Regime Indicators'!$N$43)^2+('Regime Indicators'!O13-'Regime Indicators'!$O$43)^2)</f>
        <v>12.89936389</v>
      </c>
      <c r="C14" s="6">
        <f t="shared" si="1"/>
        <v>0.7564785175</v>
      </c>
      <c r="D14" s="6">
        <f t="shared" si="2"/>
        <v>0.182378599</v>
      </c>
      <c r="F14" s="135">
        <v>0.18242216902914365</v>
      </c>
      <c r="G14" s="6">
        <f t="shared" si="3"/>
        <v>0.03326989961</v>
      </c>
      <c r="H14" s="21">
        <f t="shared" si="4"/>
        <v>0.182378599</v>
      </c>
      <c r="I14" s="135">
        <v>0.13973989390587072</v>
      </c>
      <c r="J14" s="6">
        <f t="shared" si="5"/>
        <v>0.02548556608</v>
      </c>
      <c r="K14" s="21">
        <f t="shared" si="6"/>
        <v>0.182378599</v>
      </c>
      <c r="L14" s="135">
        <v>0.2270477714679826</v>
      </c>
      <c r="M14" s="6">
        <f t="shared" si="7"/>
        <v>0.04140865447</v>
      </c>
      <c r="N14" s="21">
        <f t="shared" si="8"/>
        <v>0.182378599</v>
      </c>
      <c r="O14" s="22">
        <v>0.1595071393578673</v>
      </c>
      <c r="P14" s="6">
        <f t="shared" si="9"/>
        <v>0.02909068861</v>
      </c>
      <c r="Q14" s="21">
        <f t="shared" si="10"/>
        <v>0.182378599</v>
      </c>
      <c r="R14" s="135">
        <v>0.22241231027141461</v>
      </c>
      <c r="S14" s="6">
        <f t="shared" si="11"/>
        <v>0.04056324555</v>
      </c>
      <c r="T14" s="21">
        <f t="shared" si="12"/>
        <v>0.182378599</v>
      </c>
      <c r="U14" s="135">
        <v>0.16449990106261314</v>
      </c>
      <c r="V14" s="6">
        <f t="shared" si="13"/>
        <v>0.03000126149</v>
      </c>
      <c r="W14" s="21">
        <f t="shared" si="14"/>
        <v>0.182378599</v>
      </c>
      <c r="X14" s="135">
        <v>0.259050399475794</v>
      </c>
      <c r="Y14" s="6">
        <f t="shared" si="15"/>
        <v>0.04724524893</v>
      </c>
      <c r="Z14" s="21">
        <f t="shared" si="16"/>
        <v>0.182378599</v>
      </c>
      <c r="AA14" s="135">
        <v>0.1984292412279327</v>
      </c>
      <c r="AB14" s="6">
        <f t="shared" si="17"/>
        <v>0.03618924702</v>
      </c>
      <c r="AC14" s="21">
        <f t="shared" si="18"/>
        <v>0.182378599</v>
      </c>
      <c r="AD14" s="135">
        <v>0.07847440915800385</v>
      </c>
      <c r="AE14" s="6">
        <f t="shared" si="19"/>
        <v>0.0143120528</v>
      </c>
      <c r="AF14" s="21">
        <f t="shared" si="20"/>
        <v>0.182378599</v>
      </c>
      <c r="AG14" s="135">
        <v>0.1573578564538567</v>
      </c>
      <c r="AH14" s="6">
        <f t="shared" si="21"/>
        <v>0.0286987054</v>
      </c>
      <c r="AI14" s="21">
        <f t="shared" si="22"/>
        <v>0.182378599</v>
      </c>
    </row>
    <row r="15" ht="13.5" customHeight="1">
      <c r="A15" s="15" t="s">
        <v>87</v>
      </c>
      <c r="B15" s="6">
        <f>SQRT(('Regime Indicators'!J14-'Regime Indicators'!$J$43)^2+('Regime Indicators'!K14-'Regime Indicators'!$K$43)^2+('Regime Indicators'!L14-'Regime Indicators'!$L$43)^2+('Regime Indicators'!M14-'Regime Indicators'!$M$43)^2+('Regime Indicators'!N14-'Regime Indicators'!$N$43)^2+('Regime Indicators'!O14-'Regime Indicators'!$O$43)^2)</f>
        <v>12.64783812</v>
      </c>
      <c r="C15" s="6">
        <f t="shared" si="1"/>
        <v>0.7417278802</v>
      </c>
      <c r="D15" s="6">
        <f t="shared" si="2"/>
        <v>0.2074019458</v>
      </c>
      <c r="F15" s="135">
        <v>0.04215545107190333</v>
      </c>
      <c r="G15" s="6">
        <f t="shared" si="3"/>
        <v>0.008743122579</v>
      </c>
      <c r="H15" s="21">
        <f t="shared" si="4"/>
        <v>0.2074019458</v>
      </c>
      <c r="I15" s="135">
        <v>0.07941862162009006</v>
      </c>
      <c r="J15" s="6">
        <f t="shared" si="5"/>
        <v>0.01647157666</v>
      </c>
      <c r="K15" s="21">
        <f t="shared" si="6"/>
        <v>0.2074019458</v>
      </c>
      <c r="L15" s="135">
        <v>0.036263268510077884</v>
      </c>
      <c r="M15" s="6">
        <f t="shared" si="7"/>
        <v>0.00752107245</v>
      </c>
      <c r="N15" s="21">
        <f t="shared" si="8"/>
        <v>0.2074019458</v>
      </c>
      <c r="O15" s="22">
        <v>0.04140412658363002</v>
      </c>
      <c r="P15" s="6">
        <f t="shared" si="9"/>
        <v>0.008587296418</v>
      </c>
      <c r="Q15" s="21">
        <f t="shared" si="10"/>
        <v>0.2074019458</v>
      </c>
      <c r="R15" s="135">
        <v>0.0066397078312827595</v>
      </c>
      <c r="S15" s="6">
        <f t="shared" si="11"/>
        <v>0.001377088324</v>
      </c>
      <c r="T15" s="21">
        <f t="shared" si="12"/>
        <v>0.2074019458</v>
      </c>
      <c r="U15" s="135">
        <v>0.04297509385522269</v>
      </c>
      <c r="V15" s="6">
        <f t="shared" si="13"/>
        <v>0.008913118087</v>
      </c>
      <c r="W15" s="21">
        <f t="shared" si="14"/>
        <v>0.2074019458</v>
      </c>
      <c r="X15" s="135">
        <v>-0.01619675831013201</v>
      </c>
      <c r="Y15" s="6">
        <f t="shared" si="15"/>
        <v>-0.003359239189</v>
      </c>
      <c r="Z15" s="21">
        <f t="shared" si="16"/>
        <v>0.2074019458</v>
      </c>
      <c r="AA15" s="135">
        <v>0.02729890148213232</v>
      </c>
      <c r="AB15" s="6">
        <f t="shared" si="17"/>
        <v>0.005661845286</v>
      </c>
      <c r="AC15" s="21">
        <f t="shared" si="18"/>
        <v>0.2074019458</v>
      </c>
      <c r="AD15" s="135">
        <v>-0.015500088122081812</v>
      </c>
      <c r="AE15" s="6">
        <f t="shared" si="19"/>
        <v>-0.003214748437</v>
      </c>
      <c r="AF15" s="21">
        <f t="shared" si="20"/>
        <v>0.2074019458</v>
      </c>
      <c r="AG15" s="135">
        <v>0.05126223851578793</v>
      </c>
      <c r="AH15" s="6">
        <f t="shared" si="21"/>
        <v>0.01063188801</v>
      </c>
      <c r="AI15" s="21">
        <f t="shared" si="22"/>
        <v>0.2074019458</v>
      </c>
    </row>
    <row r="16" ht="13.5" customHeight="1">
      <c r="A16" s="15" t="s">
        <v>89</v>
      </c>
      <c r="B16" s="6">
        <f>SQRT(('Regime Indicators'!J15-'Regime Indicators'!$J$43)^2+('Regime Indicators'!K15-'Regime Indicators'!$K$43)^2+('Regime Indicators'!L15-'Regime Indicators'!$L$43)^2+('Regime Indicators'!M15-'Regime Indicators'!$M$43)^2+('Regime Indicators'!N15-'Regime Indicators'!$N$43)^2+('Regime Indicators'!O15-'Regime Indicators'!$O$43)^2)</f>
        <v>12.60094146</v>
      </c>
      <c r="C16" s="6">
        <f t="shared" si="1"/>
        <v>0.7389776423</v>
      </c>
      <c r="D16" s="6">
        <f t="shared" si="2"/>
        <v>0.2121920655</v>
      </c>
      <c r="F16" s="135">
        <v>0.06781987070805773</v>
      </c>
      <c r="G16" s="6">
        <f t="shared" si="3"/>
        <v>0.01439083845</v>
      </c>
      <c r="H16" s="21">
        <f t="shared" si="4"/>
        <v>0.2121920655</v>
      </c>
      <c r="I16" s="135">
        <v>0.04645012941063875</v>
      </c>
      <c r="J16" s="6">
        <f t="shared" si="5"/>
        <v>0.009856348904</v>
      </c>
      <c r="K16" s="21">
        <f t="shared" si="6"/>
        <v>0.2121920655</v>
      </c>
      <c r="L16" s="135">
        <v>0.10018209590084215</v>
      </c>
      <c r="M16" s="6">
        <f t="shared" si="7"/>
        <v>0.02125784586</v>
      </c>
      <c r="N16" s="21">
        <f t="shared" si="8"/>
        <v>0.2121920655</v>
      </c>
      <c r="O16" s="22">
        <v>0.07613948962231065</v>
      </c>
      <c r="P16" s="6">
        <f t="shared" si="9"/>
        <v>0.01615619557</v>
      </c>
      <c r="Q16" s="21">
        <f t="shared" si="10"/>
        <v>0.2121920655</v>
      </c>
      <c r="R16" s="135">
        <v>0.007712160802149759</v>
      </c>
      <c r="S16" s="6">
        <f t="shared" si="11"/>
        <v>0.00163645933</v>
      </c>
      <c r="T16" s="21">
        <f t="shared" si="12"/>
        <v>0.2121920655</v>
      </c>
      <c r="U16" s="135">
        <v>0.019144520541146015</v>
      </c>
      <c r="V16" s="6">
        <f t="shared" si="13"/>
        <v>0.004062315357</v>
      </c>
      <c r="W16" s="21">
        <f t="shared" si="14"/>
        <v>0.2121920655</v>
      </c>
      <c r="X16" s="135">
        <v>0.05091733066390769</v>
      </c>
      <c r="Y16" s="6">
        <f t="shared" si="15"/>
        <v>0.01080425357</v>
      </c>
      <c r="Z16" s="21">
        <f t="shared" si="16"/>
        <v>0.2121920655</v>
      </c>
      <c r="AA16" s="135">
        <v>0.05725890048239912</v>
      </c>
      <c r="AB16" s="6">
        <f t="shared" si="17"/>
        <v>0.01214988436</v>
      </c>
      <c r="AC16" s="21">
        <f t="shared" si="18"/>
        <v>0.2121920655</v>
      </c>
      <c r="AD16" s="135">
        <v>-0.016528555285159507</v>
      </c>
      <c r="AE16" s="6">
        <f t="shared" si="19"/>
        <v>-0.003507228286</v>
      </c>
      <c r="AF16" s="21">
        <f t="shared" si="20"/>
        <v>0.2121920655</v>
      </c>
      <c r="AG16" s="135">
        <v>0.04490816225597771</v>
      </c>
      <c r="AH16" s="6">
        <f t="shared" si="21"/>
        <v>0.009529155709</v>
      </c>
      <c r="AI16" s="21">
        <f t="shared" si="22"/>
        <v>0.2121920655</v>
      </c>
    </row>
    <row r="17" ht="13.5" customHeight="1">
      <c r="A17" s="15" t="s">
        <v>91</v>
      </c>
      <c r="B17" s="6">
        <f>SQRT(('Regime Indicators'!J16-'Regime Indicators'!$J$43)^2+('Regime Indicators'!K16-'Regime Indicators'!$K$43)^2+('Regime Indicators'!L16-'Regime Indicators'!$L$43)^2+('Regime Indicators'!M16-'Regime Indicators'!$M$43)^2+('Regime Indicators'!N16-'Regime Indicators'!$N$43)^2+('Regime Indicators'!O16-'Regime Indicators'!$O$43)^2)</f>
        <v>12.23760935</v>
      </c>
      <c r="C17" s="6">
        <f t="shared" si="1"/>
        <v>0.7176701627</v>
      </c>
      <c r="D17" s="6">
        <f t="shared" si="2"/>
        <v>0.2504802491</v>
      </c>
      <c r="F17" s="135">
        <v>-0.11145114783203935</v>
      </c>
      <c r="G17" s="6">
        <f t="shared" si="3"/>
        <v>-0.02791631127</v>
      </c>
      <c r="H17" s="21">
        <f t="shared" si="4"/>
        <v>0.2504802491</v>
      </c>
      <c r="I17" s="135">
        <v>-0.11745059863705964</v>
      </c>
      <c r="J17" s="6">
        <f t="shared" si="5"/>
        <v>-0.0294190552</v>
      </c>
      <c r="K17" s="21">
        <f t="shared" si="6"/>
        <v>0.2504802491</v>
      </c>
      <c r="L17" s="135">
        <v>-0.10595196765376014</v>
      </c>
      <c r="M17" s="6">
        <f t="shared" si="7"/>
        <v>-0.02653887525</v>
      </c>
      <c r="N17" s="21">
        <f t="shared" si="8"/>
        <v>0.2504802491</v>
      </c>
      <c r="O17" s="22">
        <v>-0.0922127022766126</v>
      </c>
      <c r="P17" s="6">
        <f t="shared" si="9"/>
        <v>-0.02309746063</v>
      </c>
      <c r="Q17" s="21">
        <f t="shared" si="10"/>
        <v>0.2504802491</v>
      </c>
      <c r="R17" s="135">
        <v>-0.1509237159179121</v>
      </c>
      <c r="S17" s="6">
        <f t="shared" si="11"/>
        <v>-0.03780340995</v>
      </c>
      <c r="T17" s="21">
        <f t="shared" si="12"/>
        <v>0.2504802491</v>
      </c>
      <c r="U17" s="135">
        <v>-0.12179391095110292</v>
      </c>
      <c r="V17" s="6">
        <f t="shared" si="13"/>
        <v>-0.03050696915</v>
      </c>
      <c r="W17" s="21">
        <f t="shared" si="14"/>
        <v>0.2504802491</v>
      </c>
      <c r="X17" s="135">
        <v>-0.11451017056221724</v>
      </c>
      <c r="Y17" s="6">
        <f t="shared" si="15"/>
        <v>-0.02868253604</v>
      </c>
      <c r="Z17" s="21">
        <f t="shared" si="16"/>
        <v>0.2504802491</v>
      </c>
      <c r="AA17" s="135">
        <v>-0.10777481666220945</v>
      </c>
      <c r="AB17" s="6">
        <f t="shared" si="17"/>
        <v>-0.02699546292</v>
      </c>
      <c r="AC17" s="21">
        <f t="shared" si="18"/>
        <v>0.2504802491</v>
      </c>
      <c r="AD17" s="135">
        <v>-0.02426077527296322</v>
      </c>
      <c r="AE17" s="6">
        <f t="shared" si="19"/>
        <v>-0.006076845033</v>
      </c>
      <c r="AF17" s="21">
        <f t="shared" si="20"/>
        <v>0.2504802491</v>
      </c>
      <c r="AG17" s="135">
        <v>-0.01424068410969459</v>
      </c>
      <c r="AH17" s="6">
        <f t="shared" si="21"/>
        <v>-0.003567010103</v>
      </c>
      <c r="AI17" s="21">
        <f t="shared" si="22"/>
        <v>0.2504802491</v>
      </c>
    </row>
    <row r="18" ht="13.5" customHeight="1">
      <c r="A18" s="15" t="s">
        <v>93</v>
      </c>
      <c r="B18" s="6">
        <f>SQRT(('Regime Indicators'!J17-'Regime Indicators'!$J$43)^2+('Regime Indicators'!K17-'Regime Indicators'!$K$43)^2+('Regime Indicators'!L17-'Regime Indicators'!$L$43)^2+('Regime Indicators'!M17-'Regime Indicators'!$M$43)^2+('Regime Indicators'!N17-'Regime Indicators'!$N$43)^2+('Regime Indicators'!O17-'Regime Indicators'!$O$43)^2)</f>
        <v>11.5871812</v>
      </c>
      <c r="C18" s="6">
        <f t="shared" si="1"/>
        <v>0.6795260399</v>
      </c>
      <c r="D18" s="6">
        <f t="shared" si="2"/>
        <v>0.3231466397</v>
      </c>
      <c r="F18" s="135">
        <v>0.10130283647702143</v>
      </c>
      <c r="G18" s="6">
        <f t="shared" si="3"/>
        <v>0.0327356712</v>
      </c>
      <c r="H18" s="21">
        <f t="shared" si="4"/>
        <v>0.3231466397</v>
      </c>
      <c r="I18" s="135">
        <v>0.13003086297198108</v>
      </c>
      <c r="J18" s="6">
        <f t="shared" si="5"/>
        <v>0.04201903642</v>
      </c>
      <c r="K18" s="21">
        <f t="shared" si="6"/>
        <v>0.3231466397</v>
      </c>
      <c r="L18" s="135">
        <v>0.09720416980655222</v>
      </c>
      <c r="M18" s="6">
        <f t="shared" si="7"/>
        <v>0.03141120083</v>
      </c>
      <c r="N18" s="21">
        <f t="shared" si="8"/>
        <v>0.3231466397</v>
      </c>
      <c r="O18" s="22">
        <v>0.128315142246896</v>
      </c>
      <c r="P18" s="6">
        <f t="shared" si="9"/>
        <v>0.04146460704</v>
      </c>
      <c r="Q18" s="21">
        <f t="shared" si="10"/>
        <v>0.3231466397</v>
      </c>
      <c r="R18" s="135">
        <v>0.15834006456183514</v>
      </c>
      <c r="S18" s="6">
        <f t="shared" si="11"/>
        <v>0.05116705979</v>
      </c>
      <c r="T18" s="21">
        <f t="shared" si="12"/>
        <v>0.3231466397</v>
      </c>
      <c r="U18" s="135">
        <v>0.16436087109549669</v>
      </c>
      <c r="V18" s="6">
        <f t="shared" si="13"/>
        <v>0.05311266319</v>
      </c>
      <c r="W18" s="21">
        <f t="shared" si="14"/>
        <v>0.3231466397</v>
      </c>
      <c r="X18" s="135">
        <v>0.16731310338460914</v>
      </c>
      <c r="Y18" s="6">
        <f t="shared" si="15"/>
        <v>0.05406666713</v>
      </c>
      <c r="Z18" s="21">
        <f t="shared" si="16"/>
        <v>0.3231466397</v>
      </c>
      <c r="AA18" s="135">
        <v>0.1878903212794829</v>
      </c>
      <c r="AB18" s="6">
        <f t="shared" si="17"/>
        <v>0.06071612595</v>
      </c>
      <c r="AC18" s="21">
        <f t="shared" si="18"/>
        <v>0.3231466397</v>
      </c>
      <c r="AD18" s="135">
        <v>0.10848146930529357</v>
      </c>
      <c r="AE18" s="6">
        <f t="shared" si="19"/>
        <v>0.03505542227</v>
      </c>
      <c r="AF18" s="21">
        <f t="shared" si="20"/>
        <v>0.3231466397</v>
      </c>
      <c r="AG18" s="135">
        <v>0.09320797603422881</v>
      </c>
      <c r="AH18" s="6">
        <f t="shared" si="21"/>
        <v>0.03011984425</v>
      </c>
      <c r="AI18" s="21">
        <f t="shared" si="22"/>
        <v>0.3231466397</v>
      </c>
    </row>
    <row r="19" ht="13.5" customHeight="1">
      <c r="A19" s="15" t="s">
        <v>95</v>
      </c>
      <c r="B19" s="6">
        <f>SQRT(('Regime Indicators'!J18-'Regime Indicators'!$J$43)^2+('Regime Indicators'!K18-'Regime Indicators'!$K$43)^2+('Regime Indicators'!L18-'Regime Indicators'!$L$43)^2+('Regime Indicators'!M18-'Regime Indicators'!$M$43)^2+('Regime Indicators'!N18-'Regime Indicators'!$N$43)^2+('Regime Indicators'!O18-'Regime Indicators'!$O$43)^2)</f>
        <v>10.65629507</v>
      </c>
      <c r="C19" s="6">
        <f t="shared" si="1"/>
        <v>0.6249345599</v>
      </c>
      <c r="D19" s="6">
        <f t="shared" si="2"/>
        <v>0.4319715839</v>
      </c>
      <c r="F19" s="135">
        <v>0.1053971543438903</v>
      </c>
      <c r="G19" s="6">
        <f t="shared" si="3"/>
        <v>0.0455285757</v>
      </c>
      <c r="H19" s="21">
        <f t="shared" si="4"/>
        <v>0.4319715839</v>
      </c>
      <c r="I19" s="135">
        <v>0.11831026332663885</v>
      </c>
      <c r="J19" s="6">
        <f t="shared" si="5"/>
        <v>0.05110667184</v>
      </c>
      <c r="K19" s="21">
        <f t="shared" si="6"/>
        <v>0.4319715839</v>
      </c>
      <c r="L19" s="135">
        <v>0.15364001682440054</v>
      </c>
      <c r="M19" s="6">
        <f t="shared" si="7"/>
        <v>0.06636812141</v>
      </c>
      <c r="N19" s="21">
        <f t="shared" si="8"/>
        <v>0.4319715839</v>
      </c>
      <c r="O19" s="22">
        <v>0.17112000606965383</v>
      </c>
      <c r="P19" s="6">
        <f t="shared" si="9"/>
        <v>0.07391898005</v>
      </c>
      <c r="Q19" s="21">
        <f t="shared" si="10"/>
        <v>0.4319715839</v>
      </c>
      <c r="R19" s="135">
        <v>0.057591282700449664</v>
      </c>
      <c r="S19" s="6">
        <f t="shared" si="11"/>
        <v>0.0248777976</v>
      </c>
      <c r="T19" s="21">
        <f t="shared" si="12"/>
        <v>0.4319715839</v>
      </c>
      <c r="U19" s="135">
        <v>0.08492684140554152</v>
      </c>
      <c r="V19" s="6">
        <f t="shared" si="13"/>
        <v>0.03668598219</v>
      </c>
      <c r="W19" s="21">
        <f t="shared" si="14"/>
        <v>0.4319715839</v>
      </c>
      <c r="X19" s="135">
        <v>0.11076933120014787</v>
      </c>
      <c r="Y19" s="6">
        <f t="shared" si="15"/>
        <v>0.04784920344</v>
      </c>
      <c r="Z19" s="21">
        <f t="shared" si="16"/>
        <v>0.4319715839</v>
      </c>
      <c r="AA19" s="135">
        <v>0.14644458771145596</v>
      </c>
      <c r="AB19" s="6">
        <f t="shared" si="17"/>
        <v>0.0632599005</v>
      </c>
      <c r="AC19" s="21">
        <f t="shared" si="18"/>
        <v>0.4319715839</v>
      </c>
      <c r="AD19" s="135">
        <v>-0.013407180006298147</v>
      </c>
      <c r="AE19" s="6">
        <f t="shared" si="19"/>
        <v>-0.005791520782</v>
      </c>
      <c r="AF19" s="21">
        <f t="shared" si="20"/>
        <v>0.4319715839</v>
      </c>
      <c r="AG19" s="135">
        <v>0.0197129182650857</v>
      </c>
      <c r="AH19" s="6">
        <f t="shared" si="21"/>
        <v>0.008515420526</v>
      </c>
      <c r="AI19" s="21">
        <f t="shared" si="22"/>
        <v>0.4319715839</v>
      </c>
    </row>
    <row r="20" ht="13.5" customHeight="1">
      <c r="A20" s="15" t="s">
        <v>97</v>
      </c>
      <c r="B20" s="6">
        <f>SQRT(('Regime Indicators'!J19-'Regime Indicators'!$J$43)^2+('Regime Indicators'!K19-'Regime Indicators'!$K$43)^2+('Regime Indicators'!L19-'Regime Indicators'!$L$43)^2+('Regime Indicators'!M19-'Regime Indicators'!$M$43)^2+('Regime Indicators'!N19-'Regime Indicators'!$N$43)^2+('Regime Indicators'!O19-'Regime Indicators'!$O$43)^2)</f>
        <v>9.755875676</v>
      </c>
      <c r="C20" s="6">
        <f t="shared" si="1"/>
        <v>0.5721297914</v>
      </c>
      <c r="D20" s="6">
        <f t="shared" si="2"/>
        <v>0.5368193651</v>
      </c>
      <c r="F20" s="135">
        <v>0.06455176825083675</v>
      </c>
      <c r="G20" s="6">
        <f t="shared" si="3"/>
        <v>0.03465263925</v>
      </c>
      <c r="H20" s="21">
        <f t="shared" si="4"/>
        <v>0.5368193651</v>
      </c>
      <c r="I20" s="135">
        <v>0.06030203227736486</v>
      </c>
      <c r="J20" s="6">
        <f t="shared" si="5"/>
        <v>0.03237129868</v>
      </c>
      <c r="K20" s="21">
        <f t="shared" si="6"/>
        <v>0.5368193651</v>
      </c>
      <c r="L20" s="135">
        <v>0.06595951178050186</v>
      </c>
      <c r="M20" s="6">
        <f t="shared" si="7"/>
        <v>0.03540834324</v>
      </c>
      <c r="N20" s="21">
        <f t="shared" si="8"/>
        <v>0.5368193651</v>
      </c>
      <c r="O20" s="22">
        <v>0.09239021980162909</v>
      </c>
      <c r="P20" s="6">
        <f t="shared" si="9"/>
        <v>0.04959685914</v>
      </c>
      <c r="Q20" s="21">
        <f t="shared" si="10"/>
        <v>0.5368193651</v>
      </c>
      <c r="R20" s="135">
        <v>0.05102919103386028</v>
      </c>
      <c r="S20" s="6">
        <f t="shared" si="11"/>
        <v>0.02739345793</v>
      </c>
      <c r="T20" s="21">
        <f t="shared" si="12"/>
        <v>0.5368193651</v>
      </c>
      <c r="U20" s="135">
        <v>0.02586860280709069</v>
      </c>
      <c r="V20" s="6">
        <f t="shared" si="13"/>
        <v>0.01388676694</v>
      </c>
      <c r="W20" s="21">
        <f t="shared" si="14"/>
        <v>0.5368193651</v>
      </c>
      <c r="X20" s="135">
        <v>0.03964860258383829</v>
      </c>
      <c r="Y20" s="6">
        <f t="shared" si="15"/>
        <v>0.02128413767</v>
      </c>
      <c r="Z20" s="21">
        <f t="shared" si="16"/>
        <v>0.5368193651</v>
      </c>
      <c r="AA20" s="135">
        <v>0.026323934567530127</v>
      </c>
      <c r="AB20" s="6">
        <f t="shared" si="17"/>
        <v>0.01413119784</v>
      </c>
      <c r="AC20" s="21">
        <f t="shared" si="18"/>
        <v>0.5368193651</v>
      </c>
      <c r="AD20" s="135">
        <v>0.018036623588495004</v>
      </c>
      <c r="AE20" s="6">
        <f t="shared" si="19"/>
        <v>0.009682408824</v>
      </c>
      <c r="AF20" s="21">
        <f t="shared" si="20"/>
        <v>0.5368193651</v>
      </c>
      <c r="AG20" s="135">
        <v>0.043565868128246255</v>
      </c>
      <c r="AH20" s="6">
        <f t="shared" si="21"/>
        <v>0.02338700167</v>
      </c>
      <c r="AI20" s="21">
        <f t="shared" si="22"/>
        <v>0.5368193651</v>
      </c>
    </row>
    <row r="21" ht="13.5" customHeight="1">
      <c r="A21" s="15" t="s">
        <v>99</v>
      </c>
      <c r="B21" s="6">
        <f>SQRT(('Regime Indicators'!J20-'Regime Indicators'!$J$43)^2+('Regime Indicators'!K20-'Regime Indicators'!$K$43)^2+('Regime Indicators'!L20-'Regime Indicators'!$L$43)^2+('Regime Indicators'!M20-'Regime Indicators'!$M$43)^2+('Regime Indicators'!N20-'Regime Indicators'!$N$43)^2+('Regime Indicators'!O20-'Regime Indicators'!$O$43)^2)</f>
        <v>9.089075107</v>
      </c>
      <c r="C21" s="6">
        <f t="shared" si="1"/>
        <v>0.5330255138</v>
      </c>
      <c r="D21" s="6">
        <f t="shared" si="2"/>
        <v>0.6110065301</v>
      </c>
      <c r="F21" s="135">
        <v>-0.005045701512362943</v>
      </c>
      <c r="G21" s="6">
        <f t="shared" si="3"/>
        <v>-0.003082956573</v>
      </c>
      <c r="H21" s="21">
        <f t="shared" si="4"/>
        <v>0.6110065301</v>
      </c>
      <c r="I21" s="135">
        <v>0.007575934459473466</v>
      </c>
      <c r="J21" s="6">
        <f t="shared" si="5"/>
        <v>0.004628945427</v>
      </c>
      <c r="K21" s="21">
        <f t="shared" si="6"/>
        <v>0.6110065301</v>
      </c>
      <c r="L21" s="135">
        <v>-0.026497487045217705</v>
      </c>
      <c r="M21" s="6">
        <f t="shared" si="7"/>
        <v>-0.01619013762</v>
      </c>
      <c r="N21" s="21">
        <f t="shared" si="8"/>
        <v>0.6110065301</v>
      </c>
      <c r="O21" s="22">
        <v>-0.005896627446811964</v>
      </c>
      <c r="P21" s="6">
        <f t="shared" si="9"/>
        <v>-0.003602877876</v>
      </c>
      <c r="Q21" s="21">
        <f t="shared" si="10"/>
        <v>0.6110065301</v>
      </c>
      <c r="R21" s="135">
        <v>0.004862927291060748</v>
      </c>
      <c r="S21" s="6">
        <f t="shared" si="11"/>
        <v>0.00297128033</v>
      </c>
      <c r="T21" s="21">
        <f t="shared" si="12"/>
        <v>0.6110065301</v>
      </c>
      <c r="U21" s="135">
        <v>0.012229059106791285</v>
      </c>
      <c r="V21" s="6">
        <f t="shared" si="13"/>
        <v>0.007472034971</v>
      </c>
      <c r="W21" s="21">
        <f t="shared" si="14"/>
        <v>0.6110065301</v>
      </c>
      <c r="X21" s="135">
        <v>-0.006504629326452016</v>
      </c>
      <c r="Y21" s="6">
        <f t="shared" si="15"/>
        <v>-0.003974370994</v>
      </c>
      <c r="Z21" s="21">
        <f t="shared" si="16"/>
        <v>0.6110065301</v>
      </c>
      <c r="AA21" s="135">
        <v>0.003354377863040936</v>
      </c>
      <c r="AB21" s="6">
        <f t="shared" si="17"/>
        <v>0.002049546779</v>
      </c>
      <c r="AC21" s="21">
        <f t="shared" si="18"/>
        <v>0.6110065301</v>
      </c>
      <c r="AD21" s="135">
        <v>0.03646547821169288</v>
      </c>
      <c r="AE21" s="6">
        <f t="shared" si="19"/>
        <v>0.02228064531</v>
      </c>
      <c r="AF21" s="21">
        <f t="shared" si="20"/>
        <v>0.6110065301</v>
      </c>
      <c r="AG21" s="135">
        <v>0.016748722314569253</v>
      </c>
      <c r="AH21" s="6">
        <f t="shared" si="21"/>
        <v>0.01023357871</v>
      </c>
      <c r="AI21" s="21">
        <f t="shared" si="22"/>
        <v>0.6110065301</v>
      </c>
    </row>
    <row r="22" ht="13.5" customHeight="1">
      <c r="A22" s="15" t="s">
        <v>101</v>
      </c>
      <c r="B22" s="6">
        <f>SQRT(('Regime Indicators'!J21-'Regime Indicators'!$J$43)^2+('Regime Indicators'!K21-'Regime Indicators'!$K$43)^2+('Regime Indicators'!L21-'Regime Indicators'!$L$43)^2+('Regime Indicators'!M21-'Regime Indicators'!$M$43)^2+('Regime Indicators'!N21-'Regime Indicators'!$N$43)^2+('Regime Indicators'!O21-'Regime Indicators'!$O$43)^2)</f>
        <v>8.494411724</v>
      </c>
      <c r="C22" s="6">
        <f t="shared" si="1"/>
        <v>0.4981516953</v>
      </c>
      <c r="D22" s="6">
        <f t="shared" si="2"/>
        <v>0.6730991229</v>
      </c>
      <c r="F22" s="135">
        <v>-0.16201202890979816</v>
      </c>
      <c r="G22" s="6">
        <f t="shared" si="3"/>
        <v>-0.1090501546</v>
      </c>
      <c r="H22" s="21">
        <f t="shared" si="4"/>
        <v>0.6730991229</v>
      </c>
      <c r="I22" s="135">
        <v>-0.13136512715413462</v>
      </c>
      <c r="J22" s="6">
        <f t="shared" si="5"/>
        <v>-0.08842175187</v>
      </c>
      <c r="K22" s="21">
        <f t="shared" si="6"/>
        <v>0.6730991229</v>
      </c>
      <c r="L22" s="135">
        <v>-0.21474608880961044</v>
      </c>
      <c r="M22" s="6">
        <f t="shared" si="7"/>
        <v>-0.144545404</v>
      </c>
      <c r="N22" s="21">
        <f t="shared" si="8"/>
        <v>0.6730991229</v>
      </c>
      <c r="O22" s="22">
        <v>-0.22248163410838395</v>
      </c>
      <c r="P22" s="6">
        <f t="shared" si="9"/>
        <v>-0.1497521928</v>
      </c>
      <c r="Q22" s="21">
        <f t="shared" si="10"/>
        <v>0.6730991229</v>
      </c>
      <c r="R22" s="135">
        <v>-0.1884815912456952</v>
      </c>
      <c r="S22" s="6">
        <f t="shared" si="11"/>
        <v>-0.1268667937</v>
      </c>
      <c r="T22" s="21">
        <f t="shared" si="12"/>
        <v>0.6730991229</v>
      </c>
      <c r="U22" s="135">
        <v>-0.19163061031844864</v>
      </c>
      <c r="V22" s="6">
        <f t="shared" si="13"/>
        <v>-0.1289863957</v>
      </c>
      <c r="W22" s="21">
        <f t="shared" si="14"/>
        <v>0.6730991229</v>
      </c>
      <c r="X22" s="135">
        <v>-0.1967863935625288</v>
      </c>
      <c r="Y22" s="6">
        <f t="shared" si="15"/>
        <v>-0.1324567489</v>
      </c>
      <c r="Z22" s="21">
        <f t="shared" si="16"/>
        <v>0.6730991229</v>
      </c>
      <c r="AA22" s="135">
        <v>-0.18156961108513703</v>
      </c>
      <c r="AB22" s="6">
        <f t="shared" si="17"/>
        <v>-0.122214346</v>
      </c>
      <c r="AC22" s="21">
        <f t="shared" si="18"/>
        <v>0.6730991229</v>
      </c>
      <c r="AD22" s="135">
        <v>-0.007374050049627434</v>
      </c>
      <c r="AE22" s="6">
        <f t="shared" si="19"/>
        <v>-0.004963466621</v>
      </c>
      <c r="AF22" s="21">
        <f t="shared" si="20"/>
        <v>0.6730991229</v>
      </c>
      <c r="AG22" s="135">
        <v>-0.07834685516333528</v>
      </c>
      <c r="AH22" s="6">
        <f t="shared" si="21"/>
        <v>-0.05273519949</v>
      </c>
      <c r="AI22" s="21">
        <f t="shared" si="22"/>
        <v>0.6730991229</v>
      </c>
    </row>
    <row r="23" ht="13.5" customHeight="1">
      <c r="A23" s="15" t="s">
        <v>103</v>
      </c>
      <c r="B23" s="6">
        <f>SQRT(('Regime Indicators'!J22-'Regime Indicators'!$J$43)^2+('Regime Indicators'!K22-'Regime Indicators'!$K$43)^2+('Regime Indicators'!L22-'Regime Indicators'!$L$43)^2+('Regime Indicators'!M22-'Regime Indicators'!$M$43)^2+('Regime Indicators'!N22-'Regime Indicators'!$N$43)^2+('Regime Indicators'!O22-'Regime Indicators'!$O$43)^2)</f>
        <v>7.849347506</v>
      </c>
      <c r="C23" s="6">
        <f t="shared" si="1"/>
        <v>0.4603221381</v>
      </c>
      <c r="D23" s="6">
        <f t="shared" si="2"/>
        <v>0.734992599</v>
      </c>
      <c r="F23" s="135">
        <v>0.13105804241267993</v>
      </c>
      <c r="G23" s="6">
        <f t="shared" si="3"/>
        <v>0.09632669121</v>
      </c>
      <c r="H23" s="21">
        <f t="shared" si="4"/>
        <v>0.734992599</v>
      </c>
      <c r="I23" s="135">
        <v>0.10606440019788765</v>
      </c>
      <c r="J23" s="6">
        <f t="shared" si="5"/>
        <v>0.07795654916</v>
      </c>
      <c r="K23" s="21">
        <f t="shared" si="6"/>
        <v>0.734992599</v>
      </c>
      <c r="L23" s="135">
        <v>0.15968704433564107</v>
      </c>
      <c r="M23" s="6">
        <f t="shared" si="7"/>
        <v>0.1173687957</v>
      </c>
      <c r="N23" s="21">
        <f t="shared" si="8"/>
        <v>0.734992599</v>
      </c>
      <c r="O23" s="22">
        <v>0.14991164905497278</v>
      </c>
      <c r="P23" s="6">
        <f t="shared" si="9"/>
        <v>0.1101839526</v>
      </c>
      <c r="Q23" s="21">
        <f t="shared" si="10"/>
        <v>0.734992599</v>
      </c>
      <c r="R23" s="135">
        <v>0.030372890329543267</v>
      </c>
      <c r="S23" s="6">
        <f t="shared" si="11"/>
        <v>0.0223238496</v>
      </c>
      <c r="T23" s="21">
        <f t="shared" si="12"/>
        <v>0.734992599</v>
      </c>
      <c r="U23" s="135">
        <v>0.039894529314546734</v>
      </c>
      <c r="V23" s="6">
        <f t="shared" si="13"/>
        <v>0.02932218379</v>
      </c>
      <c r="W23" s="21">
        <f t="shared" si="14"/>
        <v>0.734992599</v>
      </c>
      <c r="X23" s="135">
        <v>0.002789221564482247</v>
      </c>
      <c r="Y23" s="6">
        <f t="shared" si="15"/>
        <v>0.002050057207</v>
      </c>
      <c r="Z23" s="21">
        <f t="shared" si="16"/>
        <v>0.734992599</v>
      </c>
      <c r="AA23" s="135">
        <v>0.010986238109882196</v>
      </c>
      <c r="AB23" s="6">
        <f t="shared" si="17"/>
        <v>0.008074803701</v>
      </c>
      <c r="AC23" s="21">
        <f t="shared" si="18"/>
        <v>0.734992599</v>
      </c>
      <c r="AD23" s="135">
        <v>-0.003589164411726742</v>
      </c>
      <c r="AE23" s="6">
        <f t="shared" si="19"/>
        <v>-0.002638009279</v>
      </c>
      <c r="AF23" s="21">
        <f t="shared" si="20"/>
        <v>0.734992599</v>
      </c>
      <c r="AG23" s="135">
        <v>0.05451392824221446</v>
      </c>
      <c r="AH23" s="6">
        <f t="shared" si="21"/>
        <v>0.0400673338</v>
      </c>
      <c r="AI23" s="21">
        <f t="shared" si="22"/>
        <v>0.734992599</v>
      </c>
    </row>
    <row r="24" ht="13.5" customHeight="1">
      <c r="A24" s="15" t="s">
        <v>105</v>
      </c>
      <c r="B24" s="6">
        <f>SQRT(('Regime Indicators'!J23-'Regime Indicators'!$J$43)^2+('Regime Indicators'!K23-'Regime Indicators'!$K$43)^2+('Regime Indicators'!L23-'Regime Indicators'!$L$43)^2+('Regime Indicators'!M23-'Regime Indicators'!$M$43)^2+('Regime Indicators'!N23-'Regime Indicators'!$N$43)^2+('Regime Indicators'!O23-'Regime Indicators'!$O$43)^2)</f>
        <v>7.575137157</v>
      </c>
      <c r="C24" s="6">
        <f t="shared" si="1"/>
        <v>0.4442411717</v>
      </c>
      <c r="D24" s="6">
        <f t="shared" si="2"/>
        <v>0.7593715249</v>
      </c>
      <c r="F24" s="135">
        <v>0.11119349094371112</v>
      </c>
      <c r="G24" s="6">
        <f t="shared" si="3"/>
        <v>0.08443717078</v>
      </c>
      <c r="H24" s="21">
        <f t="shared" si="4"/>
        <v>0.7593715249</v>
      </c>
      <c r="I24" s="135">
        <v>0.1468932527915916</v>
      </c>
      <c r="J24" s="6">
        <f t="shared" si="5"/>
        <v>0.1115465534</v>
      </c>
      <c r="K24" s="21">
        <f t="shared" si="6"/>
        <v>0.7593715249</v>
      </c>
      <c r="L24" s="135">
        <v>0.11590530258800635</v>
      </c>
      <c r="M24" s="6">
        <f t="shared" si="7"/>
        <v>0.08801518637</v>
      </c>
      <c r="N24" s="21">
        <f t="shared" si="8"/>
        <v>0.7593715249</v>
      </c>
      <c r="O24" s="22">
        <v>0.1327565507883095</v>
      </c>
      <c r="P24" s="6">
        <f t="shared" si="9"/>
        <v>0.1008115444</v>
      </c>
      <c r="Q24" s="21">
        <f t="shared" si="10"/>
        <v>0.7593715249</v>
      </c>
      <c r="R24" s="135">
        <v>0.09605119161538456</v>
      </c>
      <c r="S24" s="6">
        <f t="shared" si="11"/>
        <v>0.07293853984</v>
      </c>
      <c r="T24" s="21">
        <f t="shared" si="12"/>
        <v>0.7593715249</v>
      </c>
      <c r="U24" s="135">
        <v>0.11132977756051399</v>
      </c>
      <c r="V24" s="6">
        <f t="shared" si="13"/>
        <v>0.08454066295</v>
      </c>
      <c r="W24" s="21">
        <f t="shared" si="14"/>
        <v>0.7593715249</v>
      </c>
      <c r="X24" s="135">
        <v>0.15119338582054298</v>
      </c>
      <c r="Y24" s="6">
        <f t="shared" si="15"/>
        <v>0.1148119519</v>
      </c>
      <c r="Z24" s="21">
        <f t="shared" si="16"/>
        <v>0.7593715249</v>
      </c>
      <c r="AA24" s="135">
        <v>0.12149171665532643</v>
      </c>
      <c r="AB24" s="6">
        <f t="shared" si="17"/>
        <v>0.09225735014</v>
      </c>
      <c r="AC24" s="21">
        <f t="shared" si="18"/>
        <v>0.7593715249</v>
      </c>
      <c r="AD24" s="135">
        <v>0.011608913101571083</v>
      </c>
      <c r="AE24" s="6">
        <f t="shared" si="19"/>
        <v>0.008815478044</v>
      </c>
      <c r="AF24" s="21">
        <f t="shared" si="20"/>
        <v>0.7593715249</v>
      </c>
      <c r="AG24" s="135">
        <v>0.07323551244684645</v>
      </c>
      <c r="AH24" s="6">
        <f t="shared" si="21"/>
        <v>0.05561296276</v>
      </c>
      <c r="AI24" s="21">
        <f t="shared" si="22"/>
        <v>0.7593715249</v>
      </c>
    </row>
    <row r="25" ht="13.5" customHeight="1">
      <c r="A25" s="15" t="s">
        <v>107</v>
      </c>
      <c r="B25" s="6">
        <f>SQRT(('Regime Indicators'!J24-'Regime Indicators'!$J$43)^2+('Regime Indicators'!K24-'Regime Indicators'!$K$43)^2+('Regime Indicators'!L24-'Regime Indicators'!$L$43)^2+('Regime Indicators'!M24-'Regime Indicators'!$M$43)^2+('Regime Indicators'!N24-'Regime Indicators'!$N$43)^2+('Regime Indicators'!O24-'Regime Indicators'!$O$43)^2)</f>
        <v>7.261875736</v>
      </c>
      <c r="C25" s="6">
        <f t="shared" si="1"/>
        <v>0.4258700692</v>
      </c>
      <c r="D25" s="6">
        <f t="shared" si="2"/>
        <v>0.7857221942</v>
      </c>
      <c r="F25" s="135">
        <v>-0.021978880514124</v>
      </c>
      <c r="G25" s="6">
        <f t="shared" si="3"/>
        <v>-0.01726929422</v>
      </c>
      <c r="H25" s="21">
        <f t="shared" si="4"/>
        <v>0.7857221942</v>
      </c>
      <c r="I25" s="135">
        <v>-0.04021990731857705</v>
      </c>
      <c r="J25" s="6">
        <f t="shared" si="5"/>
        <v>-0.03160167383</v>
      </c>
      <c r="K25" s="21">
        <f t="shared" si="6"/>
        <v>0.7857221942</v>
      </c>
      <c r="L25" s="135">
        <v>-0.030080628551733546</v>
      </c>
      <c r="M25" s="6">
        <f t="shared" si="7"/>
        <v>-0.02363501747</v>
      </c>
      <c r="N25" s="21">
        <f t="shared" si="8"/>
        <v>0.7857221942</v>
      </c>
      <c r="O25" s="22">
        <v>-0.039379191415989334</v>
      </c>
      <c r="P25" s="6">
        <f t="shared" si="9"/>
        <v>-0.03094110469</v>
      </c>
      <c r="Q25" s="21">
        <f t="shared" si="10"/>
        <v>0.7857221942</v>
      </c>
      <c r="R25" s="135">
        <v>-0.07179830553958788</v>
      </c>
      <c r="S25" s="6">
        <f t="shared" si="11"/>
        <v>-0.05641352217</v>
      </c>
      <c r="T25" s="21">
        <f t="shared" si="12"/>
        <v>0.7857221942</v>
      </c>
      <c r="U25" s="135">
        <v>-0.07256085975787518</v>
      </c>
      <c r="V25" s="6">
        <f t="shared" si="13"/>
        <v>-0.05701267794</v>
      </c>
      <c r="W25" s="21">
        <f t="shared" si="14"/>
        <v>0.7857221942</v>
      </c>
      <c r="X25" s="135">
        <v>-0.10153866391646515</v>
      </c>
      <c r="Y25" s="6">
        <f t="shared" si="15"/>
        <v>-0.07978118181</v>
      </c>
      <c r="Z25" s="21">
        <f t="shared" si="16"/>
        <v>0.7857221942</v>
      </c>
      <c r="AA25" s="135">
        <v>-0.08201020196255926</v>
      </c>
      <c r="AB25" s="6">
        <f t="shared" si="17"/>
        <v>-0.06443723583</v>
      </c>
      <c r="AC25" s="21">
        <f t="shared" si="18"/>
        <v>0.7857221942</v>
      </c>
      <c r="AD25" s="135">
        <v>-0.0038159914061590694</v>
      </c>
      <c r="AE25" s="6">
        <f t="shared" si="19"/>
        <v>-0.002998309141</v>
      </c>
      <c r="AF25" s="21">
        <f t="shared" si="20"/>
        <v>0.7857221942</v>
      </c>
      <c r="AG25" s="135">
        <v>0.0032705014029987822</v>
      </c>
      <c r="AH25" s="6">
        <f t="shared" si="21"/>
        <v>0.002569705539</v>
      </c>
      <c r="AI25" s="21">
        <f t="shared" si="22"/>
        <v>0.7857221942</v>
      </c>
    </row>
    <row r="26" ht="13.5" customHeight="1">
      <c r="A26" s="15" t="s">
        <v>109</v>
      </c>
      <c r="B26" s="6">
        <f>SQRT(('Regime Indicators'!J25-'Regime Indicators'!$J$43)^2+('Regime Indicators'!K25-'Regime Indicators'!$K$43)^2+('Regime Indicators'!L25-'Regime Indicators'!$L$43)^2+('Regime Indicators'!M25-'Regime Indicators'!$M$43)^2+('Regime Indicators'!N25-'Regime Indicators'!$N$43)^2+('Regime Indicators'!O25-'Regime Indicators'!$O$43)^2)</f>
        <v>6.610139964</v>
      </c>
      <c r="C26" s="6">
        <f t="shared" si="1"/>
        <v>0.3876492612</v>
      </c>
      <c r="D26" s="6">
        <f t="shared" si="2"/>
        <v>0.8352240644</v>
      </c>
      <c r="F26" s="135">
        <v>0.06505304267188028</v>
      </c>
      <c r="G26" s="6">
        <f t="shared" si="3"/>
        <v>0.0543338667</v>
      </c>
      <c r="H26" s="21">
        <f t="shared" si="4"/>
        <v>0.8352240644</v>
      </c>
      <c r="I26" s="135">
        <v>0.061078550996353176</v>
      </c>
      <c r="J26" s="6">
        <f t="shared" si="5"/>
        <v>0.05101427561</v>
      </c>
      <c r="K26" s="21">
        <f t="shared" si="6"/>
        <v>0.8352240644</v>
      </c>
      <c r="L26" s="135">
        <v>0.056665079740620294</v>
      </c>
      <c r="M26" s="6">
        <f t="shared" si="7"/>
        <v>0.04732803821</v>
      </c>
      <c r="N26" s="21">
        <f t="shared" si="8"/>
        <v>0.8352240644</v>
      </c>
      <c r="O26" s="22">
        <v>0.04836243533504403</v>
      </c>
      <c r="P26" s="6">
        <f t="shared" si="9"/>
        <v>0.0403934698</v>
      </c>
      <c r="Q26" s="21">
        <f t="shared" si="10"/>
        <v>0.8352240644</v>
      </c>
      <c r="R26" s="135">
        <v>0.07779767908639057</v>
      </c>
      <c r="S26" s="6">
        <f t="shared" si="11"/>
        <v>0.06497849373</v>
      </c>
      <c r="T26" s="21">
        <f t="shared" si="12"/>
        <v>0.8352240644</v>
      </c>
      <c r="U26" s="135">
        <v>0.06805945048152773</v>
      </c>
      <c r="V26" s="6">
        <f t="shared" si="13"/>
        <v>0.05684489085</v>
      </c>
      <c r="W26" s="21">
        <f t="shared" si="14"/>
        <v>0.8352240644</v>
      </c>
      <c r="X26" s="135">
        <v>0.0778892790178003</v>
      </c>
      <c r="Y26" s="6">
        <f t="shared" si="15"/>
        <v>0.06505500019</v>
      </c>
      <c r="Z26" s="21">
        <f t="shared" si="16"/>
        <v>0.8352240644</v>
      </c>
      <c r="AA26" s="135">
        <v>0.09367811875267251</v>
      </c>
      <c r="AB26" s="6">
        <f t="shared" si="17"/>
        <v>0.07824221909</v>
      </c>
      <c r="AC26" s="21">
        <f t="shared" si="18"/>
        <v>0.8352240644</v>
      </c>
      <c r="AD26" s="135">
        <v>0.04369906006362334</v>
      </c>
      <c r="AE26" s="6">
        <f t="shared" si="19"/>
        <v>0.03649850656</v>
      </c>
      <c r="AF26" s="21">
        <f t="shared" si="20"/>
        <v>0.8352240644</v>
      </c>
      <c r="AG26" s="135">
        <v>0.06199474335558164</v>
      </c>
      <c r="AH26" s="6">
        <f t="shared" si="21"/>
        <v>0.05177950152</v>
      </c>
      <c r="AI26" s="21">
        <f t="shared" si="22"/>
        <v>0.8352240644</v>
      </c>
    </row>
    <row r="27" ht="13.5" customHeight="1">
      <c r="A27" s="15" t="s">
        <v>111</v>
      </c>
      <c r="B27" s="6">
        <f>SQRT(('Regime Indicators'!J26-'Regime Indicators'!$J$43)^2+('Regime Indicators'!K26-'Regime Indicators'!$K$43)^2+('Regime Indicators'!L26-'Regime Indicators'!$L$43)^2+('Regime Indicators'!M26-'Regime Indicators'!$M$43)^2+('Regime Indicators'!N26-'Regime Indicators'!$N$43)^2+('Regime Indicators'!O26-'Regime Indicators'!$O$43)^2)</f>
        <v>6.198951766</v>
      </c>
      <c r="C27" s="6">
        <f t="shared" si="1"/>
        <v>0.3635352785</v>
      </c>
      <c r="D27" s="6">
        <f t="shared" si="2"/>
        <v>0.8626816223</v>
      </c>
      <c r="F27" s="135">
        <v>0.015222127070509295</v>
      </c>
      <c r="G27" s="6">
        <f t="shared" si="3"/>
        <v>0.01313184928</v>
      </c>
      <c r="H27" s="21">
        <f t="shared" si="4"/>
        <v>0.8626816223</v>
      </c>
      <c r="I27" s="135">
        <v>-0.01320260517960481</v>
      </c>
      <c r="J27" s="6">
        <f t="shared" si="5"/>
        <v>-0.01138964486</v>
      </c>
      <c r="K27" s="21">
        <f t="shared" si="6"/>
        <v>0.8626816223</v>
      </c>
      <c r="L27" s="135">
        <v>0.032213390694499244</v>
      </c>
      <c r="M27" s="6">
        <f t="shared" si="7"/>
        <v>0.02778990015</v>
      </c>
      <c r="N27" s="21">
        <f t="shared" si="8"/>
        <v>0.8626816223</v>
      </c>
      <c r="O27" s="22">
        <v>0.004471334722243814</v>
      </c>
      <c r="P27" s="6">
        <f t="shared" si="9"/>
        <v>0.003857338292</v>
      </c>
      <c r="Q27" s="21">
        <f t="shared" si="10"/>
        <v>0.8626816223</v>
      </c>
      <c r="R27" s="135">
        <v>0.06962669285259993</v>
      </c>
      <c r="S27" s="6">
        <f t="shared" si="11"/>
        <v>0.06006566835</v>
      </c>
      <c r="T27" s="21">
        <f t="shared" si="12"/>
        <v>0.8626816223</v>
      </c>
      <c r="U27" s="135">
        <v>0.04901490793688579</v>
      </c>
      <c r="V27" s="6">
        <f t="shared" si="13"/>
        <v>0.0422842603</v>
      </c>
      <c r="W27" s="21">
        <f t="shared" si="14"/>
        <v>0.8626816223</v>
      </c>
      <c r="X27" s="135">
        <v>0.07195548914646777</v>
      </c>
      <c r="Y27" s="6">
        <f t="shared" si="15"/>
        <v>0.06207467811</v>
      </c>
      <c r="Z27" s="21">
        <f t="shared" si="16"/>
        <v>0.8626816223</v>
      </c>
      <c r="AA27" s="135">
        <v>0.02512214796184553</v>
      </c>
      <c r="AB27" s="6">
        <f t="shared" si="17"/>
        <v>0.02167241536</v>
      </c>
      <c r="AC27" s="21">
        <f t="shared" si="18"/>
        <v>0.8626816223</v>
      </c>
      <c r="AD27" s="135">
        <v>-0.010351244764053358</v>
      </c>
      <c r="AE27" s="6">
        <f t="shared" si="19"/>
        <v>-0.008929828626</v>
      </c>
      <c r="AF27" s="21">
        <f t="shared" si="20"/>
        <v>0.8626816223</v>
      </c>
      <c r="AG27" s="135">
        <v>0.045951317394742563</v>
      </c>
      <c r="AH27" s="6">
        <f t="shared" si="21"/>
        <v>0.03964135704</v>
      </c>
      <c r="AI27" s="21">
        <f t="shared" si="22"/>
        <v>0.8626816223</v>
      </c>
    </row>
    <row r="28" ht="13.5" customHeight="1">
      <c r="A28" s="15" t="s">
        <v>113</v>
      </c>
      <c r="B28" s="6">
        <f>SQRT(('Regime Indicators'!J27-'Regime Indicators'!$J$43)^2+('Regime Indicators'!K27-'Regime Indicators'!$K$43)^2+('Regime Indicators'!L27-'Regime Indicators'!$L$43)^2+('Regime Indicators'!M27-'Regime Indicators'!$M$43)^2+('Regime Indicators'!N27-'Regime Indicators'!$N$43)^2+('Regime Indicators'!O27-'Regime Indicators'!$O$43)^2)</f>
        <v>6.121888064</v>
      </c>
      <c r="C28" s="6">
        <f t="shared" si="1"/>
        <v>0.3590159056</v>
      </c>
      <c r="D28" s="6">
        <f t="shared" si="2"/>
        <v>0.8675015927</v>
      </c>
      <c r="F28" s="135">
        <v>0.12307995668965699</v>
      </c>
      <c r="G28" s="6">
        <f t="shared" si="3"/>
        <v>0.1067720585</v>
      </c>
      <c r="H28" s="21">
        <f t="shared" si="4"/>
        <v>0.8675015927</v>
      </c>
      <c r="I28" s="135">
        <v>0.09544419210008215</v>
      </c>
      <c r="J28" s="6">
        <f t="shared" si="5"/>
        <v>0.08279798866</v>
      </c>
      <c r="K28" s="21">
        <f t="shared" si="6"/>
        <v>0.8675015927</v>
      </c>
      <c r="L28" s="135">
        <v>0.11630862821944743</v>
      </c>
      <c r="M28" s="6">
        <f t="shared" si="7"/>
        <v>0.1008979202</v>
      </c>
      <c r="N28" s="21">
        <f t="shared" si="8"/>
        <v>0.8675015927</v>
      </c>
      <c r="O28" s="22">
        <v>0.13210363036343575</v>
      </c>
      <c r="P28" s="6">
        <f t="shared" si="9"/>
        <v>0.1146001097</v>
      </c>
      <c r="Q28" s="21">
        <f t="shared" si="10"/>
        <v>0.8675015927</v>
      </c>
      <c r="R28" s="135">
        <v>0.0312667552848489</v>
      </c>
      <c r="S28" s="6">
        <f t="shared" si="11"/>
        <v>0.02712396001</v>
      </c>
      <c r="T28" s="21">
        <f t="shared" si="12"/>
        <v>0.8675015927</v>
      </c>
      <c r="U28" s="135">
        <v>0.06258422667658725</v>
      </c>
      <c r="V28" s="6">
        <f t="shared" si="13"/>
        <v>0.05429191632</v>
      </c>
      <c r="W28" s="21">
        <f t="shared" si="14"/>
        <v>0.8675015927</v>
      </c>
      <c r="X28" s="135">
        <v>0.08156013101835091</v>
      </c>
      <c r="Y28" s="6">
        <f t="shared" si="15"/>
        <v>0.07075354356</v>
      </c>
      <c r="Z28" s="21">
        <f t="shared" si="16"/>
        <v>0.8675015927</v>
      </c>
      <c r="AA28" s="135">
        <v>0.0629423129610509</v>
      </c>
      <c r="AB28" s="6">
        <f t="shared" si="17"/>
        <v>0.05460255674</v>
      </c>
      <c r="AC28" s="21">
        <f t="shared" si="18"/>
        <v>0.8675015927</v>
      </c>
      <c r="AD28" s="135">
        <v>-0.034877911094800984</v>
      </c>
      <c r="AE28" s="6">
        <f t="shared" si="19"/>
        <v>-0.03025664342</v>
      </c>
      <c r="AF28" s="21">
        <f t="shared" si="20"/>
        <v>0.8675015927</v>
      </c>
      <c r="AG28" s="135">
        <v>0.013831016664077156</v>
      </c>
      <c r="AH28" s="6">
        <f t="shared" si="21"/>
        <v>0.01199842898</v>
      </c>
      <c r="AI28" s="21">
        <f t="shared" si="22"/>
        <v>0.8675015927</v>
      </c>
    </row>
    <row r="29" ht="13.5" customHeight="1">
      <c r="A29" s="15" t="s">
        <v>115</v>
      </c>
      <c r="B29" s="6">
        <f>SQRT(('Regime Indicators'!J28-'Regime Indicators'!$J$43)^2+('Regime Indicators'!K28-'Regime Indicators'!$K$43)^2+('Regime Indicators'!L28-'Regime Indicators'!$L$43)^2+('Regime Indicators'!M28-'Regime Indicators'!$M$43)^2+('Regime Indicators'!N28-'Regime Indicators'!$N$43)^2+('Regime Indicators'!O28-'Regime Indicators'!$O$43)^2)</f>
        <v>5.595998623</v>
      </c>
      <c r="C29" s="6">
        <f t="shared" si="1"/>
        <v>0.32817531</v>
      </c>
      <c r="D29" s="6">
        <f t="shared" si="2"/>
        <v>0.8976709857</v>
      </c>
      <c r="F29" s="135">
        <v>0.03199833887278403</v>
      </c>
      <c r="G29" s="6">
        <f t="shared" si="3"/>
        <v>0.0287239804</v>
      </c>
      <c r="H29" s="21">
        <f t="shared" si="4"/>
        <v>0.8976709857</v>
      </c>
      <c r="I29" s="135">
        <v>0.020623898832668575</v>
      </c>
      <c r="J29" s="6">
        <f t="shared" si="5"/>
        <v>0.01851347559</v>
      </c>
      <c r="K29" s="21">
        <f t="shared" si="6"/>
        <v>0.8976709857</v>
      </c>
      <c r="L29" s="135">
        <v>0.024711362172225693</v>
      </c>
      <c r="M29" s="6">
        <f t="shared" si="7"/>
        <v>0.02218267284</v>
      </c>
      <c r="N29" s="21">
        <f t="shared" si="8"/>
        <v>0.8976709857</v>
      </c>
      <c r="O29" s="22">
        <v>0.037352758006788944</v>
      </c>
      <c r="P29" s="6">
        <f t="shared" si="9"/>
        <v>0.0335304871</v>
      </c>
      <c r="Q29" s="21">
        <f t="shared" si="10"/>
        <v>0.8976709857</v>
      </c>
      <c r="R29" s="135">
        <v>-0.012579438091760431</v>
      </c>
      <c r="S29" s="6">
        <f t="shared" si="11"/>
        <v>-0.01129219659</v>
      </c>
      <c r="T29" s="21">
        <f t="shared" si="12"/>
        <v>0.8976709857</v>
      </c>
      <c r="U29" s="135">
        <v>-0.01953627067082575</v>
      </c>
      <c r="V29" s="6">
        <f t="shared" si="13"/>
        <v>-0.01753714335</v>
      </c>
      <c r="W29" s="21">
        <f t="shared" si="14"/>
        <v>0.8976709857</v>
      </c>
      <c r="X29" s="135">
        <v>-0.02994343012201961</v>
      </c>
      <c r="Y29" s="6">
        <f t="shared" si="15"/>
        <v>-0.02687934843</v>
      </c>
      <c r="Z29" s="21">
        <f t="shared" si="16"/>
        <v>0.8976709857</v>
      </c>
      <c r="AA29" s="135">
        <v>-0.04017588958262752</v>
      </c>
      <c r="AB29" s="6">
        <f t="shared" si="17"/>
        <v>-0.0360647304</v>
      </c>
      <c r="AC29" s="21">
        <f t="shared" si="18"/>
        <v>0.8976709857</v>
      </c>
      <c r="AD29" s="135">
        <v>-0.030987044866969016</v>
      </c>
      <c r="AE29" s="6">
        <f t="shared" si="19"/>
        <v>-0.02781617111</v>
      </c>
      <c r="AF29" s="21">
        <f t="shared" si="20"/>
        <v>0.8976709857</v>
      </c>
      <c r="AG29" s="135">
        <v>-0.014437635241048241</v>
      </c>
      <c r="AH29" s="6">
        <f t="shared" si="21"/>
        <v>-0.01296024626</v>
      </c>
      <c r="AI29" s="21">
        <f t="shared" si="22"/>
        <v>0.8976709857</v>
      </c>
    </row>
    <row r="30" ht="13.5" customHeight="1">
      <c r="A30" s="15" t="s">
        <v>117</v>
      </c>
      <c r="B30" s="6">
        <f>SQRT(('Regime Indicators'!J29-'Regime Indicators'!$J$43)^2+('Regime Indicators'!K29-'Regime Indicators'!$K$43)^2+('Regime Indicators'!L29-'Regime Indicators'!$L$43)^2+('Regime Indicators'!M29-'Regime Indicators'!$M$43)^2+('Regime Indicators'!N29-'Regime Indicators'!$N$43)^2+('Regime Indicators'!O29-'Regime Indicators'!$O$43)^2)</f>
        <v>5.060383943</v>
      </c>
      <c r="C30" s="6">
        <f t="shared" si="1"/>
        <v>0.2967643813</v>
      </c>
      <c r="D30" s="6">
        <f t="shared" si="2"/>
        <v>0.9236240687</v>
      </c>
      <c r="F30" s="135">
        <v>0.0394103072773524</v>
      </c>
      <c r="G30" s="6">
        <f t="shared" si="3"/>
        <v>0.03640030836</v>
      </c>
      <c r="H30" s="21">
        <f t="shared" si="4"/>
        <v>0.9236240687</v>
      </c>
      <c r="I30" s="135">
        <v>0.08109616974131928</v>
      </c>
      <c r="J30" s="6">
        <f t="shared" si="5"/>
        <v>0.07490237425</v>
      </c>
      <c r="K30" s="21">
        <f t="shared" si="6"/>
        <v>0.9236240687</v>
      </c>
      <c r="L30" s="135">
        <v>0.07591868049250583</v>
      </c>
      <c r="M30" s="6">
        <f t="shared" si="7"/>
        <v>0.07012032057</v>
      </c>
      <c r="N30" s="21">
        <f t="shared" si="8"/>
        <v>0.9236240687</v>
      </c>
      <c r="O30" s="22">
        <v>0.12802746768459894</v>
      </c>
      <c r="P30" s="6">
        <f t="shared" si="9"/>
        <v>0.1182492506</v>
      </c>
      <c r="Q30" s="21">
        <f t="shared" si="10"/>
        <v>0.9236240687</v>
      </c>
      <c r="R30" s="135">
        <v>0.12524365898074175</v>
      </c>
      <c r="S30" s="6">
        <f t="shared" si="11"/>
        <v>0.1156780579</v>
      </c>
      <c r="T30" s="21">
        <f t="shared" si="12"/>
        <v>0.9236240687</v>
      </c>
      <c r="U30" s="135">
        <v>0.10097901053269398</v>
      </c>
      <c r="V30" s="6">
        <f t="shared" si="13"/>
        <v>0.09326664456</v>
      </c>
      <c r="W30" s="21">
        <f t="shared" si="14"/>
        <v>0.9236240687</v>
      </c>
      <c r="X30" s="135">
        <v>0.15119090204430452</v>
      </c>
      <c r="Y30" s="6">
        <f t="shared" si="15"/>
        <v>0.1396435561</v>
      </c>
      <c r="Z30" s="21">
        <f t="shared" si="16"/>
        <v>0.9236240687</v>
      </c>
      <c r="AA30" s="135">
        <v>0.1481741880572176</v>
      </c>
      <c r="AB30" s="6">
        <f t="shared" si="17"/>
        <v>0.1368572464</v>
      </c>
      <c r="AC30" s="21">
        <f t="shared" si="18"/>
        <v>0.9236240687</v>
      </c>
      <c r="AD30" s="135">
        <v>0.0438108012453613</v>
      </c>
      <c r="AE30" s="6">
        <f t="shared" si="19"/>
        <v>0.0404647105</v>
      </c>
      <c r="AF30" s="21">
        <f t="shared" si="20"/>
        <v>0.9236240687</v>
      </c>
      <c r="AG30" s="135">
        <v>0.0345647898787842</v>
      </c>
      <c r="AH30" s="6">
        <f t="shared" si="21"/>
        <v>0.03192487186</v>
      </c>
      <c r="AI30" s="21">
        <f t="shared" si="22"/>
        <v>0.9236240687</v>
      </c>
    </row>
    <row r="31" ht="13.5" customHeight="1">
      <c r="A31" s="15" t="s">
        <v>119</v>
      </c>
      <c r="B31" s="6">
        <f>SQRT(('Regime Indicators'!J30-'Regime Indicators'!$J$43)^2+('Regime Indicators'!K30-'Regime Indicators'!$K$43)^2+('Regime Indicators'!L30-'Regime Indicators'!$L$43)^2+('Regime Indicators'!M30-'Regime Indicators'!$M$43)^2+('Regime Indicators'!N30-'Regime Indicators'!$N$43)^2+('Regime Indicators'!O30-'Regime Indicators'!$O$43)^2)</f>
        <v>4.470544598</v>
      </c>
      <c r="C31" s="6">
        <f t="shared" si="1"/>
        <v>0.2621734668</v>
      </c>
      <c r="D31" s="6">
        <f t="shared" si="2"/>
        <v>0.9469069384</v>
      </c>
      <c r="F31" s="135">
        <v>0.10008655789662968</v>
      </c>
      <c r="G31" s="6">
        <f t="shared" si="3"/>
        <v>0.09477265612</v>
      </c>
      <c r="H31" s="21">
        <f t="shared" si="4"/>
        <v>0.9469069384</v>
      </c>
      <c r="I31" s="135">
        <v>0.10436267827085244</v>
      </c>
      <c r="J31" s="6">
        <f t="shared" si="5"/>
        <v>0.09882174417</v>
      </c>
      <c r="K31" s="21">
        <f t="shared" si="6"/>
        <v>0.9469069384</v>
      </c>
      <c r="L31" s="135">
        <v>0.0930131041670268</v>
      </c>
      <c r="M31" s="6">
        <f t="shared" si="7"/>
        <v>0.0880747537</v>
      </c>
      <c r="N31" s="21">
        <f t="shared" si="8"/>
        <v>0.9469069384</v>
      </c>
      <c r="O31" s="22">
        <v>0.08172443861155831</v>
      </c>
      <c r="P31" s="6">
        <f t="shared" si="9"/>
        <v>0.07738543796</v>
      </c>
      <c r="Q31" s="21">
        <f t="shared" si="10"/>
        <v>0.9469069384</v>
      </c>
      <c r="R31" s="135">
        <v>0.06014753452030375</v>
      </c>
      <c r="S31" s="6">
        <f t="shared" si="11"/>
        <v>0.05695411777</v>
      </c>
      <c r="T31" s="21">
        <f t="shared" si="12"/>
        <v>0.9469069384</v>
      </c>
      <c r="U31" s="135">
        <v>0.050782321841085</v>
      </c>
      <c r="V31" s="6">
        <f t="shared" si="13"/>
        <v>0.0480861329</v>
      </c>
      <c r="W31" s="21">
        <f t="shared" si="14"/>
        <v>0.9469069384</v>
      </c>
      <c r="X31" s="135">
        <v>0.05757898823000063</v>
      </c>
      <c r="Y31" s="6">
        <f t="shared" si="15"/>
        <v>0.05452194346</v>
      </c>
      <c r="Z31" s="21">
        <f t="shared" si="16"/>
        <v>0.9469069384</v>
      </c>
      <c r="AA31" s="135">
        <v>0.05276475278585946</v>
      </c>
      <c r="AB31" s="6">
        <f t="shared" si="17"/>
        <v>0.04996331052</v>
      </c>
      <c r="AC31" s="21">
        <f t="shared" si="18"/>
        <v>0.9469069384</v>
      </c>
      <c r="AD31" s="135">
        <v>-0.0071683917451824675</v>
      </c>
      <c r="AE31" s="6">
        <f t="shared" si="19"/>
        <v>-0.006787799881</v>
      </c>
      <c r="AF31" s="21">
        <f t="shared" si="20"/>
        <v>0.9469069384</v>
      </c>
      <c r="AG31" s="135">
        <v>0.038236513056671306</v>
      </c>
      <c r="AH31" s="6">
        <f t="shared" si="21"/>
        <v>0.03620641952</v>
      </c>
      <c r="AI31" s="21">
        <f t="shared" si="22"/>
        <v>0.9469069384</v>
      </c>
    </row>
    <row r="32" ht="13.5" customHeight="1">
      <c r="A32" s="15" t="s">
        <v>121</v>
      </c>
      <c r="B32" s="6">
        <f>SQRT(('Regime Indicators'!J31-'Regime Indicators'!$J$43)^2+('Regime Indicators'!K31-'Regime Indicators'!$K$43)^2+('Regime Indicators'!L31-'Regime Indicators'!$L$43)^2+('Regime Indicators'!M31-'Regime Indicators'!$M$43)^2+('Regime Indicators'!N31-'Regime Indicators'!$N$43)^2+('Regime Indicators'!O31-'Regime Indicators'!$O$43)^2)</f>
        <v>3.771861224</v>
      </c>
      <c r="C32" s="6">
        <f t="shared" si="1"/>
        <v>0.2211994337</v>
      </c>
      <c r="D32" s="6">
        <f t="shared" si="2"/>
        <v>0.9678808242</v>
      </c>
      <c r="F32" s="135">
        <v>0.030213933497469148</v>
      </c>
      <c r="G32" s="6">
        <f t="shared" si="3"/>
        <v>0.02924348686</v>
      </c>
      <c r="H32" s="21">
        <f t="shared" si="4"/>
        <v>0.9678808242</v>
      </c>
      <c r="I32" s="135">
        <v>0.011195161958098332</v>
      </c>
      <c r="J32" s="6">
        <f t="shared" si="5"/>
        <v>0.01083558258</v>
      </c>
      <c r="K32" s="21">
        <f t="shared" si="6"/>
        <v>0.9678808242</v>
      </c>
      <c r="L32" s="135">
        <v>0.01777023977561032</v>
      </c>
      <c r="M32" s="6">
        <f t="shared" si="7"/>
        <v>0.01719947432</v>
      </c>
      <c r="N32" s="21">
        <f t="shared" si="8"/>
        <v>0.9678808242</v>
      </c>
      <c r="O32" s="22">
        <v>0.00484762802201244</v>
      </c>
      <c r="P32" s="6">
        <f t="shared" si="9"/>
        <v>0.004691926206</v>
      </c>
      <c r="Q32" s="21">
        <f t="shared" si="10"/>
        <v>0.9678808242</v>
      </c>
      <c r="R32" s="135">
        <v>0.010934584937572378</v>
      </c>
      <c r="S32" s="6">
        <f t="shared" si="11"/>
        <v>0.01058337508</v>
      </c>
      <c r="T32" s="21">
        <f t="shared" si="12"/>
        <v>0.9678808242</v>
      </c>
      <c r="U32" s="135">
        <v>0.003957731738683856</v>
      </c>
      <c r="V32" s="6">
        <f t="shared" si="13"/>
        <v>0.003830612657</v>
      </c>
      <c r="W32" s="21">
        <f t="shared" si="14"/>
        <v>0.9678808242</v>
      </c>
      <c r="X32" s="135">
        <v>0.039798795924819386</v>
      </c>
      <c r="Y32" s="6">
        <f t="shared" si="15"/>
        <v>0.0385204914</v>
      </c>
      <c r="Z32" s="21">
        <f t="shared" si="16"/>
        <v>0.9678808242</v>
      </c>
      <c r="AA32" s="135">
        <v>0.029269201021254743</v>
      </c>
      <c r="AB32" s="6">
        <f t="shared" si="17"/>
        <v>0.02832909841</v>
      </c>
      <c r="AC32" s="21">
        <f t="shared" si="18"/>
        <v>0.9678808242</v>
      </c>
      <c r="AD32" s="135">
        <v>0.027892100251639906</v>
      </c>
      <c r="AE32" s="6">
        <f t="shared" si="19"/>
        <v>0.02699622898</v>
      </c>
      <c r="AF32" s="21">
        <f t="shared" si="20"/>
        <v>0.9678808242</v>
      </c>
      <c r="AG32" s="135">
        <v>0.029704461921522096</v>
      </c>
      <c r="AH32" s="6">
        <f t="shared" si="21"/>
        <v>0.02875037909</v>
      </c>
      <c r="AI32" s="21">
        <f t="shared" si="22"/>
        <v>0.9678808242</v>
      </c>
    </row>
    <row r="33" ht="13.5" customHeight="1">
      <c r="A33" s="15" t="s">
        <v>123</v>
      </c>
      <c r="B33" s="6">
        <f>SQRT(('Regime Indicators'!J32-'Regime Indicators'!$J$43)^2+('Regime Indicators'!K32-'Regime Indicators'!$K$43)^2+('Regime Indicators'!L32-'Regime Indicators'!$L$43)^2+('Regime Indicators'!M32-'Regime Indicators'!$M$43)^2+('Regime Indicators'!N32-'Regime Indicators'!$N$43)^2+('Regime Indicators'!O32-'Regime Indicators'!$O$43)^2)</f>
        <v>3.462074195</v>
      </c>
      <c r="C33" s="6">
        <f t="shared" si="1"/>
        <v>0.2030320858</v>
      </c>
      <c r="D33" s="6">
        <f t="shared" si="2"/>
        <v>0.9751013712</v>
      </c>
      <c r="F33" s="135">
        <v>0.051042337676546534</v>
      </c>
      <c r="G33" s="6">
        <f t="shared" si="3"/>
        <v>0.04977145346</v>
      </c>
      <c r="H33" s="21">
        <f t="shared" si="4"/>
        <v>0.9751013712</v>
      </c>
      <c r="I33" s="135">
        <v>0.05130329004789114</v>
      </c>
      <c r="J33" s="6">
        <f t="shared" si="5"/>
        <v>0.05002590847</v>
      </c>
      <c r="K33" s="21">
        <f t="shared" si="6"/>
        <v>0.9751013712</v>
      </c>
      <c r="L33" s="135">
        <v>0.02382828787470359</v>
      </c>
      <c r="M33" s="6">
        <f t="shared" si="7"/>
        <v>0.02323499618</v>
      </c>
      <c r="N33" s="21">
        <f t="shared" si="8"/>
        <v>0.9751013712</v>
      </c>
      <c r="O33" s="22">
        <v>0.01724402428155214</v>
      </c>
      <c r="P33" s="6">
        <f t="shared" si="9"/>
        <v>0.01681467172</v>
      </c>
      <c r="Q33" s="21">
        <f t="shared" si="10"/>
        <v>0.9751013712</v>
      </c>
      <c r="R33" s="135">
        <v>0.05238233061939446</v>
      </c>
      <c r="S33" s="6">
        <f t="shared" si="11"/>
        <v>0.05107808241</v>
      </c>
      <c r="T33" s="21">
        <f t="shared" si="12"/>
        <v>0.9751013712</v>
      </c>
      <c r="U33" s="135">
        <v>0.03995566128602457</v>
      </c>
      <c r="V33" s="6">
        <f t="shared" si="13"/>
        <v>0.03896082011</v>
      </c>
      <c r="W33" s="21">
        <f t="shared" si="14"/>
        <v>0.9751013712</v>
      </c>
      <c r="X33" s="135">
        <v>0.03400918843493228</v>
      </c>
      <c r="Y33" s="6">
        <f t="shared" si="15"/>
        <v>0.03316240627</v>
      </c>
      <c r="Z33" s="21">
        <f t="shared" si="16"/>
        <v>0.9751013712</v>
      </c>
      <c r="AA33" s="135">
        <v>0.030537423880423242</v>
      </c>
      <c r="AB33" s="6">
        <f t="shared" si="17"/>
        <v>0.0297770839</v>
      </c>
      <c r="AC33" s="21">
        <f t="shared" si="18"/>
        <v>0.9751013712</v>
      </c>
      <c r="AD33" s="135">
        <v>0.027232758519833755</v>
      </c>
      <c r="AE33" s="6">
        <f t="shared" si="19"/>
        <v>0.02655470017</v>
      </c>
      <c r="AF33" s="21">
        <f t="shared" si="20"/>
        <v>0.9751013712</v>
      </c>
      <c r="AG33" s="135">
        <v>0.02999423148957625</v>
      </c>
      <c r="AH33" s="6">
        <f t="shared" si="21"/>
        <v>0.02924741625</v>
      </c>
      <c r="AI33" s="21">
        <f t="shared" si="22"/>
        <v>0.9751013712</v>
      </c>
    </row>
    <row r="34" ht="13.5" customHeight="1">
      <c r="A34" s="15" t="s">
        <v>125</v>
      </c>
      <c r="B34" s="6">
        <f>SQRT(('Regime Indicators'!J33-'Regime Indicators'!$J$43)^2+('Regime Indicators'!K33-'Regime Indicators'!$K$43)^2+('Regime Indicators'!L33-'Regime Indicators'!$L$43)^2+('Regime Indicators'!M33-'Regime Indicators'!$M$43)^2+('Regime Indicators'!N33-'Regime Indicators'!$N$43)^2+('Regime Indicators'!O33-'Regime Indicators'!$O$43)^2)</f>
        <v>3.372055888</v>
      </c>
      <c r="C34" s="6">
        <f t="shared" si="1"/>
        <v>0.1977529948</v>
      </c>
      <c r="D34" s="6">
        <f t="shared" si="2"/>
        <v>0.9769788206</v>
      </c>
      <c r="F34" s="135">
        <v>-0.0019343778168032788</v>
      </c>
      <c r="G34" s="6">
        <f t="shared" si="3"/>
        <v>-0.001889846158</v>
      </c>
      <c r="H34" s="21">
        <f t="shared" si="4"/>
        <v>0.9769788206</v>
      </c>
      <c r="I34" s="135">
        <v>0.014870146223218805</v>
      </c>
      <c r="J34" s="6">
        <f t="shared" si="5"/>
        <v>0.01452781792</v>
      </c>
      <c r="K34" s="21">
        <f t="shared" si="6"/>
        <v>0.9769788206</v>
      </c>
      <c r="L34" s="135">
        <v>-0.08577541526323029</v>
      </c>
      <c r="M34" s="6">
        <f t="shared" si="7"/>
        <v>-0.08380076404</v>
      </c>
      <c r="N34" s="21">
        <f t="shared" si="8"/>
        <v>0.9769788206</v>
      </c>
      <c r="O34" s="22">
        <v>-0.061292524104715085</v>
      </c>
      <c r="P34" s="6">
        <f t="shared" si="9"/>
        <v>-0.05988149791</v>
      </c>
      <c r="Q34" s="21">
        <f t="shared" si="10"/>
        <v>0.9769788206</v>
      </c>
      <c r="R34" s="135">
        <v>-0.06239609524724887</v>
      </c>
      <c r="S34" s="6">
        <f t="shared" si="11"/>
        <v>-0.06095966354</v>
      </c>
      <c r="T34" s="21">
        <f t="shared" si="12"/>
        <v>0.9769788206</v>
      </c>
      <c r="U34" s="135">
        <v>-0.05238851146386114</v>
      </c>
      <c r="V34" s="6">
        <f t="shared" si="13"/>
        <v>-0.05118246614</v>
      </c>
      <c r="W34" s="21">
        <f t="shared" si="14"/>
        <v>0.9769788206</v>
      </c>
      <c r="X34" s="135">
        <v>-0.08727486962000564</v>
      </c>
      <c r="Y34" s="6">
        <f t="shared" si="15"/>
        <v>-0.08526569919</v>
      </c>
      <c r="Z34" s="21">
        <f t="shared" si="16"/>
        <v>0.9769788206</v>
      </c>
      <c r="AA34" s="135">
        <v>-0.07810530221614831</v>
      </c>
      <c r="AB34" s="6">
        <f t="shared" si="17"/>
        <v>-0.07630722604</v>
      </c>
      <c r="AC34" s="21">
        <f t="shared" si="18"/>
        <v>0.9769788206</v>
      </c>
      <c r="AD34" s="135">
        <v>-0.053796706110276094</v>
      </c>
      <c r="AE34" s="6">
        <f t="shared" si="19"/>
        <v>-0.05255824249</v>
      </c>
      <c r="AF34" s="21">
        <f t="shared" si="20"/>
        <v>0.9769788206</v>
      </c>
      <c r="AG34" s="135">
        <v>-0.03274293488272306</v>
      </c>
      <c r="AH34" s="6">
        <f t="shared" si="21"/>
        <v>-0.0319891539</v>
      </c>
      <c r="AI34" s="21">
        <f t="shared" si="22"/>
        <v>0.9769788206</v>
      </c>
    </row>
    <row r="35" ht="13.5" customHeight="1">
      <c r="A35" s="15" t="s">
        <v>127</v>
      </c>
      <c r="B35" s="6">
        <f>SQRT(('Regime Indicators'!J34-'Regime Indicators'!$J$43)^2+('Regime Indicators'!K34-'Regime Indicators'!$K$43)^2+('Regime Indicators'!L34-'Regime Indicators'!$L$43)^2+('Regime Indicators'!M34-'Regime Indicators'!$M$43)^2+('Regime Indicators'!N34-'Regime Indicators'!$N$43)^2+('Regime Indicators'!O34-'Regime Indicators'!$O$43)^2)</f>
        <v>3.913962592</v>
      </c>
      <c r="C35" s="6">
        <f t="shared" si="1"/>
        <v>0.2295329169</v>
      </c>
      <c r="D35" s="6">
        <f t="shared" si="2"/>
        <v>0.9641578822</v>
      </c>
      <c r="F35" s="135">
        <v>0.04980142317166836</v>
      </c>
      <c r="G35" s="6">
        <f t="shared" si="3"/>
        <v>0.04801643469</v>
      </c>
      <c r="H35" s="21">
        <f t="shared" si="4"/>
        <v>0.9641578822</v>
      </c>
      <c r="I35" s="135">
        <v>0.047843466843716875</v>
      </c>
      <c r="J35" s="6">
        <f t="shared" si="5"/>
        <v>0.04612865567</v>
      </c>
      <c r="K35" s="21">
        <f t="shared" si="6"/>
        <v>0.9641578822</v>
      </c>
      <c r="L35" s="135">
        <v>0.09398395019778727</v>
      </c>
      <c r="M35" s="6">
        <f t="shared" si="7"/>
        <v>0.09061536638</v>
      </c>
      <c r="N35" s="21">
        <f t="shared" si="8"/>
        <v>0.9641578822</v>
      </c>
      <c r="O35" s="22">
        <v>0.10058753777680773</v>
      </c>
      <c r="P35" s="6">
        <f t="shared" si="9"/>
        <v>0.0969822674</v>
      </c>
      <c r="Q35" s="21">
        <f t="shared" si="10"/>
        <v>0.9641578822</v>
      </c>
      <c r="R35" s="135">
        <v>-0.05171865867720671</v>
      </c>
      <c r="S35" s="6">
        <f t="shared" si="11"/>
        <v>-0.04986495242</v>
      </c>
      <c r="T35" s="21">
        <f t="shared" si="12"/>
        <v>0.9641578822</v>
      </c>
      <c r="U35" s="135">
        <v>-0.02216193218532647</v>
      </c>
      <c r="V35" s="6">
        <f t="shared" si="13"/>
        <v>-0.0213676016</v>
      </c>
      <c r="W35" s="21">
        <f t="shared" si="14"/>
        <v>0.9641578822</v>
      </c>
      <c r="X35" s="135">
        <v>-0.04075487126966393</v>
      </c>
      <c r="Y35" s="6">
        <f t="shared" si="15"/>
        <v>-0.03929413037</v>
      </c>
      <c r="Z35" s="21">
        <f t="shared" si="16"/>
        <v>0.9641578822</v>
      </c>
      <c r="AA35" s="135">
        <v>-0.026875585072448582</v>
      </c>
      <c r="AB35" s="6">
        <f t="shared" si="17"/>
        <v>-0.02591230719</v>
      </c>
      <c r="AC35" s="21">
        <f t="shared" si="18"/>
        <v>0.9641578822</v>
      </c>
      <c r="AD35" s="135">
        <v>-0.029933932071220304</v>
      </c>
      <c r="AE35" s="6">
        <f t="shared" si="19"/>
        <v>-0.02886103655</v>
      </c>
      <c r="AF35" s="21">
        <f t="shared" si="20"/>
        <v>0.9641578822</v>
      </c>
      <c r="AG35" s="135">
        <v>-0.025107885834562693</v>
      </c>
      <c r="AH35" s="6">
        <f t="shared" si="21"/>
        <v>-0.02420796603</v>
      </c>
      <c r="AI35" s="21">
        <f t="shared" si="22"/>
        <v>0.9641578822</v>
      </c>
    </row>
    <row r="36" ht="13.5" customHeight="1">
      <c r="A36" s="15" t="s">
        <v>129</v>
      </c>
      <c r="B36" s="6">
        <f>SQRT(('Regime Indicators'!J35-'Regime Indicators'!$J$43)^2+('Regime Indicators'!K35-'Regime Indicators'!$K$43)^2+('Regime Indicators'!L35-'Regime Indicators'!$L$43)^2+('Regime Indicators'!M35-'Regime Indicators'!$M$43)^2+('Regime Indicators'!N35-'Regime Indicators'!$N$43)^2+('Regime Indicators'!O35-'Regime Indicators'!$O$43)^2)</f>
        <v>3.229695951</v>
      </c>
      <c r="C36" s="6">
        <f t="shared" si="1"/>
        <v>0.1894043479</v>
      </c>
      <c r="D36" s="6">
        <f t="shared" si="2"/>
        <v>0.9797541111</v>
      </c>
      <c r="F36" s="135">
        <v>-0.007219281528972221</v>
      </c>
      <c r="G36" s="6">
        <f t="shared" si="3"/>
        <v>-0.007073120758</v>
      </c>
      <c r="H36" s="21">
        <f t="shared" si="4"/>
        <v>0.9797541111</v>
      </c>
      <c r="I36" s="135">
        <v>0.03837648483157774</v>
      </c>
      <c r="J36" s="6">
        <f t="shared" si="5"/>
        <v>0.03759951878</v>
      </c>
      <c r="K36" s="21">
        <f t="shared" si="6"/>
        <v>0.9797541111</v>
      </c>
      <c r="L36" s="135">
        <v>0.01980316524649739</v>
      </c>
      <c r="M36" s="6">
        <f t="shared" si="7"/>
        <v>0.01940223256</v>
      </c>
      <c r="N36" s="21">
        <f t="shared" si="8"/>
        <v>0.9797541111</v>
      </c>
      <c r="O36" s="22">
        <v>0.0662983451831709</v>
      </c>
      <c r="P36" s="6">
        <f t="shared" si="9"/>
        <v>0.06495607626</v>
      </c>
      <c r="Q36" s="21">
        <f t="shared" si="10"/>
        <v>0.9797541111</v>
      </c>
      <c r="R36" s="135">
        <v>0.026102499223344733</v>
      </c>
      <c r="S36" s="6">
        <f t="shared" si="11"/>
        <v>0.02557403093</v>
      </c>
      <c r="T36" s="21">
        <f t="shared" si="12"/>
        <v>0.9797541111</v>
      </c>
      <c r="U36" s="135">
        <v>0.05022271992639005</v>
      </c>
      <c r="V36" s="6">
        <f t="shared" si="13"/>
        <v>0.04920591632</v>
      </c>
      <c r="W36" s="21">
        <f t="shared" si="14"/>
        <v>0.9797541111</v>
      </c>
      <c r="X36" s="135">
        <v>0.03695738396016823</v>
      </c>
      <c r="Y36" s="6">
        <f t="shared" si="15"/>
        <v>0.03620914887</v>
      </c>
      <c r="Z36" s="21">
        <f t="shared" si="16"/>
        <v>0.9797541111</v>
      </c>
      <c r="AA36" s="135">
        <v>0.04369973807073668</v>
      </c>
      <c r="AB36" s="6">
        <f t="shared" si="17"/>
        <v>0.04281499803</v>
      </c>
      <c r="AC36" s="21">
        <f t="shared" si="18"/>
        <v>0.9797541111</v>
      </c>
      <c r="AD36" s="135">
        <v>-0.046320447186645075</v>
      </c>
      <c r="AE36" s="6">
        <f t="shared" si="19"/>
        <v>-0.04538264856</v>
      </c>
      <c r="AF36" s="21">
        <f t="shared" si="20"/>
        <v>0.9797541111</v>
      </c>
      <c r="AG36" s="135">
        <v>0.006456281779314121</v>
      </c>
      <c r="AH36" s="6">
        <f t="shared" si="21"/>
        <v>0.006325568616</v>
      </c>
      <c r="AI36" s="21">
        <f t="shared" si="22"/>
        <v>0.9797541111</v>
      </c>
    </row>
    <row r="37" ht="13.5" customHeight="1">
      <c r="A37" s="15" t="s">
        <v>131</v>
      </c>
      <c r="B37" s="6">
        <f>SQRT(('Regime Indicators'!J36-'Regime Indicators'!$J$43)^2+('Regime Indicators'!K36-'Regime Indicators'!$K$43)^2+('Regime Indicators'!L36-'Regime Indicators'!$L$43)^2+('Regime Indicators'!M36-'Regime Indicators'!$M$43)^2+('Regime Indicators'!N36-'Regime Indicators'!$N$43)^2+('Regime Indicators'!O36-'Regime Indicators'!$O$43)^2)</f>
        <v>2.761473345</v>
      </c>
      <c r="C37" s="6">
        <f t="shared" si="1"/>
        <v>0.161945603</v>
      </c>
      <c r="D37" s="6">
        <f t="shared" si="2"/>
        <v>0.9873123007</v>
      </c>
      <c r="F37" s="135">
        <v>0.0010835834158609003</v>
      </c>
      <c r="G37" s="6">
        <f t="shared" si="3"/>
        <v>0.001069835235</v>
      </c>
      <c r="H37" s="21">
        <f t="shared" si="4"/>
        <v>0.9873123007</v>
      </c>
      <c r="I37" s="135">
        <v>0.0012004843380759578</v>
      </c>
      <c r="J37" s="6">
        <f t="shared" si="5"/>
        <v>0.001185252954</v>
      </c>
      <c r="K37" s="21">
        <f t="shared" si="6"/>
        <v>0.9873123007</v>
      </c>
      <c r="L37" s="135">
        <v>-0.011958177989005225</v>
      </c>
      <c r="M37" s="6">
        <f t="shared" si="7"/>
        <v>-0.01180645622</v>
      </c>
      <c r="N37" s="21">
        <f t="shared" si="8"/>
        <v>0.9873123007</v>
      </c>
      <c r="O37" s="22">
        <v>0.019768722717746767</v>
      </c>
      <c r="P37" s="6">
        <f t="shared" si="9"/>
        <v>0.01951790311</v>
      </c>
      <c r="Q37" s="21">
        <f t="shared" si="10"/>
        <v>0.9873123007</v>
      </c>
      <c r="R37" s="135">
        <v>0.0012346584429094865</v>
      </c>
      <c r="S37" s="6">
        <f t="shared" si="11"/>
        <v>0.001218993468</v>
      </c>
      <c r="T37" s="21">
        <f t="shared" si="12"/>
        <v>0.9873123007</v>
      </c>
      <c r="U37" s="135">
        <v>0.008349418185144453</v>
      </c>
      <c r="V37" s="6">
        <f t="shared" si="13"/>
        <v>0.008243483278</v>
      </c>
      <c r="W37" s="21">
        <f t="shared" si="14"/>
        <v>0.9873123007</v>
      </c>
      <c r="X37" s="135">
        <v>0.029826918590895923</v>
      </c>
      <c r="Y37" s="6">
        <f t="shared" si="15"/>
        <v>0.02944848362</v>
      </c>
      <c r="Z37" s="21">
        <f t="shared" si="16"/>
        <v>0.9873123007</v>
      </c>
      <c r="AA37" s="135">
        <v>0.0533264368231301</v>
      </c>
      <c r="AB37" s="6">
        <f t="shared" si="17"/>
        <v>0.05264984703</v>
      </c>
      <c r="AC37" s="21">
        <f t="shared" si="18"/>
        <v>0.9873123007</v>
      </c>
      <c r="AD37" s="135">
        <v>-0.008343874251251826</v>
      </c>
      <c r="AE37" s="6">
        <f t="shared" si="19"/>
        <v>-0.008238009684</v>
      </c>
      <c r="AF37" s="21">
        <f t="shared" si="20"/>
        <v>0.9873123007</v>
      </c>
      <c r="AG37" s="135">
        <v>0.012819605815675983</v>
      </c>
      <c r="AH37" s="6">
        <f t="shared" si="21"/>
        <v>0.01265695451</v>
      </c>
      <c r="AI37" s="21">
        <f t="shared" si="22"/>
        <v>0.9873123007</v>
      </c>
    </row>
    <row r="38" ht="13.5" customHeight="1">
      <c r="A38" s="15" t="s">
        <v>133</v>
      </c>
      <c r="B38" s="6">
        <f>SQRT(('Regime Indicators'!J37-'Regime Indicators'!$J$43)^2+('Regime Indicators'!K37-'Regime Indicators'!$K$43)^2+('Regime Indicators'!L37-'Regime Indicators'!$L$43)^2+('Regime Indicators'!M37-'Regime Indicators'!$M$43)^2+('Regime Indicators'!N37-'Regime Indicators'!$N$43)^2+('Regime Indicators'!O37-'Regime Indicators'!$O$43)^2)</f>
        <v>2.758533411</v>
      </c>
      <c r="C38" s="6">
        <f t="shared" si="1"/>
        <v>0.1617731916</v>
      </c>
      <c r="D38" s="6">
        <f t="shared" si="2"/>
        <v>0.9873526089</v>
      </c>
      <c r="F38" s="135">
        <v>-0.08394969440815658</v>
      </c>
      <c r="G38" s="6">
        <f t="shared" si="3"/>
        <v>-0.08288794979</v>
      </c>
      <c r="H38" s="21">
        <f t="shared" si="4"/>
        <v>0.9873526089</v>
      </c>
      <c r="I38" s="135">
        <v>-0.05290070530997959</v>
      </c>
      <c r="J38" s="6">
        <f t="shared" si="5"/>
        <v>-0.0522316494</v>
      </c>
      <c r="K38" s="21">
        <f t="shared" si="6"/>
        <v>0.9873526089</v>
      </c>
      <c r="L38" s="135">
        <v>-0.10734793042782664</v>
      </c>
      <c r="M38" s="6">
        <f t="shared" si="7"/>
        <v>-0.1059902592</v>
      </c>
      <c r="N38" s="21">
        <f t="shared" si="8"/>
        <v>0.9873526089</v>
      </c>
      <c r="O38" s="22">
        <v>-0.13061590109325105</v>
      </c>
      <c r="P38" s="6">
        <f t="shared" si="9"/>
        <v>-0.1289639507</v>
      </c>
      <c r="Q38" s="21">
        <f t="shared" si="10"/>
        <v>0.9873526089</v>
      </c>
      <c r="R38" s="135">
        <v>-0.12053016520882931</v>
      </c>
      <c r="S38" s="6">
        <f t="shared" si="11"/>
        <v>-0.1190057731</v>
      </c>
      <c r="T38" s="21">
        <f t="shared" si="12"/>
        <v>0.9873526089</v>
      </c>
      <c r="U38" s="135">
        <v>-0.09110133713576318</v>
      </c>
      <c r="V38" s="6">
        <f t="shared" si="13"/>
        <v>-0.0899491429</v>
      </c>
      <c r="W38" s="21">
        <f t="shared" si="14"/>
        <v>0.9873526089</v>
      </c>
      <c r="X38" s="135">
        <v>-0.08819179493839269</v>
      </c>
      <c r="Y38" s="6">
        <f t="shared" si="15"/>
        <v>-0.08707639882</v>
      </c>
      <c r="Z38" s="21">
        <f t="shared" si="16"/>
        <v>0.9873526089</v>
      </c>
      <c r="AA38" s="135">
        <v>-0.07257369607129871</v>
      </c>
      <c r="AB38" s="6">
        <f t="shared" si="17"/>
        <v>-0.07165582816</v>
      </c>
      <c r="AC38" s="21">
        <f t="shared" si="18"/>
        <v>0.9873526089</v>
      </c>
      <c r="AD38" s="135">
        <v>0.006416210283995305</v>
      </c>
      <c r="AE38" s="6">
        <f t="shared" si="19"/>
        <v>0.006335061963</v>
      </c>
      <c r="AF38" s="21">
        <f t="shared" si="20"/>
        <v>0.9873526089</v>
      </c>
      <c r="AG38" s="135">
        <v>-0.037376569617870725</v>
      </c>
      <c r="AH38" s="6">
        <f t="shared" si="21"/>
        <v>-0.03690385353</v>
      </c>
      <c r="AI38" s="21">
        <f t="shared" si="22"/>
        <v>0.9873526089</v>
      </c>
    </row>
    <row r="39" ht="13.5" customHeight="1">
      <c r="A39" s="15" t="s">
        <v>135</v>
      </c>
      <c r="B39" s="6">
        <f>SQRT(('Regime Indicators'!J38-'Regime Indicators'!$J$43)^2+('Regime Indicators'!K38-'Regime Indicators'!$K$43)^2+('Regime Indicators'!L38-'Regime Indicators'!$L$43)^2+('Regime Indicators'!M38-'Regime Indicators'!$M$43)^2+('Regime Indicators'!N38-'Regime Indicators'!$N$43)^2+('Regime Indicators'!O38-'Regime Indicators'!$O$43)^2)</f>
        <v>2.84169228</v>
      </c>
      <c r="C39" s="6">
        <f t="shared" si="1"/>
        <v>0.1666500133</v>
      </c>
      <c r="D39" s="6">
        <f t="shared" si="2"/>
        <v>0.9861794368</v>
      </c>
      <c r="F39" s="135">
        <v>0.05635223282079016</v>
      </c>
      <c r="G39" s="6">
        <f t="shared" si="3"/>
        <v>0.05557341322</v>
      </c>
      <c r="H39" s="21">
        <f t="shared" si="4"/>
        <v>0.9861794368</v>
      </c>
      <c r="I39" s="135">
        <v>0.0731711990954993</v>
      </c>
      <c r="J39" s="6">
        <f t="shared" si="5"/>
        <v>0.07215993191</v>
      </c>
      <c r="K39" s="21">
        <f t="shared" si="6"/>
        <v>0.9861794368</v>
      </c>
      <c r="L39" s="135">
        <v>0.028760704139326965</v>
      </c>
      <c r="M39" s="6">
        <f t="shared" si="7"/>
        <v>0.02836321501</v>
      </c>
      <c r="N39" s="21">
        <f t="shared" si="8"/>
        <v>0.9861794368</v>
      </c>
      <c r="O39" s="22">
        <v>0.04319524192616009</v>
      </c>
      <c r="P39" s="6">
        <f t="shared" si="9"/>
        <v>0.04259825935</v>
      </c>
      <c r="Q39" s="21">
        <f t="shared" si="10"/>
        <v>0.9861794368</v>
      </c>
      <c r="R39" s="135">
        <v>0.021713215712493517</v>
      </c>
      <c r="S39" s="6">
        <f t="shared" si="11"/>
        <v>0.02141312684</v>
      </c>
      <c r="T39" s="21">
        <f t="shared" si="12"/>
        <v>0.9861794368</v>
      </c>
      <c r="U39" s="135">
        <v>0.05607263365849935</v>
      </c>
      <c r="V39" s="6">
        <f t="shared" si="13"/>
        <v>0.05529767828</v>
      </c>
      <c r="W39" s="21">
        <f t="shared" si="14"/>
        <v>0.9861794368</v>
      </c>
      <c r="X39" s="135">
        <v>0.037843149887505145</v>
      </c>
      <c r="Y39" s="6">
        <f t="shared" si="15"/>
        <v>0.03732013624</v>
      </c>
      <c r="Z39" s="21">
        <f t="shared" si="16"/>
        <v>0.9861794368</v>
      </c>
      <c r="AA39" s="135">
        <v>0.07812414239463683</v>
      </c>
      <c r="AB39" s="6">
        <f t="shared" si="17"/>
        <v>0.07704442274</v>
      </c>
      <c r="AC39" s="21">
        <f t="shared" si="18"/>
        <v>0.9861794368</v>
      </c>
      <c r="AD39" s="135">
        <v>-0.012583614513958175</v>
      </c>
      <c r="AE39" s="6">
        <f t="shared" si="19"/>
        <v>-0.01240970187</v>
      </c>
      <c r="AF39" s="21">
        <f t="shared" si="20"/>
        <v>0.9861794368</v>
      </c>
      <c r="AG39" s="135">
        <v>-0.008613998247366528</v>
      </c>
      <c r="AH39" s="6">
        <f t="shared" si="21"/>
        <v>-0.00849494794</v>
      </c>
      <c r="AI39" s="21">
        <f t="shared" si="22"/>
        <v>0.9861794368</v>
      </c>
    </row>
    <row r="40" ht="13.5" customHeight="1">
      <c r="A40" s="15" t="s">
        <v>137</v>
      </c>
      <c r="B40" s="6">
        <f>SQRT(('Regime Indicators'!J39-'Regime Indicators'!$J$43)^2+('Regime Indicators'!K39-'Regime Indicators'!$K$43)^2+('Regime Indicators'!L39-'Regime Indicators'!$L$43)^2+('Regime Indicators'!M39-'Regime Indicators'!$M$43)^2+('Regime Indicators'!N39-'Regime Indicators'!$N$43)^2+('Regime Indicators'!O39-'Regime Indicators'!$O$43)^2)</f>
        <v>2.276438233</v>
      </c>
      <c r="C40" s="6">
        <f t="shared" si="1"/>
        <v>0.1335008947</v>
      </c>
      <c r="D40" s="6">
        <f t="shared" si="2"/>
        <v>0.9928790154</v>
      </c>
      <c r="F40" s="135">
        <v>0.016383574414898572</v>
      </c>
      <c r="G40" s="6">
        <f t="shared" si="3"/>
        <v>0.01626690723</v>
      </c>
      <c r="H40" s="21">
        <f t="shared" si="4"/>
        <v>0.9928790154</v>
      </c>
      <c r="I40" s="135">
        <v>0.0074188780047854674</v>
      </c>
      <c r="J40" s="6">
        <f t="shared" si="5"/>
        <v>0.007366048288</v>
      </c>
      <c r="K40" s="21">
        <f t="shared" si="6"/>
        <v>0.9928790154</v>
      </c>
      <c r="L40" s="135">
        <v>0.017027542699790343</v>
      </c>
      <c r="M40" s="6">
        <f t="shared" si="7"/>
        <v>0.01690628983</v>
      </c>
      <c r="N40" s="21">
        <f t="shared" si="8"/>
        <v>0.9928790154</v>
      </c>
      <c r="O40" s="22">
        <v>-0.046829800854307546</v>
      </c>
      <c r="P40" s="6">
        <f t="shared" si="9"/>
        <v>-0.04649632656</v>
      </c>
      <c r="Q40" s="21">
        <f t="shared" si="10"/>
        <v>0.9928790154</v>
      </c>
      <c r="R40" s="135">
        <v>-0.025653442139511262</v>
      </c>
      <c r="S40" s="6">
        <f t="shared" si="11"/>
        <v>-0.02547076437</v>
      </c>
      <c r="T40" s="21">
        <f t="shared" si="12"/>
        <v>0.9928790154</v>
      </c>
      <c r="U40" s="135">
        <v>-0.013538191741417571</v>
      </c>
      <c r="V40" s="6">
        <f t="shared" si="13"/>
        <v>-0.01344178649</v>
      </c>
      <c r="W40" s="21">
        <f t="shared" si="14"/>
        <v>0.9928790154</v>
      </c>
      <c r="X40" s="135">
        <v>0.011817470449937861</v>
      </c>
      <c r="Y40" s="6">
        <f t="shared" si="15"/>
        <v>0.01173331842</v>
      </c>
      <c r="Z40" s="21">
        <f t="shared" si="16"/>
        <v>0.9928790154</v>
      </c>
      <c r="AA40" s="135">
        <v>3.8480539831842187E-4</v>
      </c>
      <c r="AB40" s="6">
        <f t="shared" si="17"/>
        <v>0.000382065205</v>
      </c>
      <c r="AC40" s="21">
        <f t="shared" si="18"/>
        <v>0.9928790154</v>
      </c>
      <c r="AD40" s="135">
        <v>0.08260569389152406</v>
      </c>
      <c r="AE40" s="6">
        <f t="shared" si="19"/>
        <v>0.08201746001</v>
      </c>
      <c r="AF40" s="21">
        <f t="shared" si="20"/>
        <v>0.9928790154</v>
      </c>
      <c r="AG40" s="135">
        <v>0.04112809474241996</v>
      </c>
      <c r="AH40" s="6">
        <f t="shared" si="21"/>
        <v>0.04083522221</v>
      </c>
      <c r="AI40" s="21">
        <f t="shared" si="22"/>
        <v>0.9928790154</v>
      </c>
    </row>
    <row r="41" ht="13.5" customHeight="1">
      <c r="A41" s="15" t="s">
        <v>139</v>
      </c>
      <c r="B41" s="6">
        <f>SQRT(('Regime Indicators'!J40-'Regime Indicators'!$J$43)^2+('Regime Indicators'!K40-'Regime Indicators'!$K$43)^2+('Regime Indicators'!L40-'Regime Indicators'!$L$43)^2+('Regime Indicators'!M40-'Regime Indicators'!$M$43)^2+('Regime Indicators'!N40-'Regime Indicators'!$N$43)^2+('Regime Indicators'!O40-'Regime Indicators'!$O$43)^2)</f>
        <v>1.9215362</v>
      </c>
      <c r="C41" s="6">
        <f t="shared" si="1"/>
        <v>0.1126877937</v>
      </c>
      <c r="D41" s="6">
        <f t="shared" si="2"/>
        <v>0.9957132291</v>
      </c>
      <c r="F41" s="135">
        <v>0.04583087082488557</v>
      </c>
      <c r="G41" s="6">
        <f t="shared" si="3"/>
        <v>0.04563440438</v>
      </c>
      <c r="H41" s="21">
        <f t="shared" si="4"/>
        <v>0.9957132291</v>
      </c>
      <c r="I41" s="135">
        <v>0.006143230685792922</v>
      </c>
      <c r="J41" s="6">
        <f t="shared" si="5"/>
        <v>0.006116896063</v>
      </c>
      <c r="K41" s="21">
        <f t="shared" si="6"/>
        <v>0.9957132291</v>
      </c>
      <c r="L41" s="135">
        <v>0.04306276895110828</v>
      </c>
      <c r="M41" s="6">
        <f t="shared" si="7"/>
        <v>0.04287816873</v>
      </c>
      <c r="N41" s="21">
        <f t="shared" si="8"/>
        <v>0.9957132291</v>
      </c>
      <c r="O41" s="22">
        <v>0.0324099586965636</v>
      </c>
      <c r="P41" s="6">
        <f t="shared" si="9"/>
        <v>0.03227102463</v>
      </c>
      <c r="Q41" s="21">
        <f t="shared" si="10"/>
        <v>0.9957132291</v>
      </c>
      <c r="R41" s="135">
        <v>-0.02174100796956191</v>
      </c>
      <c r="S41" s="6">
        <f t="shared" si="11"/>
        <v>-0.02164780925</v>
      </c>
      <c r="T41" s="21">
        <f t="shared" si="12"/>
        <v>0.9957132291</v>
      </c>
      <c r="U41" s="135">
        <v>6.575614977271105E-4</v>
      </c>
      <c r="V41" s="6">
        <f t="shared" si="13"/>
        <v>0.0006547426822</v>
      </c>
      <c r="W41" s="21">
        <f t="shared" si="14"/>
        <v>0.9957132291</v>
      </c>
      <c r="X41" s="135">
        <v>-0.018790959688178566</v>
      </c>
      <c r="Y41" s="6">
        <f t="shared" si="15"/>
        <v>-0.01871040715</v>
      </c>
      <c r="Z41" s="21">
        <f t="shared" si="16"/>
        <v>0.9957132291</v>
      </c>
      <c r="AA41" s="135">
        <v>-0.006890086179692778</v>
      </c>
      <c r="AB41" s="6">
        <f t="shared" si="17"/>
        <v>-0.006860549959</v>
      </c>
      <c r="AC41" s="21">
        <f t="shared" si="18"/>
        <v>0.9957132291</v>
      </c>
      <c r="AD41" s="135">
        <v>0.03401351765992677</v>
      </c>
      <c r="AE41" s="6">
        <f t="shared" si="19"/>
        <v>0.0338677095</v>
      </c>
      <c r="AF41" s="21">
        <f t="shared" si="20"/>
        <v>0.9957132291</v>
      </c>
      <c r="AG41" s="135">
        <v>0.044334031695673515</v>
      </c>
      <c r="AH41" s="6">
        <f t="shared" si="21"/>
        <v>0.04414398186</v>
      </c>
      <c r="AI41" s="21">
        <f t="shared" si="22"/>
        <v>0.9957132291</v>
      </c>
    </row>
    <row r="42" ht="13.5" customHeight="1">
      <c r="A42" s="15" t="s">
        <v>141</v>
      </c>
      <c r="B42" s="6">
        <f>SQRT(('Regime Indicators'!J41-'Regime Indicators'!$J$43)^2+('Regime Indicators'!K41-'Regime Indicators'!$K$43)^2+('Regime Indicators'!L41-'Regime Indicators'!$L$43)^2+('Regime Indicators'!M41-'Regime Indicators'!$M$43)^2+('Regime Indicators'!N41-'Regime Indicators'!$N$43)^2+('Regime Indicators'!O41-'Regime Indicators'!$O$43)^2)</f>
        <v>1.086362269</v>
      </c>
      <c r="C42" s="6">
        <f t="shared" si="1"/>
        <v>0.06370932133</v>
      </c>
      <c r="D42" s="6">
        <f t="shared" si="2"/>
        <v>0.9992244356</v>
      </c>
      <c r="F42" s="135">
        <v>0.034808601342666945</v>
      </c>
      <c r="G42" s="6">
        <f t="shared" si="3"/>
        <v>0.03478160503</v>
      </c>
      <c r="H42" s="21">
        <f t="shared" si="4"/>
        <v>0.9992244356</v>
      </c>
      <c r="I42" s="135">
        <v>0.04581078005474737</v>
      </c>
      <c r="J42" s="6">
        <f t="shared" si="5"/>
        <v>0.04577525084</v>
      </c>
      <c r="K42" s="21">
        <f t="shared" si="6"/>
        <v>0.9992244356</v>
      </c>
      <c r="L42" s="135">
        <v>0.0886597671473559</v>
      </c>
      <c r="M42" s="6">
        <f t="shared" si="7"/>
        <v>0.08859100579</v>
      </c>
      <c r="N42" s="21">
        <f t="shared" si="8"/>
        <v>0.9992244356</v>
      </c>
      <c r="O42" s="22">
        <v>0.09221616754710071</v>
      </c>
      <c r="P42" s="6">
        <f t="shared" si="9"/>
        <v>0.09214464797</v>
      </c>
      <c r="Q42" s="21">
        <f t="shared" si="10"/>
        <v>0.9992244356</v>
      </c>
      <c r="R42" s="135">
        <v>0.07685485166146466</v>
      </c>
      <c r="S42" s="6">
        <f t="shared" si="11"/>
        <v>0.07679524577</v>
      </c>
      <c r="T42" s="21">
        <f t="shared" si="12"/>
        <v>0.9992244356</v>
      </c>
      <c r="U42" s="135">
        <v>0.049650933291653265</v>
      </c>
      <c r="V42" s="6">
        <f t="shared" si="13"/>
        <v>0.04961242579</v>
      </c>
      <c r="W42" s="21">
        <f t="shared" si="14"/>
        <v>0.9992244356</v>
      </c>
      <c r="X42" s="135">
        <v>0.08774786790087785</v>
      </c>
      <c r="Y42" s="6">
        <f t="shared" si="15"/>
        <v>0.08767981378</v>
      </c>
      <c r="Z42" s="21">
        <f t="shared" si="16"/>
        <v>0.9992244356</v>
      </c>
      <c r="AA42" s="135">
        <v>0.07245485104202598</v>
      </c>
      <c r="AB42" s="6">
        <f t="shared" si="17"/>
        <v>0.07239865764</v>
      </c>
      <c r="AC42" s="21">
        <f t="shared" si="18"/>
        <v>0.9992244356</v>
      </c>
      <c r="AD42" s="135">
        <v>0.0102646242188289</v>
      </c>
      <c r="AE42" s="6">
        <f t="shared" si="19"/>
        <v>0.01025666334</v>
      </c>
      <c r="AF42" s="21">
        <f t="shared" si="20"/>
        <v>0.9992244356</v>
      </c>
      <c r="AG42" s="135">
        <v>0.05302099076260558</v>
      </c>
      <c r="AH42" s="6">
        <f t="shared" si="21"/>
        <v>0.05297986957</v>
      </c>
      <c r="AI42" s="21">
        <f t="shared" si="22"/>
        <v>0.9992244356</v>
      </c>
    </row>
    <row r="43" ht="13.5" customHeight="1">
      <c r="A43" s="15" t="s">
        <v>143</v>
      </c>
      <c r="B43" s="6">
        <f>SQRT(('Regime Indicators'!J42-'Regime Indicators'!$J$43)^2+('Regime Indicators'!K42-'Regime Indicators'!$K$43)^2+('Regime Indicators'!L42-'Regime Indicators'!$L$43)^2+('Regime Indicators'!M42-'Regime Indicators'!$M$43)^2+('Regime Indicators'!N42-'Regime Indicators'!$N$43)^2+('Regime Indicators'!O42-'Regime Indicators'!$O$43)^2)</f>
        <v>0.4018996241</v>
      </c>
      <c r="C43" s="6">
        <f t="shared" si="1"/>
        <v>0.02356925772</v>
      </c>
      <c r="D43" s="6">
        <f t="shared" si="2"/>
        <v>0.9999607216</v>
      </c>
      <c r="F43" s="135">
        <v>0.06676468964916493</v>
      </c>
      <c r="G43" s="6">
        <f t="shared" si="3"/>
        <v>0.06676206724</v>
      </c>
      <c r="H43" s="21">
        <f t="shared" si="4"/>
        <v>0.9999607216</v>
      </c>
      <c r="I43" s="135">
        <v>0.010115672464231285</v>
      </c>
      <c r="J43" s="6">
        <f t="shared" si="5"/>
        <v>0.01011527514</v>
      </c>
      <c r="K43" s="21">
        <f t="shared" si="6"/>
        <v>0.9999607216</v>
      </c>
      <c r="L43" s="135">
        <v>0.14073582609210922</v>
      </c>
      <c r="M43" s="6">
        <f t="shared" si="7"/>
        <v>0.1407302982</v>
      </c>
      <c r="N43" s="21">
        <f t="shared" si="8"/>
        <v>0.9999607216</v>
      </c>
      <c r="O43" s="22">
        <v>0.03570123223116539</v>
      </c>
      <c r="P43" s="6">
        <f t="shared" si="9"/>
        <v>0.03569982995</v>
      </c>
      <c r="Q43" s="21">
        <f t="shared" si="10"/>
        <v>0.9999607216</v>
      </c>
      <c r="R43" s="135">
        <v>0.046227624154149716</v>
      </c>
      <c r="S43" s="6">
        <f t="shared" si="11"/>
        <v>0.04622580841</v>
      </c>
      <c r="T43" s="21">
        <f t="shared" si="12"/>
        <v>0.9999607216</v>
      </c>
      <c r="U43" s="135">
        <v>-0.052891631693962604</v>
      </c>
      <c r="V43" s="6">
        <f t="shared" si="13"/>
        <v>-0.0528895542</v>
      </c>
      <c r="W43" s="21">
        <f t="shared" si="14"/>
        <v>0.9999607216</v>
      </c>
      <c r="X43" s="135">
        <v>-0.0011608039022159566</v>
      </c>
      <c r="Y43" s="6">
        <f t="shared" si="15"/>
        <v>-0.001160758308</v>
      </c>
      <c r="Z43" s="21">
        <f t="shared" si="16"/>
        <v>0.9999607216</v>
      </c>
      <c r="AA43" s="135">
        <v>-0.05338578101140301</v>
      </c>
      <c r="AB43" s="6">
        <f t="shared" si="17"/>
        <v>-0.05338368411</v>
      </c>
      <c r="AC43" s="21">
        <f t="shared" si="18"/>
        <v>0.9999607216</v>
      </c>
      <c r="AD43" s="135">
        <v>-0.10261800475844662</v>
      </c>
      <c r="AE43" s="6">
        <f t="shared" si="19"/>
        <v>-0.1026139741</v>
      </c>
      <c r="AF43" s="21">
        <f t="shared" si="20"/>
        <v>0.9999607216</v>
      </c>
      <c r="AG43" s="135">
        <v>-0.0019142611746874039</v>
      </c>
      <c r="AH43" s="6">
        <f t="shared" si="21"/>
        <v>-0.001914185986</v>
      </c>
      <c r="AI43" s="21">
        <f t="shared" si="22"/>
        <v>0.9999607216</v>
      </c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0.03084607455</v>
      </c>
      <c r="I53" s="135">
        <f>SUM(J3:J49)/SUM(K3:K49)</f>
        <v>0.03212680527</v>
      </c>
      <c r="L53" s="135">
        <f>SUM(M3:M49)/SUM(N3:N49)</f>
        <v>0.03320992421</v>
      </c>
      <c r="O53" s="135">
        <f>SUM(P3:P49)/SUM(Q3:Q49)</f>
        <v>0.03243228511</v>
      </c>
      <c r="R53" s="135">
        <f>SUM(S3:S49)/SUM(T3:T49)</f>
        <v>0.01068198617</v>
      </c>
      <c r="U53" s="135">
        <f>SUM(V3:V49)/SUM(W3:W49)</f>
        <v>0.01199547195</v>
      </c>
      <c r="X53" s="135">
        <f>SUM(Y3:Y49)/SUM(Z3:Z49)</f>
        <v>0.01740294919</v>
      </c>
      <c r="AA53" s="135">
        <f>SUM(AB3:AB49)/SUM(AC3:AC49)</f>
        <v>0.01771416085</v>
      </c>
      <c r="AD53" s="135">
        <f>SUM(AE3:AE49)/SUM(AF3:AF49)</f>
        <v>0.0005624703142</v>
      </c>
      <c r="AG53" s="135">
        <f>SUM(AH3:AH49)/SUM(AI3:AI49)</f>
        <v>0.01853756772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Indicators'!$J$42)^2+('Regime Indicators'!K2-'Regime Indicators'!$K$42)^2+('Regime Indicators'!L2-'Regime Indicators'!$L$42)^2+('Regime Indicators'!M2-'Regime Indicators'!$M$42)^2+('Regime Indicators'!N2-'Regime Indicators'!$N$42)^2+('Regime Indicators'!O2-'Regime Indicators'!$O$42)^2)</f>
        <v>16.94663923</v>
      </c>
      <c r="C3" s="6">
        <f t="shared" ref="C3:C42" si="1">B3/MAX($B$3:$B$49)</f>
        <v>1</v>
      </c>
      <c r="D3" s="6">
        <f t="shared" ref="D3:D42" si="2">(1-C3^3)^3</f>
        <v>0</v>
      </c>
      <c r="F3" s="135">
        <v>0.08002022215014493</v>
      </c>
      <c r="G3" s="6">
        <f t="shared" ref="G3:G42" si="3">F3*$D3</f>
        <v>0</v>
      </c>
      <c r="H3" s="21">
        <f t="shared" ref="H3:H42" si="4">$D3</f>
        <v>0</v>
      </c>
      <c r="I3" s="135">
        <v>0.05927035378206491</v>
      </c>
      <c r="J3" s="6">
        <f t="shared" ref="J3:J42" si="5">I3*$D3</f>
        <v>0</v>
      </c>
      <c r="K3" s="21">
        <f t="shared" ref="K3:K42" si="6">$D3</f>
        <v>0</v>
      </c>
      <c r="L3" s="135">
        <v>0.09027923563222706</v>
      </c>
      <c r="M3" s="6">
        <f t="shared" ref="M3:M42" si="7">L3*$D3</f>
        <v>0</v>
      </c>
      <c r="N3" s="21">
        <f t="shared" ref="N3:N42" si="8">$D3</f>
        <v>0</v>
      </c>
      <c r="O3" s="22">
        <v>0.08769557455906196</v>
      </c>
      <c r="P3" s="6">
        <f t="shared" ref="P3:P42" si="9">O3*$D3</f>
        <v>0</v>
      </c>
      <c r="Q3" s="21">
        <f t="shared" ref="Q3:Q42" si="10">$D3</f>
        <v>0</v>
      </c>
      <c r="R3" s="135">
        <v>0.10845177406117879</v>
      </c>
      <c r="S3" s="6">
        <f t="shared" ref="S3:S42" si="11">R3*$D3</f>
        <v>0</v>
      </c>
      <c r="T3" s="21">
        <f t="shared" ref="T3:T42" si="12">$D3</f>
        <v>0</v>
      </c>
      <c r="U3" s="135">
        <v>0.09379122638738613</v>
      </c>
      <c r="V3" s="6">
        <f t="shared" ref="V3:V42" si="13">U3*$D3</f>
        <v>0</v>
      </c>
      <c r="W3" s="21">
        <f t="shared" ref="W3:W42" si="14">$D3</f>
        <v>0</v>
      </c>
      <c r="X3" s="135">
        <v>0.122437114401857</v>
      </c>
      <c r="Y3" s="6">
        <f t="shared" ref="Y3:Y42" si="15">X3*$D3</f>
        <v>0</v>
      </c>
      <c r="Z3" s="21">
        <f t="shared" ref="Z3:Z42" si="16">$D3</f>
        <v>0</v>
      </c>
      <c r="AA3" s="135">
        <v>0.128439994113547</v>
      </c>
      <c r="AB3" s="6">
        <f t="shared" ref="AB3:AB42" si="17">AA3*$D3</f>
        <v>0</v>
      </c>
      <c r="AC3" s="21">
        <f t="shared" ref="AC3:AC42" si="18">$D3</f>
        <v>0</v>
      </c>
      <c r="AD3" s="135">
        <v>0.02572521521226423</v>
      </c>
      <c r="AE3" s="6">
        <f t="shared" ref="AE3:AE42" si="19">AD3*$D3</f>
        <v>0</v>
      </c>
      <c r="AF3" s="21">
        <f t="shared" ref="AF3:AF42" si="20">$D3</f>
        <v>0</v>
      </c>
      <c r="AG3" s="135">
        <v>0.04818173655123448</v>
      </c>
      <c r="AH3" s="6">
        <f t="shared" ref="AH3:AH42" si="21">AG3*$D3</f>
        <v>0</v>
      </c>
      <c r="AI3" s="21">
        <f t="shared" ref="AI3:AI42" si="22">$D3</f>
        <v>0</v>
      </c>
    </row>
    <row r="4" ht="13.5" customHeight="1">
      <c r="A4" s="15" t="s">
        <v>31</v>
      </c>
      <c r="B4" s="6">
        <f>SQRT(('Regime Indicators'!J3-'Regime Indicators'!$J$42)^2+('Regime Indicators'!K3-'Regime Indicators'!$K$42)^2+('Regime Indicators'!L3-'Regime Indicators'!$L$42)^2+('Regime Indicators'!M3-'Regime Indicators'!$M$42)^2+('Regime Indicators'!N3-'Regime Indicators'!$N$42)^2+('Regime Indicators'!O3-'Regime Indicators'!$O$42)^2)</f>
        <v>16.06891627</v>
      </c>
      <c r="C4" s="6">
        <f t="shared" si="1"/>
        <v>0.9482066657</v>
      </c>
      <c r="D4" s="6">
        <f t="shared" si="2"/>
        <v>0.00320717355</v>
      </c>
      <c r="F4" s="135">
        <v>0.01241346270998478</v>
      </c>
      <c r="G4" s="6">
        <f t="shared" si="3"/>
        <v>0.00003981212927</v>
      </c>
      <c r="H4" s="21">
        <f t="shared" si="4"/>
        <v>0.00320717355</v>
      </c>
      <c r="I4" s="135">
        <v>0.011884710625086337</v>
      </c>
      <c r="J4" s="6">
        <f t="shared" si="5"/>
        <v>0.00003811632957</v>
      </c>
      <c r="K4" s="21">
        <f t="shared" si="6"/>
        <v>0.00320717355</v>
      </c>
      <c r="L4" s="135">
        <v>0.014613208825635438</v>
      </c>
      <c r="M4" s="6">
        <f t="shared" si="7"/>
        <v>0.00004686709683</v>
      </c>
      <c r="N4" s="21">
        <f t="shared" si="8"/>
        <v>0.00320717355</v>
      </c>
      <c r="O4" s="22">
        <v>0.024761117291381085</v>
      </c>
      <c r="P4" s="6">
        <f t="shared" si="9"/>
        <v>0.00007941320046</v>
      </c>
      <c r="Q4" s="21">
        <f t="shared" si="10"/>
        <v>0.00320717355</v>
      </c>
      <c r="R4" s="135">
        <v>0.0320104288920775</v>
      </c>
      <c r="S4" s="6">
        <f t="shared" si="11"/>
        <v>0.0001026630009</v>
      </c>
      <c r="T4" s="21">
        <f t="shared" si="12"/>
        <v>0.00320717355</v>
      </c>
      <c r="U4" s="135">
        <v>0.04831366244088464</v>
      </c>
      <c r="V4" s="6">
        <f t="shared" si="13"/>
        <v>0.0001549503003</v>
      </c>
      <c r="W4" s="21">
        <f t="shared" si="14"/>
        <v>0.00320717355</v>
      </c>
      <c r="X4" s="135">
        <v>0.07268401040415595</v>
      </c>
      <c r="Y4" s="6">
        <f t="shared" si="15"/>
        <v>0.0002331102357</v>
      </c>
      <c r="Z4" s="21">
        <f t="shared" si="16"/>
        <v>0.00320717355</v>
      </c>
      <c r="AA4" s="135">
        <v>0.06995801200596197</v>
      </c>
      <c r="AB4" s="6">
        <f t="shared" si="17"/>
        <v>0.0002243674857</v>
      </c>
      <c r="AC4" s="21">
        <f t="shared" si="18"/>
        <v>0.00320717355</v>
      </c>
      <c r="AD4" s="135">
        <v>0.011605795214162162</v>
      </c>
      <c r="AE4" s="6">
        <f t="shared" si="19"/>
        <v>0.00003722179944</v>
      </c>
      <c r="AF4" s="21">
        <f t="shared" si="20"/>
        <v>0.00320717355</v>
      </c>
      <c r="AG4" s="135">
        <v>0.025472703447271927</v>
      </c>
      <c r="AH4" s="6">
        <f t="shared" si="21"/>
        <v>0.00008169538075</v>
      </c>
      <c r="AI4" s="21">
        <f t="shared" si="22"/>
        <v>0.00320717355</v>
      </c>
    </row>
    <row r="5" ht="13.5" customHeight="1">
      <c r="A5" s="15" t="s">
        <v>55</v>
      </c>
      <c r="B5" s="6">
        <f>SQRT(('Regime Indicators'!J4-'Regime Indicators'!$J$42)^2+('Regime Indicators'!K4-'Regime Indicators'!$K$42)^2+('Regime Indicators'!L4-'Regime Indicators'!$L$42)^2+('Regime Indicators'!M4-'Regime Indicators'!$M$42)^2+('Regime Indicators'!N4-'Regime Indicators'!$N$42)^2+('Regime Indicators'!O4-'Regime Indicators'!$O$42)^2)</f>
        <v>15.5000779</v>
      </c>
      <c r="C5" s="6">
        <f t="shared" si="1"/>
        <v>0.9146402242</v>
      </c>
      <c r="D5" s="6">
        <f t="shared" si="2"/>
        <v>0.0129517837</v>
      </c>
      <c r="F5" s="135">
        <v>0.04925153891895251</v>
      </c>
      <c r="G5" s="6">
        <f t="shared" si="3"/>
        <v>0.0006378952789</v>
      </c>
      <c r="H5" s="21">
        <f t="shared" si="4"/>
        <v>0.0129517837</v>
      </c>
      <c r="I5" s="135">
        <v>0.06855645625949958</v>
      </c>
      <c r="J5" s="6">
        <f t="shared" si="5"/>
        <v>0.0008879283926</v>
      </c>
      <c r="K5" s="21">
        <f t="shared" si="6"/>
        <v>0.0129517837</v>
      </c>
      <c r="L5" s="135">
        <v>0.023009322975089397</v>
      </c>
      <c r="M5" s="6">
        <f t="shared" si="7"/>
        <v>0.0002980117742</v>
      </c>
      <c r="N5" s="21">
        <f t="shared" si="8"/>
        <v>0.0129517837</v>
      </c>
      <c r="O5" s="22">
        <v>0.06687712968515203</v>
      </c>
      <c r="P5" s="6">
        <f t="shared" si="9"/>
        <v>0.000866178118</v>
      </c>
      <c r="Q5" s="21">
        <f t="shared" si="10"/>
        <v>0.0129517837</v>
      </c>
      <c r="R5" s="135">
        <v>0.06694646170415974</v>
      </c>
      <c r="S5" s="6">
        <f t="shared" si="11"/>
        <v>0.0008670760913</v>
      </c>
      <c r="T5" s="21">
        <f t="shared" si="12"/>
        <v>0.0129517837</v>
      </c>
      <c r="U5" s="135">
        <v>0.07262039596740211</v>
      </c>
      <c r="V5" s="6">
        <f t="shared" si="13"/>
        <v>0.0009405636606</v>
      </c>
      <c r="W5" s="21">
        <f t="shared" si="14"/>
        <v>0.0129517837</v>
      </c>
      <c r="X5" s="135">
        <v>0.041689047053434125</v>
      </c>
      <c r="Y5" s="6">
        <f t="shared" si="15"/>
        <v>0.00053994752</v>
      </c>
      <c r="Z5" s="21">
        <f t="shared" si="16"/>
        <v>0.0129517837</v>
      </c>
      <c r="AA5" s="135">
        <v>0.05575059516325842</v>
      </c>
      <c r="AB5" s="6">
        <f t="shared" si="17"/>
        <v>0.0007220696496</v>
      </c>
      <c r="AC5" s="21">
        <f t="shared" si="18"/>
        <v>0.0129517837</v>
      </c>
      <c r="AD5" s="135">
        <v>-0.01099525232072629</v>
      </c>
      <c r="AE5" s="6">
        <f t="shared" si="19"/>
        <v>-0.0001424081298</v>
      </c>
      <c r="AF5" s="21">
        <f t="shared" si="20"/>
        <v>0.0129517837</v>
      </c>
      <c r="AG5" s="135">
        <v>4.246628429507293E-4</v>
      </c>
      <c r="AH5" s="6">
        <f t="shared" si="21"/>
        <v>0.000005500141286</v>
      </c>
      <c r="AI5" s="21">
        <f t="shared" si="22"/>
        <v>0.0129517837</v>
      </c>
    </row>
    <row r="6" ht="13.5" customHeight="1">
      <c r="A6" s="15" t="s">
        <v>59</v>
      </c>
      <c r="B6" s="6">
        <f>SQRT(('Regime Indicators'!J5-'Regime Indicators'!$J$42)^2+('Regime Indicators'!K5-'Regime Indicators'!$K$42)^2+('Regime Indicators'!L5-'Regime Indicators'!$L$42)^2+('Regime Indicators'!M5-'Regime Indicators'!$M$42)^2+('Regime Indicators'!N5-'Regime Indicators'!$N$42)^2+('Regime Indicators'!O5-'Regime Indicators'!$O$42)^2)</f>
        <v>14.33595724</v>
      </c>
      <c r="C6" s="6">
        <f t="shared" si="1"/>
        <v>0.8459469187</v>
      </c>
      <c r="D6" s="6">
        <f t="shared" si="2"/>
        <v>0.06145135074</v>
      </c>
      <c r="F6" s="135">
        <v>-0.002430018543937873</v>
      </c>
      <c r="G6" s="6">
        <f t="shared" si="3"/>
        <v>-0.0001493279219</v>
      </c>
      <c r="H6" s="21">
        <f t="shared" si="4"/>
        <v>0.06145135074</v>
      </c>
      <c r="I6" s="135">
        <v>0.04208238323936153</v>
      </c>
      <c r="J6" s="6">
        <f t="shared" si="5"/>
        <v>0.002586019293</v>
      </c>
      <c r="K6" s="21">
        <f t="shared" si="6"/>
        <v>0.06145135074</v>
      </c>
      <c r="L6" s="135">
        <v>-0.06256878422352907</v>
      </c>
      <c r="M6" s="6">
        <f t="shared" si="7"/>
        <v>-0.003844936305</v>
      </c>
      <c r="N6" s="21">
        <f t="shared" si="8"/>
        <v>0.06145135074</v>
      </c>
      <c r="O6" s="22">
        <v>1.594875589121525E-4</v>
      </c>
      <c r="P6" s="6">
        <f t="shared" si="9"/>
        <v>0.000009800725922</v>
      </c>
      <c r="Q6" s="21">
        <f t="shared" si="10"/>
        <v>0.06145135074</v>
      </c>
      <c r="R6" s="135">
        <v>0.005225827378864345</v>
      </c>
      <c r="S6" s="6">
        <f t="shared" si="11"/>
        <v>0.0003211341512</v>
      </c>
      <c r="T6" s="21">
        <f t="shared" si="12"/>
        <v>0.06145135074</v>
      </c>
      <c r="U6" s="135">
        <v>0.04897168001593255</v>
      </c>
      <c r="V6" s="6">
        <f t="shared" si="13"/>
        <v>0.003009375885</v>
      </c>
      <c r="W6" s="21">
        <f t="shared" si="14"/>
        <v>0.06145135074</v>
      </c>
      <c r="X6" s="135">
        <v>-0.028372464318063062</v>
      </c>
      <c r="Y6" s="6">
        <f t="shared" si="15"/>
        <v>-0.001743526256</v>
      </c>
      <c r="Z6" s="21">
        <f t="shared" si="16"/>
        <v>0.06145135074</v>
      </c>
      <c r="AA6" s="135">
        <v>-0.01465868783247759</v>
      </c>
      <c r="AB6" s="6">
        <f t="shared" si="17"/>
        <v>-0.0009007961674</v>
      </c>
      <c r="AC6" s="21">
        <f t="shared" si="18"/>
        <v>0.06145135074</v>
      </c>
      <c r="AD6" s="135">
        <v>0.07345144035693751</v>
      </c>
      <c r="AE6" s="6">
        <f t="shared" si="19"/>
        <v>0.004513690224</v>
      </c>
      <c r="AF6" s="21">
        <f t="shared" si="20"/>
        <v>0.06145135074</v>
      </c>
      <c r="AG6" s="135">
        <v>0.009373971220094646</v>
      </c>
      <c r="AH6" s="6">
        <f t="shared" si="21"/>
        <v>0.0005760431933</v>
      </c>
      <c r="AI6" s="21">
        <f t="shared" si="22"/>
        <v>0.06145135074</v>
      </c>
    </row>
    <row r="7" ht="13.5" customHeight="1">
      <c r="A7" s="15" t="s">
        <v>61</v>
      </c>
      <c r="B7" s="6">
        <f>SQRT(('Regime Indicators'!J6-'Regime Indicators'!$J$42)^2+('Regime Indicators'!K6-'Regime Indicators'!$K$42)^2+('Regime Indicators'!L6-'Regime Indicators'!$L$42)^2+('Regime Indicators'!M6-'Regime Indicators'!$M$42)^2+('Regime Indicators'!N6-'Regime Indicators'!$N$42)^2+('Regime Indicators'!O6-'Regime Indicators'!$O$42)^2)</f>
        <v>13.27614975</v>
      </c>
      <c r="C7" s="6">
        <f t="shared" si="1"/>
        <v>0.7834090033</v>
      </c>
      <c r="D7" s="6">
        <f t="shared" si="2"/>
        <v>0.1399589491</v>
      </c>
      <c r="F7" s="135">
        <v>-0.05796753433549395</v>
      </c>
      <c r="G7" s="6">
        <f t="shared" si="3"/>
        <v>-0.008113075189</v>
      </c>
      <c r="H7" s="21">
        <f t="shared" si="4"/>
        <v>0.1399589491</v>
      </c>
      <c r="I7" s="135">
        <v>-0.007657923639615372</v>
      </c>
      <c r="J7" s="6">
        <f t="shared" si="5"/>
        <v>-0.001071794945</v>
      </c>
      <c r="K7" s="21">
        <f t="shared" si="6"/>
        <v>0.1399589491</v>
      </c>
      <c r="L7" s="135">
        <v>-0.0727507260282858</v>
      </c>
      <c r="M7" s="6">
        <f t="shared" si="7"/>
        <v>-0.01018211516</v>
      </c>
      <c r="N7" s="21">
        <f t="shared" si="8"/>
        <v>0.1399589491</v>
      </c>
      <c r="O7" s="22">
        <v>-0.021038970256296308</v>
      </c>
      <c r="P7" s="6">
        <f t="shared" si="9"/>
        <v>-0.002944592168</v>
      </c>
      <c r="Q7" s="21">
        <f t="shared" si="10"/>
        <v>0.1399589491</v>
      </c>
      <c r="R7" s="135">
        <v>-0.03375881088889332</v>
      </c>
      <c r="S7" s="6">
        <f t="shared" si="11"/>
        <v>-0.004724847696</v>
      </c>
      <c r="T7" s="21">
        <f t="shared" si="12"/>
        <v>0.1399589491</v>
      </c>
      <c r="U7" s="135">
        <v>6.377278934066588E-4</v>
      </c>
      <c r="V7" s="6">
        <f t="shared" si="13"/>
        <v>0.00008925572579</v>
      </c>
      <c r="W7" s="21">
        <f t="shared" si="14"/>
        <v>0.1399589491</v>
      </c>
      <c r="X7" s="135">
        <v>-0.06051301901523953</v>
      </c>
      <c r="Y7" s="6">
        <f t="shared" si="15"/>
        <v>-0.00846933855</v>
      </c>
      <c r="Z7" s="21">
        <f t="shared" si="16"/>
        <v>0.1399589491</v>
      </c>
      <c r="AA7" s="135">
        <v>-0.038422046372680874</v>
      </c>
      <c r="AB7" s="6">
        <f t="shared" si="17"/>
        <v>-0.005377509234</v>
      </c>
      <c r="AC7" s="21">
        <f t="shared" si="18"/>
        <v>0.1399589491</v>
      </c>
      <c r="AD7" s="135">
        <v>0.033848760639049624</v>
      </c>
      <c r="AE7" s="6">
        <f t="shared" si="19"/>
        <v>0.004737436968</v>
      </c>
      <c r="AF7" s="21">
        <f t="shared" si="20"/>
        <v>0.1399589491</v>
      </c>
      <c r="AG7" s="135">
        <v>-0.0037485287604897</v>
      </c>
      <c r="AH7" s="6">
        <f t="shared" si="21"/>
        <v>-0.0005246401461</v>
      </c>
      <c r="AI7" s="21">
        <f t="shared" si="22"/>
        <v>0.1399589491</v>
      </c>
    </row>
    <row r="8" ht="13.5" customHeight="1">
      <c r="A8" s="15" t="s">
        <v>63</v>
      </c>
      <c r="B8" s="6">
        <f>SQRT(('Regime Indicators'!J7-'Regime Indicators'!$J$42)^2+('Regime Indicators'!K7-'Regime Indicators'!$K$42)^2+('Regime Indicators'!L7-'Regime Indicators'!$L$42)^2+('Regime Indicators'!M7-'Regime Indicators'!$M$42)^2+('Regime Indicators'!N7-'Regime Indicators'!$N$42)^2+('Regime Indicators'!O7-'Regime Indicators'!$O$42)^2)</f>
        <v>12.48363486</v>
      </c>
      <c r="C8" s="6">
        <f t="shared" si="1"/>
        <v>0.7366436902</v>
      </c>
      <c r="D8" s="6">
        <f t="shared" si="2"/>
        <v>0.2162860838</v>
      </c>
      <c r="F8" s="135">
        <v>-0.08718803376235329</v>
      </c>
      <c r="G8" s="6">
        <f t="shared" si="3"/>
        <v>-0.01885755838</v>
      </c>
      <c r="H8" s="21">
        <f t="shared" si="4"/>
        <v>0.2162860838</v>
      </c>
      <c r="I8" s="135">
        <v>-0.10179134102816823</v>
      </c>
      <c r="J8" s="6">
        <f t="shared" si="5"/>
        <v>-0.02201605052</v>
      </c>
      <c r="K8" s="21">
        <f t="shared" si="6"/>
        <v>0.2162860838</v>
      </c>
      <c r="L8" s="135">
        <v>-0.06526749088310968</v>
      </c>
      <c r="M8" s="6">
        <f t="shared" si="7"/>
        <v>-0.01411645001</v>
      </c>
      <c r="N8" s="21">
        <f t="shared" si="8"/>
        <v>0.2162860838</v>
      </c>
      <c r="O8" s="22">
        <v>-0.12827610113163534</v>
      </c>
      <c r="P8" s="6">
        <f t="shared" si="9"/>
        <v>-0.02774433556</v>
      </c>
      <c r="Q8" s="21">
        <f t="shared" si="10"/>
        <v>0.2162860838</v>
      </c>
      <c r="R8" s="135">
        <v>-0.09554071985513612</v>
      </c>
      <c r="S8" s="6">
        <f t="shared" si="11"/>
        <v>-0.02066412814</v>
      </c>
      <c r="T8" s="21">
        <f t="shared" si="12"/>
        <v>0.2162860838</v>
      </c>
      <c r="U8" s="135">
        <v>-0.07835070826027313</v>
      </c>
      <c r="V8" s="6">
        <f t="shared" si="13"/>
        <v>-0.01694616786</v>
      </c>
      <c r="W8" s="21">
        <f t="shared" si="14"/>
        <v>0.2162860838</v>
      </c>
      <c r="X8" s="135">
        <v>-0.05304393612444236</v>
      </c>
      <c r="Y8" s="6">
        <f t="shared" si="15"/>
        <v>-0.01147266522</v>
      </c>
      <c r="Z8" s="21">
        <f t="shared" si="16"/>
        <v>0.2162860838</v>
      </c>
      <c r="AA8" s="135">
        <v>-0.07185493166128165</v>
      </c>
      <c r="AB8" s="6">
        <f t="shared" si="17"/>
        <v>-0.01554122177</v>
      </c>
      <c r="AC8" s="21">
        <f t="shared" si="18"/>
        <v>0.2162860838</v>
      </c>
      <c r="AD8" s="135">
        <v>0.09323889157593612</v>
      </c>
      <c r="AE8" s="6">
        <f t="shared" si="19"/>
        <v>0.02016627472</v>
      </c>
      <c r="AF8" s="21">
        <f t="shared" si="20"/>
        <v>0.2162860838</v>
      </c>
      <c r="AG8" s="135">
        <v>-0.021237920720382775</v>
      </c>
      <c r="AH8" s="6">
        <f t="shared" si="21"/>
        <v>-0.004593466701</v>
      </c>
      <c r="AI8" s="21">
        <f t="shared" si="22"/>
        <v>0.2162860838</v>
      </c>
    </row>
    <row r="9" ht="13.5" customHeight="1">
      <c r="A9" s="15" t="s">
        <v>65</v>
      </c>
      <c r="B9" s="6">
        <f>SQRT(('Regime Indicators'!J8-'Regime Indicators'!$J$42)^2+('Regime Indicators'!K8-'Regime Indicators'!$K$42)^2+('Regime Indicators'!L8-'Regime Indicators'!$L$42)^2+('Regime Indicators'!M8-'Regime Indicators'!$M$42)^2+('Regime Indicators'!N8-'Regime Indicators'!$N$42)^2+('Regime Indicators'!O8-'Regime Indicators'!$O$42)^2)</f>
        <v>10.99064327</v>
      </c>
      <c r="C9" s="6">
        <f t="shared" si="1"/>
        <v>0.6485441227</v>
      </c>
      <c r="D9" s="6">
        <f t="shared" si="2"/>
        <v>0.38458348</v>
      </c>
      <c r="F9" s="135">
        <v>-0.05314691207219113</v>
      </c>
      <c r="G9" s="6">
        <f t="shared" si="3"/>
        <v>-0.0204394244</v>
      </c>
      <c r="H9" s="21">
        <f t="shared" si="4"/>
        <v>0.38458348</v>
      </c>
      <c r="I9" s="135">
        <v>0.012496285427315179</v>
      </c>
      <c r="J9" s="6">
        <f t="shared" si="5"/>
        <v>0.004805864937</v>
      </c>
      <c r="K9" s="21">
        <f t="shared" si="6"/>
        <v>0.38458348</v>
      </c>
      <c r="L9" s="135">
        <v>-0.03545860437002735</v>
      </c>
      <c r="M9" s="6">
        <f t="shared" si="7"/>
        <v>-0.01363679347</v>
      </c>
      <c r="N9" s="21">
        <f t="shared" si="8"/>
        <v>0.38458348</v>
      </c>
      <c r="O9" s="22">
        <v>0.04471185064685956</v>
      </c>
      <c r="P9" s="6">
        <f t="shared" si="9"/>
        <v>0.01719543912</v>
      </c>
      <c r="Q9" s="21">
        <f t="shared" si="10"/>
        <v>0.38458348</v>
      </c>
      <c r="R9" s="135">
        <v>-0.04001382879945892</v>
      </c>
      <c r="S9" s="6">
        <f t="shared" si="11"/>
        <v>-0.01538865753</v>
      </c>
      <c r="T9" s="21">
        <f t="shared" si="12"/>
        <v>0.38458348</v>
      </c>
      <c r="U9" s="135">
        <v>0.01617985871840122</v>
      </c>
      <c r="V9" s="6">
        <f t="shared" si="13"/>
        <v>0.006222506372</v>
      </c>
      <c r="W9" s="21">
        <f t="shared" si="14"/>
        <v>0.38458348</v>
      </c>
      <c r="X9" s="135">
        <v>-0.0679743027555113</v>
      </c>
      <c r="Y9" s="6">
        <f t="shared" si="15"/>
        <v>-0.02614179391</v>
      </c>
      <c r="Z9" s="21">
        <f t="shared" si="16"/>
        <v>0.38458348</v>
      </c>
      <c r="AA9" s="135">
        <v>-0.007397255447254447</v>
      </c>
      <c r="AB9" s="6">
        <f t="shared" si="17"/>
        <v>-0.002844862243</v>
      </c>
      <c r="AC9" s="21">
        <f t="shared" si="18"/>
        <v>0.38458348</v>
      </c>
      <c r="AD9" s="135">
        <v>-0.03955042248703</v>
      </c>
      <c r="AE9" s="6">
        <f t="shared" si="19"/>
        <v>-0.01521043912</v>
      </c>
      <c r="AF9" s="21">
        <f t="shared" si="20"/>
        <v>0.38458348</v>
      </c>
      <c r="AG9" s="135">
        <v>0.012322473989109461</v>
      </c>
      <c r="AH9" s="6">
        <f t="shared" si="21"/>
        <v>0.004739019929</v>
      </c>
      <c r="AI9" s="21">
        <f t="shared" si="22"/>
        <v>0.38458348</v>
      </c>
    </row>
    <row r="10" ht="13.5" customHeight="1">
      <c r="A10" s="15" t="s">
        <v>67</v>
      </c>
      <c r="B10" s="6">
        <f>SQRT(('Regime Indicators'!J9-'Regime Indicators'!$J$42)^2+('Regime Indicators'!K9-'Regime Indicators'!$K$42)^2+('Regime Indicators'!L9-'Regime Indicators'!$L$42)^2+('Regime Indicators'!M9-'Regime Indicators'!$M$42)^2+('Regime Indicators'!N9-'Regime Indicators'!$N$42)^2+('Regime Indicators'!O9-'Regime Indicators'!$O$42)^2)</f>
        <v>13.42386002</v>
      </c>
      <c r="C10" s="6">
        <f t="shared" si="1"/>
        <v>0.7921252019</v>
      </c>
      <c r="D10" s="6">
        <f t="shared" si="2"/>
        <v>0.127241722</v>
      </c>
      <c r="F10" s="135">
        <v>-0.061133195190131606</v>
      </c>
      <c r="G10" s="6">
        <f t="shared" si="3"/>
        <v>-0.007778693026</v>
      </c>
      <c r="H10" s="21">
        <f t="shared" si="4"/>
        <v>0.127241722</v>
      </c>
      <c r="I10" s="135">
        <v>-0.12327584210725129</v>
      </c>
      <c r="J10" s="6">
        <f t="shared" si="5"/>
        <v>-0.01568583043</v>
      </c>
      <c r="K10" s="21">
        <f t="shared" si="6"/>
        <v>0.127241722</v>
      </c>
      <c r="L10" s="135">
        <v>0.049610980138979466</v>
      </c>
      <c r="M10" s="6">
        <f t="shared" si="7"/>
        <v>0.006312586542</v>
      </c>
      <c r="N10" s="21">
        <f t="shared" si="8"/>
        <v>0.127241722</v>
      </c>
      <c r="O10" s="22">
        <v>-0.06985229865475395</v>
      </c>
      <c r="P10" s="6">
        <f t="shared" si="9"/>
        <v>-0.008888126765</v>
      </c>
      <c r="Q10" s="21">
        <f t="shared" si="10"/>
        <v>0.127241722</v>
      </c>
      <c r="R10" s="135">
        <v>-0.18408872554880074</v>
      </c>
      <c r="S10" s="6">
        <f t="shared" si="11"/>
        <v>-0.02342376643</v>
      </c>
      <c r="T10" s="21">
        <f t="shared" si="12"/>
        <v>0.127241722</v>
      </c>
      <c r="U10" s="135">
        <v>-0.2283475324843044</v>
      </c>
      <c r="V10" s="6">
        <f t="shared" si="13"/>
        <v>-0.02905533324</v>
      </c>
      <c r="W10" s="21">
        <f t="shared" si="14"/>
        <v>0.127241722</v>
      </c>
      <c r="X10" s="135">
        <v>-0.21499424094197972</v>
      </c>
      <c r="Y10" s="6">
        <f t="shared" si="15"/>
        <v>-0.02735623743</v>
      </c>
      <c r="Z10" s="21">
        <f t="shared" si="16"/>
        <v>0.127241722</v>
      </c>
      <c r="AA10" s="135">
        <v>-0.27622719898833936</v>
      </c>
      <c r="AB10" s="6">
        <f t="shared" si="17"/>
        <v>-0.03514762446</v>
      </c>
      <c r="AC10" s="21">
        <f t="shared" si="18"/>
        <v>0.127241722</v>
      </c>
      <c r="AD10" s="135">
        <v>-0.0589973006371286</v>
      </c>
      <c r="AE10" s="6">
        <f t="shared" si="19"/>
        <v>-0.007506918125</v>
      </c>
      <c r="AF10" s="21">
        <f t="shared" si="20"/>
        <v>0.127241722</v>
      </c>
      <c r="AG10" s="135">
        <v>-0.09679095752549638</v>
      </c>
      <c r="AH10" s="6">
        <f t="shared" si="21"/>
        <v>-0.01231584811</v>
      </c>
      <c r="AI10" s="21">
        <f t="shared" si="22"/>
        <v>0.127241722</v>
      </c>
    </row>
    <row r="11" ht="13.5" customHeight="1">
      <c r="A11" s="15" t="s">
        <v>78</v>
      </c>
      <c r="B11" s="6">
        <f>SQRT(('Regime Indicators'!J10-'Regime Indicators'!$J$42)^2+('Regime Indicators'!K10-'Regime Indicators'!$K$42)^2+('Regime Indicators'!L10-'Regime Indicators'!$L$42)^2+('Regime Indicators'!M10-'Regime Indicators'!$M$42)^2+('Regime Indicators'!N10-'Regime Indicators'!$N$42)^2+('Regime Indicators'!O10-'Regime Indicators'!$O$42)^2)</f>
        <v>15.13480485</v>
      </c>
      <c r="C11" s="6">
        <f t="shared" si="1"/>
        <v>0.8930859181</v>
      </c>
      <c r="D11" s="6">
        <f t="shared" si="2"/>
        <v>0.02380646651</v>
      </c>
      <c r="F11" s="135">
        <v>-0.22175332891863309</v>
      </c>
      <c r="G11" s="6">
        <f t="shared" si="3"/>
        <v>-0.005279163199</v>
      </c>
      <c r="H11" s="21">
        <f t="shared" si="4"/>
        <v>0.02380646651</v>
      </c>
      <c r="I11" s="135">
        <v>-0.22787960788608141</v>
      </c>
      <c r="J11" s="6">
        <f t="shared" si="5"/>
        <v>-0.005425008254</v>
      </c>
      <c r="K11" s="21">
        <f t="shared" si="6"/>
        <v>0.02380646651</v>
      </c>
      <c r="L11" s="135">
        <v>-0.2489240638448853</v>
      </c>
      <c r="M11" s="6">
        <f t="shared" si="7"/>
        <v>-0.00592600239</v>
      </c>
      <c r="N11" s="21">
        <f t="shared" si="8"/>
        <v>0.02380646651</v>
      </c>
      <c r="O11" s="22">
        <v>-0.274452382936332</v>
      </c>
      <c r="P11" s="6">
        <f t="shared" si="9"/>
        <v>-0.006533741464</v>
      </c>
      <c r="Q11" s="21">
        <f t="shared" si="10"/>
        <v>0.02380646651</v>
      </c>
      <c r="R11" s="135">
        <v>-0.21355118264403572</v>
      </c>
      <c r="S11" s="6">
        <f t="shared" si="11"/>
        <v>-0.005083899078</v>
      </c>
      <c r="T11" s="21">
        <f t="shared" si="12"/>
        <v>0.02380646651</v>
      </c>
      <c r="U11" s="135">
        <v>-0.20963342704929955</v>
      </c>
      <c r="V11" s="6">
        <f t="shared" si="13"/>
        <v>-0.004990631161</v>
      </c>
      <c r="W11" s="21">
        <f t="shared" si="14"/>
        <v>0.02380646651</v>
      </c>
      <c r="X11" s="135">
        <v>-0.21971962707248271</v>
      </c>
      <c r="Y11" s="6">
        <f t="shared" si="15"/>
        <v>-0.005230747944</v>
      </c>
      <c r="Z11" s="21">
        <f t="shared" si="16"/>
        <v>0.02380646651</v>
      </c>
      <c r="AA11" s="135">
        <v>-0.25134571778361503</v>
      </c>
      <c r="AB11" s="6">
        <f t="shared" si="17"/>
        <v>-0.005983653414</v>
      </c>
      <c r="AC11" s="21">
        <f t="shared" si="18"/>
        <v>0.02380646651</v>
      </c>
      <c r="AD11" s="135">
        <v>0.056568329617524116</v>
      </c>
      <c r="AE11" s="6">
        <f t="shared" si="19"/>
        <v>0.001346692045</v>
      </c>
      <c r="AF11" s="21">
        <f t="shared" si="20"/>
        <v>0.02380646651</v>
      </c>
      <c r="AG11" s="135">
        <v>-0.18290427340539595</v>
      </c>
      <c r="AH11" s="6">
        <f t="shared" si="21"/>
        <v>-0.00435430446</v>
      </c>
      <c r="AI11" s="21">
        <f t="shared" si="22"/>
        <v>0.02380646651</v>
      </c>
    </row>
    <row r="12" ht="13.5" customHeight="1">
      <c r="A12" s="15" t="s">
        <v>81</v>
      </c>
      <c r="B12" s="6">
        <f>SQRT(('Regime Indicators'!J11-'Regime Indicators'!$J$42)^2+('Regime Indicators'!K11-'Regime Indicators'!$K$42)^2+('Regime Indicators'!L11-'Regime Indicators'!$L$42)^2+('Regime Indicators'!M11-'Regime Indicators'!$M$42)^2+('Regime Indicators'!N11-'Regime Indicators'!$N$42)^2+('Regime Indicators'!O11-'Regime Indicators'!$O$42)^2)</f>
        <v>14.90937659</v>
      </c>
      <c r="C12" s="6">
        <f t="shared" si="1"/>
        <v>0.8797836778</v>
      </c>
      <c r="D12" s="6">
        <f t="shared" si="2"/>
        <v>0.03247105151</v>
      </c>
      <c r="F12" s="135">
        <v>-0.16767538805335613</v>
      </c>
      <c r="G12" s="6">
        <f t="shared" si="3"/>
        <v>-0.005444596163</v>
      </c>
      <c r="H12" s="21">
        <f t="shared" si="4"/>
        <v>0.03247105151</v>
      </c>
      <c r="I12" s="135">
        <v>-0.04119668597185666</v>
      </c>
      <c r="J12" s="6">
        <f t="shared" si="5"/>
        <v>-0.001337699712</v>
      </c>
      <c r="K12" s="21">
        <f t="shared" si="6"/>
        <v>0.03247105151</v>
      </c>
      <c r="L12" s="135">
        <v>-0.1963758370369565</v>
      </c>
      <c r="M12" s="6">
        <f t="shared" si="7"/>
        <v>-0.00637652992</v>
      </c>
      <c r="N12" s="21">
        <f t="shared" si="8"/>
        <v>0.03247105151</v>
      </c>
      <c r="O12" s="22">
        <v>-0.0974047265962309</v>
      </c>
      <c r="P12" s="6">
        <f t="shared" si="9"/>
        <v>-0.003162833895</v>
      </c>
      <c r="Q12" s="21">
        <f t="shared" si="10"/>
        <v>0.03247105151</v>
      </c>
      <c r="R12" s="135">
        <v>-0.14659845383763825</v>
      </c>
      <c r="S12" s="6">
        <f t="shared" si="11"/>
        <v>-0.004760205946</v>
      </c>
      <c r="T12" s="21">
        <f t="shared" si="12"/>
        <v>0.03247105151</v>
      </c>
      <c r="U12" s="135">
        <v>-0.11706584182640645</v>
      </c>
      <c r="V12" s="6">
        <f t="shared" si="13"/>
        <v>-0.00380125098</v>
      </c>
      <c r="W12" s="21">
        <f t="shared" si="14"/>
        <v>0.03247105151</v>
      </c>
      <c r="X12" s="135">
        <v>-0.10132381240681176</v>
      </c>
      <c r="Y12" s="6">
        <f t="shared" si="15"/>
        <v>-0.003290090732</v>
      </c>
      <c r="Z12" s="21">
        <f t="shared" si="16"/>
        <v>0.03247105151</v>
      </c>
      <c r="AA12" s="135">
        <v>-0.07740572708885007</v>
      </c>
      <c r="AB12" s="6">
        <f t="shared" si="17"/>
        <v>-0.002513445352</v>
      </c>
      <c r="AC12" s="21">
        <f t="shared" si="18"/>
        <v>0.03247105151</v>
      </c>
      <c r="AD12" s="135">
        <v>-0.05436113972149703</v>
      </c>
      <c r="AE12" s="6">
        <f t="shared" si="19"/>
        <v>-0.001765163368</v>
      </c>
      <c r="AF12" s="21">
        <f t="shared" si="20"/>
        <v>0.03247105151</v>
      </c>
      <c r="AG12" s="135">
        <v>0.0570475489999438</v>
      </c>
      <c r="AH12" s="6">
        <f t="shared" si="21"/>
        <v>0.001852393902</v>
      </c>
      <c r="AI12" s="21">
        <f t="shared" si="22"/>
        <v>0.03247105151</v>
      </c>
    </row>
    <row r="13" ht="13.5" customHeight="1">
      <c r="A13" s="15" t="s">
        <v>83</v>
      </c>
      <c r="B13" s="6">
        <f>SQRT(('Regime Indicators'!J12-'Regime Indicators'!$J$42)^2+('Regime Indicators'!K12-'Regime Indicators'!$K$42)^2+('Regime Indicators'!L12-'Regime Indicators'!$L$42)^2+('Regime Indicators'!M12-'Regime Indicators'!$M$42)^2+('Regime Indicators'!N12-'Regime Indicators'!$N$42)^2+('Regime Indicators'!O12-'Regime Indicators'!$O$42)^2)</f>
        <v>13.63895919</v>
      </c>
      <c r="C13" s="6">
        <f t="shared" si="1"/>
        <v>0.8048179352</v>
      </c>
      <c r="D13" s="6">
        <f t="shared" si="2"/>
        <v>0.1096915697</v>
      </c>
      <c r="F13" s="135">
        <v>0.1669740917904099</v>
      </c>
      <c r="G13" s="6">
        <f t="shared" si="3"/>
        <v>0.01831565024</v>
      </c>
      <c r="H13" s="21">
        <f t="shared" si="4"/>
        <v>0.1096915697</v>
      </c>
      <c r="I13" s="135">
        <v>0.16320626529224058</v>
      </c>
      <c r="J13" s="6">
        <f t="shared" si="5"/>
        <v>0.01790235143</v>
      </c>
      <c r="K13" s="21">
        <f t="shared" si="6"/>
        <v>0.1096915697</v>
      </c>
      <c r="L13" s="135">
        <v>0.17999630395443433</v>
      </c>
      <c r="M13" s="6">
        <f t="shared" si="7"/>
        <v>0.01974407713</v>
      </c>
      <c r="N13" s="21">
        <f t="shared" si="8"/>
        <v>0.1096915697</v>
      </c>
      <c r="O13" s="22">
        <v>0.2337731348966341</v>
      </c>
      <c r="P13" s="6">
        <f t="shared" si="9"/>
        <v>0.02564294213</v>
      </c>
      <c r="Q13" s="21">
        <f t="shared" si="10"/>
        <v>0.1096915697</v>
      </c>
      <c r="R13" s="135">
        <v>0.30219161211983514</v>
      </c>
      <c r="S13" s="6">
        <f t="shared" si="11"/>
        <v>0.0331478723</v>
      </c>
      <c r="T13" s="21">
        <f t="shared" si="12"/>
        <v>0.1096915697</v>
      </c>
      <c r="U13" s="135">
        <v>0.21840652724128984</v>
      </c>
      <c r="V13" s="6">
        <f t="shared" si="13"/>
        <v>0.02395735482</v>
      </c>
      <c r="W13" s="21">
        <f t="shared" si="14"/>
        <v>0.1096915697</v>
      </c>
      <c r="X13" s="135">
        <v>0.37043399373341646</v>
      </c>
      <c r="Y13" s="6">
        <f t="shared" si="15"/>
        <v>0.04063348626</v>
      </c>
      <c r="Z13" s="21">
        <f t="shared" si="16"/>
        <v>0.1096915697</v>
      </c>
      <c r="AA13" s="135">
        <v>0.31206791564306036</v>
      </c>
      <c r="AB13" s="6">
        <f t="shared" si="17"/>
        <v>0.03423121953</v>
      </c>
      <c r="AC13" s="21">
        <f t="shared" si="18"/>
        <v>0.1096915697</v>
      </c>
      <c r="AD13" s="135">
        <v>0.07100981208301782</v>
      </c>
      <c r="AE13" s="6">
        <f t="shared" si="19"/>
        <v>0.007789177755</v>
      </c>
      <c r="AF13" s="21">
        <f t="shared" si="20"/>
        <v>0.1096915697</v>
      </c>
      <c r="AG13" s="135">
        <v>0.23938214791236678</v>
      </c>
      <c r="AH13" s="6">
        <f t="shared" si="21"/>
        <v>0.02625820357</v>
      </c>
      <c r="AI13" s="21">
        <f t="shared" si="22"/>
        <v>0.1096915697</v>
      </c>
    </row>
    <row r="14" ht="13.5" customHeight="1">
      <c r="A14" s="15" t="s">
        <v>85</v>
      </c>
      <c r="B14" s="6">
        <f>SQRT(('Regime Indicators'!J13-'Regime Indicators'!$J$42)^2+('Regime Indicators'!K13-'Regime Indicators'!$K$42)^2+('Regime Indicators'!L13-'Regime Indicators'!$L$42)^2+('Regime Indicators'!M13-'Regime Indicators'!$M$42)^2+('Regime Indicators'!N13-'Regime Indicators'!$N$42)^2+('Regime Indicators'!O13-'Regime Indicators'!$O$42)^2)</f>
        <v>12.66133713</v>
      </c>
      <c r="C14" s="6">
        <f t="shared" si="1"/>
        <v>0.747129679</v>
      </c>
      <c r="D14" s="6">
        <f t="shared" si="2"/>
        <v>0.1981044641</v>
      </c>
      <c r="F14" s="135">
        <v>0.18242216902914365</v>
      </c>
      <c r="G14" s="6">
        <f t="shared" si="3"/>
        <v>0.03613864604</v>
      </c>
      <c r="H14" s="21">
        <f t="shared" si="4"/>
        <v>0.1981044641</v>
      </c>
      <c r="I14" s="135">
        <v>0.13973989390587072</v>
      </c>
      <c r="J14" s="6">
        <f t="shared" si="5"/>
        <v>0.0276830968</v>
      </c>
      <c r="K14" s="21">
        <f t="shared" si="6"/>
        <v>0.1981044641</v>
      </c>
      <c r="L14" s="135">
        <v>0.2270477714679826</v>
      </c>
      <c r="M14" s="6">
        <f t="shared" si="7"/>
        <v>0.0449791771</v>
      </c>
      <c r="N14" s="21">
        <f t="shared" si="8"/>
        <v>0.1981044641</v>
      </c>
      <c r="O14" s="22">
        <v>0.1595071393578673</v>
      </c>
      <c r="P14" s="6">
        <f t="shared" si="9"/>
        <v>0.03159907637</v>
      </c>
      <c r="Q14" s="21">
        <f t="shared" si="10"/>
        <v>0.1981044641</v>
      </c>
      <c r="R14" s="135">
        <v>0.22241231027141461</v>
      </c>
      <c r="S14" s="6">
        <f t="shared" si="11"/>
        <v>0.04406087155</v>
      </c>
      <c r="T14" s="21">
        <f t="shared" si="12"/>
        <v>0.1981044641</v>
      </c>
      <c r="U14" s="135">
        <v>0.16449990106261314</v>
      </c>
      <c r="V14" s="6">
        <f t="shared" si="13"/>
        <v>0.03258816475</v>
      </c>
      <c r="W14" s="21">
        <f t="shared" si="14"/>
        <v>0.1981044641</v>
      </c>
      <c r="X14" s="135">
        <v>0.259050399475794</v>
      </c>
      <c r="Y14" s="6">
        <f t="shared" si="15"/>
        <v>0.05131904058</v>
      </c>
      <c r="Z14" s="21">
        <f t="shared" si="16"/>
        <v>0.1981044641</v>
      </c>
      <c r="AA14" s="135">
        <v>0.1984292412279327</v>
      </c>
      <c r="AB14" s="6">
        <f t="shared" si="17"/>
        <v>0.03930971851</v>
      </c>
      <c r="AC14" s="21">
        <f t="shared" si="18"/>
        <v>0.1981044641</v>
      </c>
      <c r="AD14" s="135">
        <v>0.07847440915800385</v>
      </c>
      <c r="AE14" s="6">
        <f t="shared" si="19"/>
        <v>0.01554613078</v>
      </c>
      <c r="AF14" s="21">
        <f t="shared" si="20"/>
        <v>0.1981044641</v>
      </c>
      <c r="AG14" s="135">
        <v>0.1573578564538567</v>
      </c>
      <c r="AH14" s="6">
        <f t="shared" si="21"/>
        <v>0.03117329383</v>
      </c>
      <c r="AI14" s="21">
        <f t="shared" si="22"/>
        <v>0.1981044641</v>
      </c>
    </row>
    <row r="15" ht="13.5" customHeight="1">
      <c r="A15" s="15" t="s">
        <v>87</v>
      </c>
      <c r="B15" s="6">
        <f>SQRT(('Regime Indicators'!J14-'Regime Indicators'!$J$42)^2+('Regime Indicators'!K14-'Regime Indicators'!$K$42)^2+('Regime Indicators'!L14-'Regime Indicators'!$L$42)^2+('Regime Indicators'!M14-'Regime Indicators'!$M$42)^2+('Regime Indicators'!N14-'Regime Indicators'!$N$42)^2+('Regime Indicators'!O14-'Regime Indicators'!$O$42)^2)</f>
        <v>12.42126049</v>
      </c>
      <c r="C15" s="6">
        <f t="shared" si="1"/>
        <v>0.7329630569</v>
      </c>
      <c r="D15" s="6">
        <f t="shared" si="2"/>
        <v>0.2227948748</v>
      </c>
      <c r="F15" s="135">
        <v>0.04215545107190333</v>
      </c>
      <c r="G15" s="6">
        <f t="shared" si="3"/>
        <v>0.009392018444</v>
      </c>
      <c r="H15" s="21">
        <f t="shared" si="4"/>
        <v>0.2227948748</v>
      </c>
      <c r="I15" s="135">
        <v>0.07941862162009006</v>
      </c>
      <c r="J15" s="6">
        <f t="shared" si="5"/>
        <v>0.01769406186</v>
      </c>
      <c r="K15" s="21">
        <f t="shared" si="6"/>
        <v>0.2227948748</v>
      </c>
      <c r="L15" s="135">
        <v>0.036263268510077884</v>
      </c>
      <c r="M15" s="6">
        <f t="shared" si="7"/>
        <v>0.008079270368</v>
      </c>
      <c r="N15" s="21">
        <f t="shared" si="8"/>
        <v>0.2227948748</v>
      </c>
      <c r="O15" s="22">
        <v>0.04140412658363002</v>
      </c>
      <c r="P15" s="6">
        <f t="shared" si="9"/>
        <v>0.009224627199</v>
      </c>
      <c r="Q15" s="21">
        <f t="shared" si="10"/>
        <v>0.2227948748</v>
      </c>
      <c r="R15" s="135">
        <v>0.0066397078312827595</v>
      </c>
      <c r="S15" s="6">
        <f t="shared" si="11"/>
        <v>0.001479292875</v>
      </c>
      <c r="T15" s="21">
        <f t="shared" si="12"/>
        <v>0.2227948748</v>
      </c>
      <c r="U15" s="135">
        <v>0.04297509385522269</v>
      </c>
      <c r="V15" s="6">
        <f t="shared" si="13"/>
        <v>0.009574630656</v>
      </c>
      <c r="W15" s="21">
        <f t="shared" si="14"/>
        <v>0.2227948748</v>
      </c>
      <c r="X15" s="135">
        <v>-0.01619675831013201</v>
      </c>
      <c r="Y15" s="6">
        <f t="shared" si="15"/>
        <v>-0.00360855474</v>
      </c>
      <c r="Z15" s="21">
        <f t="shared" si="16"/>
        <v>0.2227948748</v>
      </c>
      <c r="AA15" s="135">
        <v>0.02729890148213232</v>
      </c>
      <c r="AB15" s="6">
        <f t="shared" si="17"/>
        <v>0.006082055338</v>
      </c>
      <c r="AC15" s="21">
        <f t="shared" si="18"/>
        <v>0.2227948748</v>
      </c>
      <c r="AD15" s="135">
        <v>-0.015500088122081812</v>
      </c>
      <c r="AE15" s="6">
        <f t="shared" si="19"/>
        <v>-0.003453340193</v>
      </c>
      <c r="AF15" s="21">
        <f t="shared" si="20"/>
        <v>0.2227948748</v>
      </c>
      <c r="AG15" s="135">
        <v>0.05126223851578793</v>
      </c>
      <c r="AH15" s="6">
        <f t="shared" si="21"/>
        <v>0.01142096401</v>
      </c>
      <c r="AI15" s="21">
        <f t="shared" si="22"/>
        <v>0.2227948748</v>
      </c>
    </row>
    <row r="16" ht="13.5" customHeight="1">
      <c r="A16" s="15" t="s">
        <v>89</v>
      </c>
      <c r="B16" s="6">
        <f>SQRT(('Regime Indicators'!J15-'Regime Indicators'!$J$42)^2+('Regime Indicators'!K15-'Regime Indicators'!$K$42)^2+('Regime Indicators'!L15-'Regime Indicators'!$L$42)^2+('Regime Indicators'!M15-'Regime Indicators'!$M$42)^2+('Regime Indicators'!N15-'Regime Indicators'!$N$42)^2+('Regime Indicators'!O15-'Regime Indicators'!$O$42)^2)</f>
        <v>12.38510453</v>
      </c>
      <c r="C16" s="6">
        <f t="shared" si="1"/>
        <v>0.7308295386</v>
      </c>
      <c r="D16" s="6">
        <f t="shared" si="2"/>
        <v>0.226596439</v>
      </c>
      <c r="F16" s="135">
        <v>0.06781987070805773</v>
      </c>
      <c r="G16" s="6">
        <f t="shared" si="3"/>
        <v>0.01536774119</v>
      </c>
      <c r="H16" s="21">
        <f t="shared" si="4"/>
        <v>0.226596439</v>
      </c>
      <c r="I16" s="135">
        <v>0.04645012941063875</v>
      </c>
      <c r="J16" s="6">
        <f t="shared" si="5"/>
        <v>0.01052543391</v>
      </c>
      <c r="K16" s="21">
        <f t="shared" si="6"/>
        <v>0.226596439</v>
      </c>
      <c r="L16" s="135">
        <v>0.10018209590084215</v>
      </c>
      <c r="M16" s="6">
        <f t="shared" si="7"/>
        <v>0.02270090618</v>
      </c>
      <c r="N16" s="21">
        <f t="shared" si="8"/>
        <v>0.226596439</v>
      </c>
      <c r="O16" s="22">
        <v>0.07613948962231065</v>
      </c>
      <c r="P16" s="6">
        <f t="shared" si="9"/>
        <v>0.01725293721</v>
      </c>
      <c r="Q16" s="21">
        <f t="shared" si="10"/>
        <v>0.226596439</v>
      </c>
      <c r="R16" s="135">
        <v>0.007712160802149759</v>
      </c>
      <c r="S16" s="6">
        <f t="shared" si="11"/>
        <v>0.001747548174</v>
      </c>
      <c r="T16" s="21">
        <f t="shared" si="12"/>
        <v>0.226596439</v>
      </c>
      <c r="U16" s="135">
        <v>0.019144520541146015</v>
      </c>
      <c r="V16" s="6">
        <f t="shared" si="13"/>
        <v>0.00433808018</v>
      </c>
      <c r="W16" s="21">
        <f t="shared" si="14"/>
        <v>0.226596439</v>
      </c>
      <c r="X16" s="135">
        <v>0.05091733066390769</v>
      </c>
      <c r="Y16" s="6">
        <f t="shared" si="15"/>
        <v>0.01153768581</v>
      </c>
      <c r="Z16" s="21">
        <f t="shared" si="16"/>
        <v>0.226596439</v>
      </c>
      <c r="AA16" s="135">
        <v>0.05725890048239912</v>
      </c>
      <c r="AB16" s="6">
        <f t="shared" si="17"/>
        <v>0.01297466295</v>
      </c>
      <c r="AC16" s="21">
        <f t="shared" si="18"/>
        <v>0.226596439</v>
      </c>
      <c r="AD16" s="135">
        <v>-0.016528555285159507</v>
      </c>
      <c r="AE16" s="6">
        <f t="shared" si="19"/>
        <v>-0.003745311769</v>
      </c>
      <c r="AF16" s="21">
        <f t="shared" si="20"/>
        <v>0.226596439</v>
      </c>
      <c r="AG16" s="135">
        <v>0.04490816225597771</v>
      </c>
      <c r="AH16" s="6">
        <f t="shared" si="21"/>
        <v>0.01017602965</v>
      </c>
      <c r="AI16" s="21">
        <f t="shared" si="22"/>
        <v>0.226596439</v>
      </c>
    </row>
    <row r="17" ht="13.5" customHeight="1">
      <c r="A17" s="15" t="s">
        <v>91</v>
      </c>
      <c r="B17" s="6">
        <f>SQRT(('Regime Indicators'!J16-'Regime Indicators'!$J$42)^2+('Regime Indicators'!K16-'Regime Indicators'!$K$42)^2+('Regime Indicators'!L16-'Regime Indicators'!$L$42)^2+('Regime Indicators'!M16-'Regime Indicators'!$M$42)^2+('Regime Indicators'!N16-'Regime Indicators'!$N$42)^2+('Regime Indicators'!O16-'Regime Indicators'!$O$42)^2)</f>
        <v>12.03847013</v>
      </c>
      <c r="C17" s="6">
        <f t="shared" si="1"/>
        <v>0.7103750761</v>
      </c>
      <c r="D17" s="6">
        <f t="shared" si="2"/>
        <v>0.2640180338</v>
      </c>
      <c r="F17" s="135">
        <v>-0.11145114783203935</v>
      </c>
      <c r="G17" s="6">
        <f t="shared" si="3"/>
        <v>-0.02942511292</v>
      </c>
      <c r="H17" s="21">
        <f t="shared" si="4"/>
        <v>0.2640180338</v>
      </c>
      <c r="I17" s="135">
        <v>-0.11745059863705964</v>
      </c>
      <c r="J17" s="6">
        <f t="shared" si="5"/>
        <v>-0.03100907612</v>
      </c>
      <c r="K17" s="21">
        <f t="shared" si="6"/>
        <v>0.2640180338</v>
      </c>
      <c r="L17" s="135">
        <v>-0.10595196765376014</v>
      </c>
      <c r="M17" s="6">
        <f t="shared" si="7"/>
        <v>-0.02797323018</v>
      </c>
      <c r="N17" s="21">
        <f t="shared" si="8"/>
        <v>0.2640180338</v>
      </c>
      <c r="O17" s="22">
        <v>-0.0922127022766126</v>
      </c>
      <c r="P17" s="6">
        <f t="shared" si="9"/>
        <v>-0.02434581635</v>
      </c>
      <c r="Q17" s="21">
        <f t="shared" si="10"/>
        <v>0.2640180338</v>
      </c>
      <c r="R17" s="135">
        <v>-0.1509237159179121</v>
      </c>
      <c r="S17" s="6">
        <f t="shared" si="11"/>
        <v>-0.03984658273</v>
      </c>
      <c r="T17" s="21">
        <f t="shared" si="12"/>
        <v>0.2640180338</v>
      </c>
      <c r="U17" s="135">
        <v>-0.12179391095110292</v>
      </c>
      <c r="V17" s="6">
        <f t="shared" si="13"/>
        <v>-0.0321557889</v>
      </c>
      <c r="W17" s="21">
        <f t="shared" si="14"/>
        <v>0.2640180338</v>
      </c>
      <c r="X17" s="135">
        <v>-0.11451017056221724</v>
      </c>
      <c r="Y17" s="6">
        <f t="shared" si="15"/>
        <v>-0.03023275008</v>
      </c>
      <c r="Z17" s="21">
        <f t="shared" si="16"/>
        <v>0.2640180338</v>
      </c>
      <c r="AA17" s="135">
        <v>-0.10777481666220945</v>
      </c>
      <c r="AB17" s="6">
        <f t="shared" si="17"/>
        <v>-0.02845449519</v>
      </c>
      <c r="AC17" s="21">
        <f t="shared" si="18"/>
        <v>0.2640180338</v>
      </c>
      <c r="AD17" s="135">
        <v>-0.02426077527296322</v>
      </c>
      <c r="AE17" s="6">
        <f t="shared" si="19"/>
        <v>-0.006405282186</v>
      </c>
      <c r="AF17" s="21">
        <f t="shared" si="20"/>
        <v>0.2640180338</v>
      </c>
      <c r="AG17" s="135">
        <v>-0.01424068410969459</v>
      </c>
      <c r="AH17" s="6">
        <f t="shared" si="21"/>
        <v>-0.003759797419</v>
      </c>
      <c r="AI17" s="21">
        <f t="shared" si="22"/>
        <v>0.2640180338</v>
      </c>
    </row>
    <row r="18" ht="13.5" customHeight="1">
      <c r="A18" s="15" t="s">
        <v>93</v>
      </c>
      <c r="B18" s="6">
        <f>SQRT(('Regime Indicators'!J17-'Regime Indicators'!$J$42)^2+('Regime Indicators'!K17-'Regime Indicators'!$K$42)^2+('Regime Indicators'!L17-'Regime Indicators'!$L$42)^2+('Regime Indicators'!M17-'Regime Indicators'!$M$42)^2+('Regime Indicators'!N17-'Regime Indicators'!$N$42)^2+('Regime Indicators'!O17-'Regime Indicators'!$O$42)^2)</f>
        <v>11.37990564</v>
      </c>
      <c r="C18" s="6">
        <f t="shared" si="1"/>
        <v>0.6715140084</v>
      </c>
      <c r="D18" s="6">
        <f t="shared" si="2"/>
        <v>0.3388909256</v>
      </c>
      <c r="F18" s="135">
        <v>0.10130283647702143</v>
      </c>
      <c r="G18" s="6">
        <f t="shared" si="3"/>
        <v>0.03433061202</v>
      </c>
      <c r="H18" s="21">
        <f t="shared" si="4"/>
        <v>0.3388909256</v>
      </c>
      <c r="I18" s="135">
        <v>0.13003086297198108</v>
      </c>
      <c r="J18" s="6">
        <f t="shared" si="5"/>
        <v>0.04406627951</v>
      </c>
      <c r="K18" s="21">
        <f t="shared" si="6"/>
        <v>0.3388909256</v>
      </c>
      <c r="L18" s="135">
        <v>0.09720416980655222</v>
      </c>
      <c r="M18" s="6">
        <f t="shared" si="7"/>
        <v>0.03294161108</v>
      </c>
      <c r="N18" s="21">
        <f t="shared" si="8"/>
        <v>0.3388909256</v>
      </c>
      <c r="O18" s="22">
        <v>0.128315142246896</v>
      </c>
      <c r="P18" s="6">
        <f t="shared" si="9"/>
        <v>0.04348483732</v>
      </c>
      <c r="Q18" s="21">
        <f t="shared" si="10"/>
        <v>0.3388909256</v>
      </c>
      <c r="R18" s="135">
        <v>0.15834006456183514</v>
      </c>
      <c r="S18" s="6">
        <f t="shared" si="11"/>
        <v>0.05366001104</v>
      </c>
      <c r="T18" s="21">
        <f t="shared" si="12"/>
        <v>0.3388909256</v>
      </c>
      <c r="U18" s="135">
        <v>0.16436087109549669</v>
      </c>
      <c r="V18" s="6">
        <f t="shared" si="13"/>
        <v>0.05570040774</v>
      </c>
      <c r="W18" s="21">
        <f t="shared" si="14"/>
        <v>0.3388909256</v>
      </c>
      <c r="X18" s="135">
        <v>0.16731310338460914</v>
      </c>
      <c r="Y18" s="6">
        <f t="shared" si="15"/>
        <v>0.05670089247</v>
      </c>
      <c r="Z18" s="21">
        <f t="shared" si="16"/>
        <v>0.3388909256</v>
      </c>
      <c r="AA18" s="135">
        <v>0.1878903212794829</v>
      </c>
      <c r="AB18" s="6">
        <f t="shared" si="17"/>
        <v>0.06367432489</v>
      </c>
      <c r="AC18" s="21">
        <f t="shared" si="18"/>
        <v>0.3388909256</v>
      </c>
      <c r="AD18" s="135">
        <v>0.10848146930529357</v>
      </c>
      <c r="AE18" s="6">
        <f t="shared" si="19"/>
        <v>0.03676338554</v>
      </c>
      <c r="AF18" s="21">
        <f t="shared" si="20"/>
        <v>0.3388909256</v>
      </c>
      <c r="AG18" s="135">
        <v>0.09320797603422881</v>
      </c>
      <c r="AH18" s="6">
        <f t="shared" si="21"/>
        <v>0.03158733727</v>
      </c>
      <c r="AI18" s="21">
        <f t="shared" si="22"/>
        <v>0.3388909256</v>
      </c>
    </row>
    <row r="19" ht="13.5" customHeight="1">
      <c r="A19" s="15" t="s">
        <v>95</v>
      </c>
      <c r="B19" s="6">
        <f>SQRT(('Regime Indicators'!J18-'Regime Indicators'!$J$42)^2+('Regime Indicators'!K18-'Regime Indicators'!$K$42)^2+('Regime Indicators'!L18-'Regime Indicators'!$L$42)^2+('Regime Indicators'!M18-'Regime Indicators'!$M$42)^2+('Regime Indicators'!N18-'Regime Indicators'!$N$42)^2+('Regime Indicators'!O18-'Regime Indicators'!$O$42)^2)</f>
        <v>10.43756236</v>
      </c>
      <c r="C19" s="6">
        <f t="shared" si="1"/>
        <v>0.6159075092</v>
      </c>
      <c r="D19" s="6">
        <f t="shared" si="2"/>
        <v>0.4500897541</v>
      </c>
      <c r="F19" s="135">
        <v>0.1053971543438903</v>
      </c>
      <c r="G19" s="6">
        <f t="shared" si="3"/>
        <v>0.04743817928</v>
      </c>
      <c r="H19" s="21">
        <f t="shared" si="4"/>
        <v>0.4500897541</v>
      </c>
      <c r="I19" s="135">
        <v>0.11831026332663885</v>
      </c>
      <c r="J19" s="6">
        <f t="shared" si="5"/>
        <v>0.05325023733</v>
      </c>
      <c r="K19" s="21">
        <f t="shared" si="6"/>
        <v>0.4500897541</v>
      </c>
      <c r="L19" s="135">
        <v>0.15364001682440054</v>
      </c>
      <c r="M19" s="6">
        <f t="shared" si="7"/>
        <v>0.06915179739</v>
      </c>
      <c r="N19" s="21">
        <f t="shared" si="8"/>
        <v>0.4500897541</v>
      </c>
      <c r="O19" s="22">
        <v>0.17112000606965383</v>
      </c>
      <c r="P19" s="6">
        <f t="shared" si="9"/>
        <v>0.07701936145</v>
      </c>
      <c r="Q19" s="21">
        <f t="shared" si="10"/>
        <v>0.4500897541</v>
      </c>
      <c r="R19" s="135">
        <v>0.057591282700449664</v>
      </c>
      <c r="S19" s="6">
        <f t="shared" si="11"/>
        <v>0.02592124627</v>
      </c>
      <c r="T19" s="21">
        <f t="shared" si="12"/>
        <v>0.4500897541</v>
      </c>
      <c r="U19" s="135">
        <v>0.08492684140554152</v>
      </c>
      <c r="V19" s="6">
        <f t="shared" si="13"/>
        <v>0.03822470116</v>
      </c>
      <c r="W19" s="21">
        <f t="shared" si="14"/>
        <v>0.4500897541</v>
      </c>
      <c r="X19" s="135">
        <v>0.11076933120014787</v>
      </c>
      <c r="Y19" s="6">
        <f t="shared" si="15"/>
        <v>0.04985614104</v>
      </c>
      <c r="Z19" s="21">
        <f t="shared" si="16"/>
        <v>0.4500897541</v>
      </c>
      <c r="AA19" s="135">
        <v>0.14644458771145596</v>
      </c>
      <c r="AB19" s="6">
        <f t="shared" si="17"/>
        <v>0.06591320847</v>
      </c>
      <c r="AC19" s="21">
        <f t="shared" si="18"/>
        <v>0.4500897541</v>
      </c>
      <c r="AD19" s="135">
        <v>-0.013407180006298147</v>
      </c>
      <c r="AE19" s="6">
        <f t="shared" si="19"/>
        <v>-0.006034434352</v>
      </c>
      <c r="AF19" s="21">
        <f t="shared" si="20"/>
        <v>0.4500897541</v>
      </c>
      <c r="AG19" s="135">
        <v>0.0197129182650857</v>
      </c>
      <c r="AH19" s="6">
        <f t="shared" si="21"/>
        <v>0.008872582534</v>
      </c>
      <c r="AI19" s="21">
        <f t="shared" si="22"/>
        <v>0.4500897541</v>
      </c>
    </row>
    <row r="20" ht="13.5" customHeight="1">
      <c r="A20" s="15" t="s">
        <v>97</v>
      </c>
      <c r="B20" s="6">
        <f>SQRT(('Regime Indicators'!J19-'Regime Indicators'!$J$42)^2+('Regime Indicators'!K19-'Regime Indicators'!$K$42)^2+('Regime Indicators'!L19-'Regime Indicators'!$L$42)^2+('Regime Indicators'!M19-'Regime Indicators'!$M$42)^2+('Regime Indicators'!N19-'Regime Indicators'!$N$42)^2+('Regime Indicators'!O19-'Regime Indicators'!$O$42)^2)</f>
        <v>9.523096769</v>
      </c>
      <c r="C20" s="6">
        <f t="shared" si="1"/>
        <v>0.5619460379</v>
      </c>
      <c r="D20" s="6">
        <f t="shared" si="2"/>
        <v>0.5565213732</v>
      </c>
      <c r="F20" s="135">
        <v>0.06455176825083675</v>
      </c>
      <c r="G20" s="6">
        <f t="shared" si="3"/>
        <v>0.03592443871</v>
      </c>
      <c r="H20" s="21">
        <f t="shared" si="4"/>
        <v>0.5565213732</v>
      </c>
      <c r="I20" s="135">
        <v>0.06030203227736486</v>
      </c>
      <c r="J20" s="6">
        <f t="shared" si="5"/>
        <v>0.03355936981</v>
      </c>
      <c r="K20" s="21">
        <f t="shared" si="6"/>
        <v>0.5565213732</v>
      </c>
      <c r="L20" s="135">
        <v>0.06595951178050186</v>
      </c>
      <c r="M20" s="6">
        <f t="shared" si="7"/>
        <v>0.03670787807</v>
      </c>
      <c r="N20" s="21">
        <f t="shared" si="8"/>
        <v>0.5565213732</v>
      </c>
      <c r="O20" s="22">
        <v>0.09239021980162909</v>
      </c>
      <c r="P20" s="6">
        <f t="shared" si="9"/>
        <v>0.05141713199</v>
      </c>
      <c r="Q20" s="21">
        <f t="shared" si="10"/>
        <v>0.5565213732</v>
      </c>
      <c r="R20" s="135">
        <v>0.05102919103386028</v>
      </c>
      <c r="S20" s="6">
        <f t="shared" si="11"/>
        <v>0.02839883547</v>
      </c>
      <c r="T20" s="21">
        <f t="shared" si="12"/>
        <v>0.5565213732</v>
      </c>
      <c r="U20" s="135">
        <v>0.02586860280709069</v>
      </c>
      <c r="V20" s="6">
        <f t="shared" si="13"/>
        <v>0.01439643036</v>
      </c>
      <c r="W20" s="21">
        <f t="shared" si="14"/>
        <v>0.5565213732</v>
      </c>
      <c r="X20" s="135">
        <v>0.03964860258383829</v>
      </c>
      <c r="Y20" s="6">
        <f t="shared" si="15"/>
        <v>0.02206529475</v>
      </c>
      <c r="Z20" s="21">
        <f t="shared" si="16"/>
        <v>0.5565213732</v>
      </c>
      <c r="AA20" s="135">
        <v>0.026323934567530127</v>
      </c>
      <c r="AB20" s="6">
        <f t="shared" si="17"/>
        <v>0.01464983221</v>
      </c>
      <c r="AC20" s="21">
        <f t="shared" si="18"/>
        <v>0.5565213732</v>
      </c>
      <c r="AD20" s="135">
        <v>0.018036623588495004</v>
      </c>
      <c r="AE20" s="6">
        <f t="shared" si="19"/>
        <v>0.01003776653</v>
      </c>
      <c r="AF20" s="21">
        <f t="shared" si="20"/>
        <v>0.5565213732</v>
      </c>
      <c r="AG20" s="135">
        <v>0.043565868128246255</v>
      </c>
      <c r="AH20" s="6">
        <f t="shared" si="21"/>
        <v>0.02424533675</v>
      </c>
      <c r="AI20" s="21">
        <f t="shared" si="22"/>
        <v>0.5565213732</v>
      </c>
    </row>
    <row r="21" ht="13.5" customHeight="1">
      <c r="A21" s="15" t="s">
        <v>99</v>
      </c>
      <c r="B21" s="6">
        <f>SQRT(('Regime Indicators'!J20-'Regime Indicators'!$J$42)^2+('Regime Indicators'!K20-'Regime Indicators'!$K$42)^2+('Regime Indicators'!L20-'Regime Indicators'!$L$42)^2+('Regime Indicators'!M20-'Regime Indicators'!$M$42)^2+('Regime Indicators'!N20-'Regime Indicators'!$N$42)^2+('Regime Indicators'!O20-'Regime Indicators'!$O$42)^2)</f>
        <v>8.849040752</v>
      </c>
      <c r="C21" s="6">
        <f t="shared" si="1"/>
        <v>0.5221708348</v>
      </c>
      <c r="D21" s="6">
        <f t="shared" si="2"/>
        <v>0.6307979261</v>
      </c>
      <c r="F21" s="135">
        <v>-0.005045701512362943</v>
      </c>
      <c r="G21" s="6">
        <f t="shared" si="3"/>
        <v>-0.00318281805</v>
      </c>
      <c r="H21" s="21">
        <f t="shared" si="4"/>
        <v>0.6307979261</v>
      </c>
      <c r="I21" s="135">
        <v>0.007575934459473466</v>
      </c>
      <c r="J21" s="6">
        <f t="shared" si="5"/>
        <v>0.004778883745</v>
      </c>
      <c r="K21" s="21">
        <f t="shared" si="6"/>
        <v>0.6307979261</v>
      </c>
      <c r="L21" s="135">
        <v>-0.026497487045217705</v>
      </c>
      <c r="M21" s="6">
        <f t="shared" si="7"/>
        <v>-0.01671455987</v>
      </c>
      <c r="N21" s="21">
        <f t="shared" si="8"/>
        <v>0.6307979261</v>
      </c>
      <c r="O21" s="22">
        <v>-0.005896627446811964</v>
      </c>
      <c r="P21" s="6">
        <f t="shared" si="9"/>
        <v>-0.003719580364</v>
      </c>
      <c r="Q21" s="21">
        <f t="shared" si="10"/>
        <v>0.6307979261</v>
      </c>
      <c r="R21" s="135">
        <v>0.004862927291060748</v>
      </c>
      <c r="S21" s="6">
        <f t="shared" si="11"/>
        <v>0.00306752445</v>
      </c>
      <c r="T21" s="21">
        <f t="shared" si="12"/>
        <v>0.6307979261</v>
      </c>
      <c r="U21" s="135">
        <v>0.012229059106791285</v>
      </c>
      <c r="V21" s="6">
        <f t="shared" si="13"/>
        <v>0.007714065123</v>
      </c>
      <c r="W21" s="21">
        <f t="shared" si="14"/>
        <v>0.6307979261</v>
      </c>
      <c r="X21" s="135">
        <v>-0.006504629326452016</v>
      </c>
      <c r="Y21" s="6">
        <f t="shared" si="15"/>
        <v>-0.004103106689</v>
      </c>
      <c r="Z21" s="21">
        <f t="shared" si="16"/>
        <v>0.6307979261</v>
      </c>
      <c r="AA21" s="135">
        <v>0.003354377863040936</v>
      </c>
      <c r="AB21" s="6">
        <f t="shared" si="17"/>
        <v>0.002115934599</v>
      </c>
      <c r="AC21" s="21">
        <f t="shared" si="18"/>
        <v>0.6307979261</v>
      </c>
      <c r="AD21" s="135">
        <v>0.03646547821169288</v>
      </c>
      <c r="AE21" s="6">
        <f t="shared" si="19"/>
        <v>0.02300234803</v>
      </c>
      <c r="AF21" s="21">
        <f t="shared" si="20"/>
        <v>0.6307979261</v>
      </c>
      <c r="AG21" s="135">
        <v>0.016748722314569253</v>
      </c>
      <c r="AH21" s="6">
        <f t="shared" si="21"/>
        <v>0.0105650593</v>
      </c>
      <c r="AI21" s="21">
        <f t="shared" si="22"/>
        <v>0.6307979261</v>
      </c>
    </row>
    <row r="22" ht="13.5" customHeight="1">
      <c r="A22" s="15" t="s">
        <v>101</v>
      </c>
      <c r="B22" s="6">
        <f>SQRT(('Regime Indicators'!J21-'Regime Indicators'!$J$42)^2+('Regime Indicators'!K21-'Regime Indicators'!$K$42)^2+('Regime Indicators'!L21-'Regime Indicators'!$L$42)^2+('Regime Indicators'!M21-'Regime Indicators'!$M$42)^2+('Regime Indicators'!N21-'Regime Indicators'!$N$42)^2+('Regime Indicators'!O21-'Regime Indicators'!$O$42)^2)</f>
        <v>8.256433106</v>
      </c>
      <c r="C22" s="6">
        <f t="shared" si="1"/>
        <v>0.4872017983</v>
      </c>
      <c r="D22" s="6">
        <f t="shared" si="2"/>
        <v>0.6916398217</v>
      </c>
      <c r="F22" s="135">
        <v>-0.16201202890979816</v>
      </c>
      <c r="G22" s="6">
        <f t="shared" si="3"/>
        <v>-0.1120539708</v>
      </c>
      <c r="H22" s="21">
        <f t="shared" si="4"/>
        <v>0.6916398217</v>
      </c>
      <c r="I22" s="135">
        <v>-0.13136512715413462</v>
      </c>
      <c r="J22" s="6">
        <f t="shared" si="5"/>
        <v>-0.09085735312</v>
      </c>
      <c r="K22" s="21">
        <f t="shared" si="6"/>
        <v>0.6916398217</v>
      </c>
      <c r="L22" s="135">
        <v>-0.21474608880961044</v>
      </c>
      <c r="M22" s="6">
        <f t="shared" si="7"/>
        <v>-0.1485269466</v>
      </c>
      <c r="N22" s="21">
        <f t="shared" si="8"/>
        <v>0.6916398217</v>
      </c>
      <c r="O22" s="22">
        <v>-0.22248163410838395</v>
      </c>
      <c r="P22" s="6">
        <f t="shared" si="9"/>
        <v>-0.1538771577</v>
      </c>
      <c r="Q22" s="21">
        <f t="shared" si="10"/>
        <v>0.6916398217</v>
      </c>
      <c r="R22" s="135">
        <v>-0.1884815912456952</v>
      </c>
      <c r="S22" s="6">
        <f t="shared" si="11"/>
        <v>-0.1303613742</v>
      </c>
      <c r="T22" s="21">
        <f t="shared" si="12"/>
        <v>0.6916398217</v>
      </c>
      <c r="U22" s="135">
        <v>-0.19163061031844864</v>
      </c>
      <c r="V22" s="6">
        <f t="shared" si="13"/>
        <v>-0.1325393612</v>
      </c>
      <c r="W22" s="21">
        <f t="shared" si="14"/>
        <v>0.6916398217</v>
      </c>
      <c r="X22" s="135">
        <v>-0.1967863935625288</v>
      </c>
      <c r="Y22" s="6">
        <f t="shared" si="15"/>
        <v>-0.1361053062</v>
      </c>
      <c r="Z22" s="21">
        <f t="shared" si="16"/>
        <v>0.6916398217</v>
      </c>
      <c r="AA22" s="135">
        <v>-0.18156961108513703</v>
      </c>
      <c r="AB22" s="6">
        <f t="shared" si="17"/>
        <v>-0.1255807734</v>
      </c>
      <c r="AC22" s="21">
        <f t="shared" si="18"/>
        <v>0.6916398217</v>
      </c>
      <c r="AD22" s="135">
        <v>-0.007374050049627434</v>
      </c>
      <c r="AE22" s="6">
        <f t="shared" si="19"/>
        <v>-0.005100186662</v>
      </c>
      <c r="AF22" s="21">
        <f t="shared" si="20"/>
        <v>0.6916398217</v>
      </c>
      <c r="AG22" s="135">
        <v>-0.07834685516333528</v>
      </c>
      <c r="AH22" s="6">
        <f t="shared" si="21"/>
        <v>-0.05418780494</v>
      </c>
      <c r="AI22" s="21">
        <f t="shared" si="22"/>
        <v>0.6916398217</v>
      </c>
    </row>
    <row r="23" ht="13.5" customHeight="1">
      <c r="A23" s="15" t="s">
        <v>103</v>
      </c>
      <c r="B23" s="6">
        <f>SQRT(('Regime Indicators'!J22-'Regime Indicators'!$J$42)^2+('Regime Indicators'!K22-'Regime Indicators'!$K$42)^2+('Regime Indicators'!L22-'Regime Indicators'!$L$42)^2+('Regime Indicators'!M22-'Regime Indicators'!$M$42)^2+('Regime Indicators'!N22-'Regime Indicators'!$N$42)^2+('Regime Indicators'!O22-'Regime Indicators'!$O$42)^2)</f>
        <v>7.611457525</v>
      </c>
      <c r="C23" s="6">
        <f t="shared" si="1"/>
        <v>0.4491425954</v>
      </c>
      <c r="D23" s="6">
        <f t="shared" si="2"/>
        <v>0.7520687035</v>
      </c>
      <c r="F23" s="135">
        <v>0.13105804241267993</v>
      </c>
      <c r="G23" s="6">
        <f t="shared" si="3"/>
        <v>0.09856465205</v>
      </c>
      <c r="H23" s="21">
        <f t="shared" si="4"/>
        <v>0.7520687035</v>
      </c>
      <c r="I23" s="135">
        <v>0.10606440019788765</v>
      </c>
      <c r="J23" s="6">
        <f t="shared" si="5"/>
        <v>0.07976771595</v>
      </c>
      <c r="K23" s="21">
        <f t="shared" si="6"/>
        <v>0.7520687035</v>
      </c>
      <c r="L23" s="135">
        <v>0.15968704433564107</v>
      </c>
      <c r="M23" s="6">
        <f t="shared" si="7"/>
        <v>0.1200956284</v>
      </c>
      <c r="N23" s="21">
        <f t="shared" si="8"/>
        <v>0.7520687035</v>
      </c>
      <c r="O23" s="22">
        <v>0.14991164905497278</v>
      </c>
      <c r="P23" s="6">
        <f t="shared" si="9"/>
        <v>0.1127438596</v>
      </c>
      <c r="Q23" s="21">
        <f t="shared" si="10"/>
        <v>0.7520687035</v>
      </c>
      <c r="R23" s="135">
        <v>0.030372890329543267</v>
      </c>
      <c r="S23" s="6">
        <f t="shared" si="11"/>
        <v>0.02284250025</v>
      </c>
      <c r="T23" s="21">
        <f t="shared" si="12"/>
        <v>0.7520687035</v>
      </c>
      <c r="U23" s="135">
        <v>0.039894529314546734</v>
      </c>
      <c r="V23" s="6">
        <f t="shared" si="13"/>
        <v>0.03000342694</v>
      </c>
      <c r="W23" s="21">
        <f t="shared" si="14"/>
        <v>0.7520687035</v>
      </c>
      <c r="X23" s="135">
        <v>0.002789221564482247</v>
      </c>
      <c r="Y23" s="6">
        <f t="shared" si="15"/>
        <v>0.002097686246</v>
      </c>
      <c r="Z23" s="21">
        <f t="shared" si="16"/>
        <v>0.7520687035</v>
      </c>
      <c r="AA23" s="135">
        <v>0.010986238109882196</v>
      </c>
      <c r="AB23" s="6">
        <f t="shared" si="17"/>
        <v>0.008262405852</v>
      </c>
      <c r="AC23" s="21">
        <f t="shared" si="18"/>
        <v>0.7520687035</v>
      </c>
      <c r="AD23" s="135">
        <v>-0.003589164411726742</v>
      </c>
      <c r="AE23" s="6">
        <f t="shared" si="19"/>
        <v>-0.002699298226</v>
      </c>
      <c r="AF23" s="21">
        <f t="shared" si="20"/>
        <v>0.7520687035</v>
      </c>
      <c r="AG23" s="135">
        <v>0.05451392824221446</v>
      </c>
      <c r="AH23" s="6">
        <f t="shared" si="21"/>
        <v>0.04099821934</v>
      </c>
      <c r="AI23" s="21">
        <f t="shared" si="22"/>
        <v>0.7520687035</v>
      </c>
    </row>
    <row r="24" ht="13.5" customHeight="1">
      <c r="A24" s="15" t="s">
        <v>105</v>
      </c>
      <c r="B24" s="6">
        <f>SQRT(('Regime Indicators'!J23-'Regime Indicators'!$J$42)^2+('Regime Indicators'!K23-'Regime Indicators'!$K$42)^2+('Regime Indicators'!L23-'Regime Indicators'!$L$42)^2+('Regime Indicators'!M23-'Regime Indicators'!$M$42)^2+('Regime Indicators'!N23-'Regime Indicators'!$N$42)^2+('Regime Indicators'!O23-'Regime Indicators'!$O$42)^2)</f>
        <v>7.349989331</v>
      </c>
      <c r="C24" s="6">
        <f t="shared" si="1"/>
        <v>0.4337136841</v>
      </c>
      <c r="D24" s="6">
        <f t="shared" si="2"/>
        <v>0.7746707463</v>
      </c>
      <c r="F24" s="135">
        <v>0.11119349094371112</v>
      </c>
      <c r="G24" s="6">
        <f t="shared" si="3"/>
        <v>0.08613834461</v>
      </c>
      <c r="H24" s="21">
        <f t="shared" si="4"/>
        <v>0.7746707463</v>
      </c>
      <c r="I24" s="135">
        <v>0.1468932527915916</v>
      </c>
      <c r="J24" s="6">
        <f t="shared" si="5"/>
        <v>0.1137939058</v>
      </c>
      <c r="K24" s="21">
        <f t="shared" si="6"/>
        <v>0.7746707463</v>
      </c>
      <c r="L24" s="135">
        <v>0.11590530258800635</v>
      </c>
      <c r="M24" s="6">
        <f t="shared" si="7"/>
        <v>0.08978844726</v>
      </c>
      <c r="N24" s="21">
        <f t="shared" si="8"/>
        <v>0.7746707463</v>
      </c>
      <c r="O24" s="22">
        <v>0.1327565507883095</v>
      </c>
      <c r="P24" s="6">
        <f t="shared" si="9"/>
        <v>0.1028426163</v>
      </c>
      <c r="Q24" s="21">
        <f t="shared" si="10"/>
        <v>0.7746707463</v>
      </c>
      <c r="R24" s="135">
        <v>0.09605119161538456</v>
      </c>
      <c r="S24" s="6">
        <f t="shared" si="11"/>
        <v>0.07440804829</v>
      </c>
      <c r="T24" s="21">
        <f t="shared" si="12"/>
        <v>0.7746707463</v>
      </c>
      <c r="U24" s="135">
        <v>0.11132977756051399</v>
      </c>
      <c r="V24" s="6">
        <f t="shared" si="13"/>
        <v>0.08624392187</v>
      </c>
      <c r="W24" s="21">
        <f t="shared" si="14"/>
        <v>0.7746707463</v>
      </c>
      <c r="X24" s="135">
        <v>0.15119338582054298</v>
      </c>
      <c r="Y24" s="6">
        <f t="shared" si="15"/>
        <v>0.117125093</v>
      </c>
      <c r="Z24" s="21">
        <f t="shared" si="16"/>
        <v>0.7746707463</v>
      </c>
      <c r="AA24" s="135">
        <v>0.12149171665532643</v>
      </c>
      <c r="AB24" s="6">
        <f t="shared" si="17"/>
        <v>0.09411607881</v>
      </c>
      <c r="AC24" s="21">
        <f t="shared" si="18"/>
        <v>0.7746707463</v>
      </c>
      <c r="AD24" s="135">
        <v>0.011608913101571083</v>
      </c>
      <c r="AE24" s="6">
        <f t="shared" si="19"/>
        <v>0.008993085376</v>
      </c>
      <c r="AF24" s="21">
        <f t="shared" si="20"/>
        <v>0.7746707463</v>
      </c>
      <c r="AG24" s="135">
        <v>0.07323551244684645</v>
      </c>
      <c r="AH24" s="6">
        <f t="shared" si="21"/>
        <v>0.05673340908</v>
      </c>
      <c r="AI24" s="21">
        <f t="shared" si="22"/>
        <v>0.7746707463</v>
      </c>
    </row>
    <row r="25" ht="13.5" customHeight="1">
      <c r="A25" s="15" t="s">
        <v>107</v>
      </c>
      <c r="B25" s="6">
        <f>SQRT(('Regime Indicators'!J24-'Regime Indicators'!$J$42)^2+('Regime Indicators'!K24-'Regime Indicators'!$K$42)^2+('Regime Indicators'!L24-'Regime Indicators'!$L$42)^2+('Regime Indicators'!M24-'Regime Indicators'!$M$42)^2+('Regime Indicators'!N24-'Regime Indicators'!$N$42)^2+('Regime Indicators'!O24-'Regime Indicators'!$O$42)^2)</f>
        <v>7.023295964</v>
      </c>
      <c r="C25" s="6">
        <f t="shared" si="1"/>
        <v>0.4144359168</v>
      </c>
      <c r="D25" s="6">
        <f t="shared" si="2"/>
        <v>0.8012931242</v>
      </c>
      <c r="F25" s="135">
        <v>-0.021978880514124</v>
      </c>
      <c r="G25" s="6">
        <f t="shared" si="3"/>
        <v>-0.01761152583</v>
      </c>
      <c r="H25" s="21">
        <f t="shared" si="4"/>
        <v>0.8012931242</v>
      </c>
      <c r="I25" s="135">
        <v>-0.04021990731857705</v>
      </c>
      <c r="J25" s="6">
        <f t="shared" si="5"/>
        <v>-0.03222793519</v>
      </c>
      <c r="K25" s="21">
        <f t="shared" si="6"/>
        <v>0.8012931242</v>
      </c>
      <c r="L25" s="135">
        <v>-0.030080628551733546</v>
      </c>
      <c r="M25" s="6">
        <f t="shared" si="7"/>
        <v>-0.02410340083</v>
      </c>
      <c r="N25" s="21">
        <f t="shared" si="8"/>
        <v>0.8012931242</v>
      </c>
      <c r="O25" s="22">
        <v>-0.039379191415989334</v>
      </c>
      <c r="P25" s="6">
        <f t="shared" si="9"/>
        <v>-0.03155427532</v>
      </c>
      <c r="Q25" s="21">
        <f t="shared" si="10"/>
        <v>0.8012931242</v>
      </c>
      <c r="R25" s="135">
        <v>-0.07179830553958788</v>
      </c>
      <c r="S25" s="6">
        <f t="shared" si="11"/>
        <v>-0.05753148856</v>
      </c>
      <c r="T25" s="21">
        <f t="shared" si="12"/>
        <v>0.8012931242</v>
      </c>
      <c r="U25" s="135">
        <v>-0.07256085975787518</v>
      </c>
      <c r="V25" s="6">
        <f t="shared" si="13"/>
        <v>-0.05814251801</v>
      </c>
      <c r="W25" s="21">
        <f t="shared" si="14"/>
        <v>0.8012931242</v>
      </c>
      <c r="X25" s="135">
        <v>-0.10153866391646515</v>
      </c>
      <c r="Y25" s="6">
        <f t="shared" si="15"/>
        <v>-0.08136223324</v>
      </c>
      <c r="Z25" s="21">
        <f t="shared" si="16"/>
        <v>0.8012931242</v>
      </c>
      <c r="AA25" s="135">
        <v>-0.08201020196255926</v>
      </c>
      <c r="AB25" s="6">
        <f t="shared" si="17"/>
        <v>-0.06571421095</v>
      </c>
      <c r="AC25" s="21">
        <f t="shared" si="18"/>
        <v>0.8012931242</v>
      </c>
      <c r="AD25" s="135">
        <v>-0.0038159914061590694</v>
      </c>
      <c r="AE25" s="6">
        <f t="shared" si="19"/>
        <v>-0.003057727676</v>
      </c>
      <c r="AF25" s="21">
        <f t="shared" si="20"/>
        <v>0.8012931242</v>
      </c>
      <c r="AG25" s="135">
        <v>0.0032705014029987822</v>
      </c>
      <c r="AH25" s="6">
        <f t="shared" si="21"/>
        <v>0.002620630287</v>
      </c>
      <c r="AI25" s="21">
        <f t="shared" si="22"/>
        <v>0.8012931242</v>
      </c>
    </row>
    <row r="26" ht="13.5" customHeight="1">
      <c r="A26" s="15" t="s">
        <v>109</v>
      </c>
      <c r="B26" s="6">
        <f>SQRT(('Regime Indicators'!J25-'Regime Indicators'!$J$42)^2+('Regime Indicators'!K25-'Regime Indicators'!$K$42)^2+('Regime Indicators'!L25-'Regime Indicators'!$L$42)^2+('Regime Indicators'!M25-'Regime Indicators'!$M$42)^2+('Regime Indicators'!N25-'Regime Indicators'!$N$42)^2+('Regime Indicators'!O25-'Regime Indicators'!$O$42)^2)</f>
        <v>6.363592638</v>
      </c>
      <c r="C26" s="6">
        <f t="shared" si="1"/>
        <v>0.375507648</v>
      </c>
      <c r="D26" s="6">
        <f t="shared" si="2"/>
        <v>0.8494158021</v>
      </c>
      <c r="F26" s="135">
        <v>0.06505304267188028</v>
      </c>
      <c r="G26" s="6">
        <f t="shared" si="3"/>
        <v>0.05525708242</v>
      </c>
      <c r="H26" s="21">
        <f t="shared" si="4"/>
        <v>0.8494158021</v>
      </c>
      <c r="I26" s="135">
        <v>0.061078550996353176</v>
      </c>
      <c r="J26" s="6">
        <f t="shared" si="5"/>
        <v>0.05188108639</v>
      </c>
      <c r="K26" s="21">
        <f t="shared" si="6"/>
        <v>0.8494158021</v>
      </c>
      <c r="L26" s="135">
        <v>0.056665079740620294</v>
      </c>
      <c r="M26" s="6">
        <f t="shared" si="7"/>
        <v>0.04813221416</v>
      </c>
      <c r="N26" s="21">
        <f t="shared" si="8"/>
        <v>0.8494158021</v>
      </c>
      <c r="O26" s="22">
        <v>0.04836243533504403</v>
      </c>
      <c r="P26" s="6">
        <f t="shared" si="9"/>
        <v>0.0410798168</v>
      </c>
      <c r="Q26" s="21">
        <f t="shared" si="10"/>
        <v>0.8494158021</v>
      </c>
      <c r="R26" s="135">
        <v>0.07779767908639057</v>
      </c>
      <c r="S26" s="6">
        <f t="shared" si="11"/>
        <v>0.06608257798</v>
      </c>
      <c r="T26" s="21">
        <f t="shared" si="12"/>
        <v>0.8494158021</v>
      </c>
      <c r="U26" s="135">
        <v>0.06805945048152773</v>
      </c>
      <c r="V26" s="6">
        <f t="shared" si="13"/>
        <v>0.05781077272</v>
      </c>
      <c r="W26" s="21">
        <f t="shared" si="14"/>
        <v>0.8494158021</v>
      </c>
      <c r="X26" s="135">
        <v>0.0778892790178003</v>
      </c>
      <c r="Y26" s="6">
        <f t="shared" si="15"/>
        <v>0.06616038441</v>
      </c>
      <c r="Z26" s="21">
        <f t="shared" si="16"/>
        <v>0.8494158021</v>
      </c>
      <c r="AA26" s="135">
        <v>0.09367811875267251</v>
      </c>
      <c r="AB26" s="6">
        <f t="shared" si="17"/>
        <v>0.07957167438</v>
      </c>
      <c r="AC26" s="21">
        <f t="shared" si="18"/>
        <v>0.8494158021</v>
      </c>
      <c r="AD26" s="135">
        <v>0.04369906006362334</v>
      </c>
      <c r="AE26" s="6">
        <f t="shared" si="19"/>
        <v>0.03711867216</v>
      </c>
      <c r="AF26" s="21">
        <f t="shared" si="20"/>
        <v>0.8494158021</v>
      </c>
      <c r="AG26" s="135">
        <v>0.06199474335558164</v>
      </c>
      <c r="AH26" s="6">
        <f t="shared" si="21"/>
        <v>0.05265931465</v>
      </c>
      <c r="AI26" s="21">
        <f t="shared" si="22"/>
        <v>0.8494158021</v>
      </c>
    </row>
    <row r="27" ht="13.5" customHeight="1">
      <c r="A27" s="15" t="s">
        <v>111</v>
      </c>
      <c r="B27" s="6">
        <f>SQRT(('Regime Indicators'!J26-'Regime Indicators'!$J$42)^2+('Regime Indicators'!K26-'Regime Indicators'!$K$42)^2+('Regime Indicators'!L26-'Regime Indicators'!$L$42)^2+('Regime Indicators'!M26-'Regime Indicators'!$M$42)^2+('Regime Indicators'!N26-'Regime Indicators'!$N$42)^2+('Regime Indicators'!O26-'Regime Indicators'!$O$42)^2)</f>
        <v>5.944659428</v>
      </c>
      <c r="C27" s="6">
        <f t="shared" si="1"/>
        <v>0.3507869229</v>
      </c>
      <c r="D27" s="6">
        <f t="shared" si="2"/>
        <v>0.876014652</v>
      </c>
      <c r="F27" s="135">
        <v>0.015222127070509295</v>
      </c>
      <c r="G27" s="6">
        <f t="shared" si="3"/>
        <v>0.01333480635</v>
      </c>
      <c r="H27" s="21">
        <f t="shared" si="4"/>
        <v>0.876014652</v>
      </c>
      <c r="I27" s="135">
        <v>-0.01320260517960481</v>
      </c>
      <c r="J27" s="6">
        <f t="shared" si="5"/>
        <v>-0.01156567558</v>
      </c>
      <c r="K27" s="21">
        <f t="shared" si="6"/>
        <v>0.876014652</v>
      </c>
      <c r="L27" s="135">
        <v>0.032213390694499244</v>
      </c>
      <c r="M27" s="6">
        <f t="shared" si="7"/>
        <v>0.02821940224</v>
      </c>
      <c r="N27" s="21">
        <f t="shared" si="8"/>
        <v>0.876014652</v>
      </c>
      <c r="O27" s="22">
        <v>0.004471334722243814</v>
      </c>
      <c r="P27" s="6">
        <f t="shared" si="9"/>
        <v>0.003916954731</v>
      </c>
      <c r="Q27" s="21">
        <f t="shared" si="10"/>
        <v>0.876014652</v>
      </c>
      <c r="R27" s="135">
        <v>0.06962669285259993</v>
      </c>
      <c r="S27" s="6">
        <f t="shared" si="11"/>
        <v>0.06099400311</v>
      </c>
      <c r="T27" s="21">
        <f t="shared" si="12"/>
        <v>0.876014652</v>
      </c>
      <c r="U27" s="135">
        <v>0.04901490793688579</v>
      </c>
      <c r="V27" s="6">
        <f t="shared" si="13"/>
        <v>0.04293777752</v>
      </c>
      <c r="W27" s="21">
        <f t="shared" si="14"/>
        <v>0.876014652</v>
      </c>
      <c r="X27" s="135">
        <v>0.07195548914646777</v>
      </c>
      <c r="Y27" s="6">
        <f t="shared" si="15"/>
        <v>0.06303406278</v>
      </c>
      <c r="Z27" s="21">
        <f t="shared" si="16"/>
        <v>0.876014652</v>
      </c>
      <c r="AA27" s="135">
        <v>0.02512214796184553</v>
      </c>
      <c r="AB27" s="6">
        <f t="shared" si="17"/>
        <v>0.0220073697</v>
      </c>
      <c r="AC27" s="21">
        <f t="shared" si="18"/>
        <v>0.876014652</v>
      </c>
      <c r="AD27" s="135">
        <v>-0.010351244764053358</v>
      </c>
      <c r="AE27" s="6">
        <f t="shared" si="19"/>
        <v>-0.00906784208</v>
      </c>
      <c r="AF27" s="21">
        <f t="shared" si="20"/>
        <v>0.876014652</v>
      </c>
      <c r="AG27" s="135">
        <v>0.045951317394742563</v>
      </c>
      <c r="AH27" s="6">
        <f t="shared" si="21"/>
        <v>0.04025402732</v>
      </c>
      <c r="AI27" s="21">
        <f t="shared" si="22"/>
        <v>0.876014652</v>
      </c>
    </row>
    <row r="28" ht="13.5" customHeight="1">
      <c r="A28" s="15" t="s">
        <v>113</v>
      </c>
      <c r="B28" s="6">
        <f>SQRT(('Regime Indicators'!J27-'Regime Indicators'!$J$42)^2+('Regime Indicators'!K27-'Regime Indicators'!$K$42)^2+('Regime Indicators'!L27-'Regime Indicators'!$L$42)^2+('Regime Indicators'!M27-'Regime Indicators'!$M$42)^2+('Regime Indicators'!N27-'Regime Indicators'!$N$42)^2+('Regime Indicators'!O27-'Regime Indicators'!$O$42)^2)</f>
        <v>5.887936999</v>
      </c>
      <c r="C28" s="6">
        <f t="shared" si="1"/>
        <v>0.3474398033</v>
      </c>
      <c r="D28" s="6">
        <f t="shared" si="2"/>
        <v>0.8793803848</v>
      </c>
      <c r="F28" s="135">
        <v>0.12307995668965699</v>
      </c>
      <c r="G28" s="6">
        <f t="shared" si="3"/>
        <v>0.1082340997</v>
      </c>
      <c r="H28" s="21">
        <f t="shared" si="4"/>
        <v>0.8793803848</v>
      </c>
      <c r="I28" s="135">
        <v>0.09544419210008215</v>
      </c>
      <c r="J28" s="6">
        <f t="shared" si="5"/>
        <v>0.08393175038</v>
      </c>
      <c r="K28" s="21">
        <f t="shared" si="6"/>
        <v>0.8793803848</v>
      </c>
      <c r="L28" s="135">
        <v>0.11630862821944743</v>
      </c>
      <c r="M28" s="6">
        <f t="shared" si="7"/>
        <v>0.1022795262</v>
      </c>
      <c r="N28" s="21">
        <f t="shared" si="8"/>
        <v>0.8793803848</v>
      </c>
      <c r="O28" s="22">
        <v>0.13210363036343575</v>
      </c>
      <c r="P28" s="6">
        <f t="shared" si="9"/>
        <v>0.1161693413</v>
      </c>
      <c r="Q28" s="21">
        <f t="shared" si="10"/>
        <v>0.8793803848</v>
      </c>
      <c r="R28" s="135">
        <v>0.0312667552848489</v>
      </c>
      <c r="S28" s="6">
        <f t="shared" si="11"/>
        <v>0.02749537129</v>
      </c>
      <c r="T28" s="21">
        <f t="shared" si="12"/>
        <v>0.8793803848</v>
      </c>
      <c r="U28" s="135">
        <v>0.06258422667658725</v>
      </c>
      <c r="V28" s="6">
        <f t="shared" si="13"/>
        <v>0.05503534134</v>
      </c>
      <c r="W28" s="21">
        <f t="shared" si="14"/>
        <v>0.8793803848</v>
      </c>
      <c r="X28" s="135">
        <v>0.08156013101835091</v>
      </c>
      <c r="Y28" s="6">
        <f t="shared" si="15"/>
        <v>0.0717223794</v>
      </c>
      <c r="Z28" s="21">
        <f t="shared" si="16"/>
        <v>0.8793803848</v>
      </c>
      <c r="AA28" s="135">
        <v>0.0629423129610509</v>
      </c>
      <c r="AB28" s="6">
        <f t="shared" si="17"/>
        <v>0.05535023539</v>
      </c>
      <c r="AC28" s="21">
        <f t="shared" si="18"/>
        <v>0.8793803848</v>
      </c>
      <c r="AD28" s="135">
        <v>-0.034877911094800984</v>
      </c>
      <c r="AE28" s="6">
        <f t="shared" si="19"/>
        <v>-0.03067095088</v>
      </c>
      <c r="AF28" s="21">
        <f t="shared" si="20"/>
        <v>0.8793803848</v>
      </c>
      <c r="AG28" s="135">
        <v>0.013831016664077156</v>
      </c>
      <c r="AH28" s="6">
        <f t="shared" si="21"/>
        <v>0.01216272476</v>
      </c>
      <c r="AI28" s="21">
        <f t="shared" si="22"/>
        <v>0.8793803848</v>
      </c>
    </row>
    <row r="29" ht="13.5" customHeight="1">
      <c r="A29" s="15" t="s">
        <v>115</v>
      </c>
      <c r="B29" s="6">
        <f>SQRT(('Regime Indicators'!J28-'Regime Indicators'!$J$42)^2+('Regime Indicators'!K28-'Regime Indicators'!$K$42)^2+('Regime Indicators'!L28-'Regime Indicators'!$L$42)^2+('Regime Indicators'!M28-'Regime Indicators'!$M$42)^2+('Regime Indicators'!N28-'Regime Indicators'!$N$42)^2+('Regime Indicators'!O28-'Regime Indicators'!$O$42)^2)</f>
        <v>5.348135368</v>
      </c>
      <c r="C29" s="6">
        <f t="shared" si="1"/>
        <v>0.3155867837</v>
      </c>
      <c r="D29" s="6">
        <f t="shared" si="2"/>
        <v>0.9086400342</v>
      </c>
      <c r="F29" s="135">
        <v>0.03199833887278403</v>
      </c>
      <c r="G29" s="6">
        <f t="shared" si="3"/>
        <v>0.02907497173</v>
      </c>
      <c r="H29" s="21">
        <f t="shared" si="4"/>
        <v>0.9086400342</v>
      </c>
      <c r="I29" s="135">
        <v>0.020623898832668575</v>
      </c>
      <c r="J29" s="6">
        <f t="shared" si="5"/>
        <v>0.01873970014</v>
      </c>
      <c r="K29" s="21">
        <f t="shared" si="6"/>
        <v>0.9086400342</v>
      </c>
      <c r="L29" s="135">
        <v>0.024711362172225693</v>
      </c>
      <c r="M29" s="6">
        <f t="shared" si="7"/>
        <v>0.02245373297</v>
      </c>
      <c r="N29" s="21">
        <f t="shared" si="8"/>
        <v>0.9086400342</v>
      </c>
      <c r="O29" s="22">
        <v>0.037352758006788944</v>
      </c>
      <c r="P29" s="6">
        <f t="shared" si="9"/>
        <v>0.03394021131</v>
      </c>
      <c r="Q29" s="21">
        <f t="shared" si="10"/>
        <v>0.9086400342</v>
      </c>
      <c r="R29" s="135">
        <v>-0.012579438091760431</v>
      </c>
      <c r="S29" s="6">
        <f t="shared" si="11"/>
        <v>-0.01143018106</v>
      </c>
      <c r="T29" s="21">
        <f t="shared" si="12"/>
        <v>0.9086400342</v>
      </c>
      <c r="U29" s="135">
        <v>-0.01953627067082575</v>
      </c>
      <c r="V29" s="6">
        <f t="shared" si="13"/>
        <v>-0.01775143765</v>
      </c>
      <c r="W29" s="21">
        <f t="shared" si="14"/>
        <v>0.9086400342</v>
      </c>
      <c r="X29" s="135">
        <v>-0.02994343012201961</v>
      </c>
      <c r="Y29" s="6">
        <f t="shared" si="15"/>
        <v>-0.02720779937</v>
      </c>
      <c r="Z29" s="21">
        <f t="shared" si="16"/>
        <v>0.9086400342</v>
      </c>
      <c r="AA29" s="135">
        <v>-0.04017588958262752</v>
      </c>
      <c r="AB29" s="6">
        <f t="shared" si="17"/>
        <v>-0.03650542168</v>
      </c>
      <c r="AC29" s="21">
        <f t="shared" si="18"/>
        <v>0.9086400342</v>
      </c>
      <c r="AD29" s="135">
        <v>-0.030987044866969016</v>
      </c>
      <c r="AE29" s="6">
        <f t="shared" si="19"/>
        <v>-0.02815606951</v>
      </c>
      <c r="AF29" s="21">
        <f t="shared" si="20"/>
        <v>0.9086400342</v>
      </c>
      <c r="AG29" s="135">
        <v>-0.014437635241048241</v>
      </c>
      <c r="AH29" s="6">
        <f t="shared" si="21"/>
        <v>-0.01311861338</v>
      </c>
      <c r="AI29" s="21">
        <f t="shared" si="22"/>
        <v>0.9086400342</v>
      </c>
    </row>
    <row r="30" ht="13.5" customHeight="1">
      <c r="A30" s="15" t="s">
        <v>117</v>
      </c>
      <c r="B30" s="6">
        <f>SQRT(('Regime Indicators'!J29-'Regime Indicators'!$J$42)^2+('Regime Indicators'!K29-'Regime Indicators'!$K$42)^2+('Regime Indicators'!L29-'Regime Indicators'!$L$42)^2+('Regime Indicators'!M29-'Regime Indicators'!$M$42)^2+('Regime Indicators'!N29-'Regime Indicators'!$N$42)^2+('Regime Indicators'!O29-'Regime Indicators'!$O$42)^2)</f>
        <v>4.835158496</v>
      </c>
      <c r="C30" s="6">
        <f t="shared" si="1"/>
        <v>0.2853166596</v>
      </c>
      <c r="D30" s="6">
        <f t="shared" si="2"/>
        <v>0.931926745</v>
      </c>
      <c r="F30" s="135">
        <v>0.0394103072773524</v>
      </c>
      <c r="G30" s="6">
        <f t="shared" si="3"/>
        <v>0.03672751938</v>
      </c>
      <c r="H30" s="21">
        <f t="shared" si="4"/>
        <v>0.931926745</v>
      </c>
      <c r="I30" s="135">
        <v>0.08109616974131928</v>
      </c>
      <c r="J30" s="6">
        <f t="shared" si="5"/>
        <v>0.0755756895</v>
      </c>
      <c r="K30" s="21">
        <f t="shared" si="6"/>
        <v>0.931926745</v>
      </c>
      <c r="L30" s="135">
        <v>0.07591868049250583</v>
      </c>
      <c r="M30" s="6">
        <f t="shared" si="7"/>
        <v>0.0707506488</v>
      </c>
      <c r="N30" s="21">
        <f t="shared" si="8"/>
        <v>0.931926745</v>
      </c>
      <c r="O30" s="22">
        <v>0.12802746768459894</v>
      </c>
      <c r="P30" s="6">
        <f t="shared" si="9"/>
        <v>0.1193122212</v>
      </c>
      <c r="Q30" s="21">
        <f t="shared" si="10"/>
        <v>0.931926745</v>
      </c>
      <c r="R30" s="135">
        <v>0.12524365898074175</v>
      </c>
      <c r="S30" s="6">
        <f t="shared" si="11"/>
        <v>0.1167179154</v>
      </c>
      <c r="T30" s="21">
        <f t="shared" si="12"/>
        <v>0.931926745</v>
      </c>
      <c r="U30" s="135">
        <v>0.10097901053269398</v>
      </c>
      <c r="V30" s="6">
        <f t="shared" si="13"/>
        <v>0.0941050406</v>
      </c>
      <c r="W30" s="21">
        <f t="shared" si="14"/>
        <v>0.931926745</v>
      </c>
      <c r="X30" s="135">
        <v>0.15119090204430452</v>
      </c>
      <c r="Y30" s="6">
        <f t="shared" si="15"/>
        <v>0.1408988452</v>
      </c>
      <c r="Z30" s="21">
        <f t="shared" si="16"/>
        <v>0.931926745</v>
      </c>
      <c r="AA30" s="135">
        <v>0.1481741880572176</v>
      </c>
      <c r="AB30" s="6">
        <f t="shared" si="17"/>
        <v>0.1380874888</v>
      </c>
      <c r="AC30" s="21">
        <f t="shared" si="18"/>
        <v>0.931926745</v>
      </c>
      <c r="AD30" s="135">
        <v>0.0438108012453613</v>
      </c>
      <c r="AE30" s="6">
        <f t="shared" si="19"/>
        <v>0.0408284574</v>
      </c>
      <c r="AF30" s="21">
        <f t="shared" si="20"/>
        <v>0.931926745</v>
      </c>
      <c r="AG30" s="135">
        <v>0.0345647898787842</v>
      </c>
      <c r="AH30" s="6">
        <f t="shared" si="21"/>
        <v>0.03221185212</v>
      </c>
      <c r="AI30" s="21">
        <f t="shared" si="22"/>
        <v>0.931926745</v>
      </c>
    </row>
    <row r="31" ht="13.5" customHeight="1">
      <c r="A31" s="15" t="s">
        <v>119</v>
      </c>
      <c r="B31" s="6">
        <f>SQRT(('Regime Indicators'!J30-'Regime Indicators'!$J$42)^2+('Regime Indicators'!K30-'Regime Indicators'!$K$42)^2+('Regime Indicators'!L30-'Regime Indicators'!$L$42)^2+('Regime Indicators'!M30-'Regime Indicators'!$M$42)^2+('Regime Indicators'!N30-'Regime Indicators'!$N$42)^2+('Regime Indicators'!O30-'Regime Indicators'!$O$42)^2)</f>
        <v>4.239420328</v>
      </c>
      <c r="C31" s="6">
        <f t="shared" si="1"/>
        <v>0.2501628949</v>
      </c>
      <c r="D31" s="6">
        <f t="shared" si="2"/>
        <v>0.9537647647</v>
      </c>
      <c r="F31" s="135">
        <v>0.10008655789662968</v>
      </c>
      <c r="G31" s="6">
        <f t="shared" si="3"/>
        <v>0.09545903234</v>
      </c>
      <c r="H31" s="21">
        <f t="shared" si="4"/>
        <v>0.9537647647</v>
      </c>
      <c r="I31" s="135">
        <v>0.10436267827085244</v>
      </c>
      <c r="J31" s="6">
        <f t="shared" si="5"/>
        <v>0.09953744529</v>
      </c>
      <c r="K31" s="21">
        <f t="shared" si="6"/>
        <v>0.9537647647</v>
      </c>
      <c r="L31" s="135">
        <v>0.0930131041670268</v>
      </c>
      <c r="M31" s="6">
        <f t="shared" si="7"/>
        <v>0.08871262141</v>
      </c>
      <c r="N31" s="21">
        <f t="shared" si="8"/>
        <v>0.9537647647</v>
      </c>
      <c r="O31" s="22">
        <v>0.08172443861155831</v>
      </c>
      <c r="P31" s="6">
        <f t="shared" si="9"/>
        <v>0.07794588996</v>
      </c>
      <c r="Q31" s="21">
        <f t="shared" si="10"/>
        <v>0.9537647647</v>
      </c>
      <c r="R31" s="135">
        <v>0.06014753452030375</v>
      </c>
      <c r="S31" s="6">
        <f t="shared" si="11"/>
        <v>0.05736659911</v>
      </c>
      <c r="T31" s="21">
        <f t="shared" si="12"/>
        <v>0.9537647647</v>
      </c>
      <c r="U31" s="135">
        <v>0.050782321841085</v>
      </c>
      <c r="V31" s="6">
        <f t="shared" si="13"/>
        <v>0.04843438924</v>
      </c>
      <c r="W31" s="21">
        <f t="shared" si="14"/>
        <v>0.9537647647</v>
      </c>
      <c r="X31" s="135">
        <v>0.05757898823000063</v>
      </c>
      <c r="Y31" s="6">
        <f t="shared" si="15"/>
        <v>0.05491681016</v>
      </c>
      <c r="Z31" s="21">
        <f t="shared" si="16"/>
        <v>0.9537647647</v>
      </c>
      <c r="AA31" s="135">
        <v>0.05276475278585946</v>
      </c>
      <c r="AB31" s="6">
        <f t="shared" si="17"/>
        <v>0.05032516203</v>
      </c>
      <c r="AC31" s="21">
        <f t="shared" si="18"/>
        <v>0.9537647647</v>
      </c>
      <c r="AD31" s="135">
        <v>-0.0071683917451824675</v>
      </c>
      <c r="AE31" s="6">
        <f t="shared" si="19"/>
        <v>-0.006836959466</v>
      </c>
      <c r="AF31" s="21">
        <f t="shared" si="20"/>
        <v>0.9537647647</v>
      </c>
      <c r="AG31" s="135">
        <v>0.038236513056671306</v>
      </c>
      <c r="AH31" s="6">
        <f t="shared" si="21"/>
        <v>0.03646863888</v>
      </c>
      <c r="AI31" s="21">
        <f t="shared" si="22"/>
        <v>0.9537647647</v>
      </c>
    </row>
    <row r="32" ht="13.5" customHeight="1">
      <c r="A32" s="15" t="s">
        <v>121</v>
      </c>
      <c r="B32" s="6">
        <f>SQRT(('Regime Indicators'!J31-'Regime Indicators'!$J$42)^2+('Regime Indicators'!K31-'Regime Indicators'!$K$42)^2+('Regime Indicators'!L31-'Regime Indicators'!$L$42)^2+('Regime Indicators'!M31-'Regime Indicators'!$M$42)^2+('Regime Indicators'!N31-'Regime Indicators'!$N$42)^2+('Regime Indicators'!O31-'Regime Indicators'!$O$42)^2)</f>
        <v>3.554498408</v>
      </c>
      <c r="C32" s="6">
        <f t="shared" si="1"/>
        <v>0.2097465085</v>
      </c>
      <c r="D32" s="6">
        <f t="shared" si="2"/>
        <v>0.9725721442</v>
      </c>
      <c r="F32" s="135">
        <v>0.030213933497469148</v>
      </c>
      <c r="G32" s="6">
        <f t="shared" si="3"/>
        <v>0.02938523009</v>
      </c>
      <c r="H32" s="21">
        <f t="shared" si="4"/>
        <v>0.9725721442</v>
      </c>
      <c r="I32" s="135">
        <v>0.011195161958098332</v>
      </c>
      <c r="J32" s="6">
        <f t="shared" si="5"/>
        <v>0.01088810267</v>
      </c>
      <c r="K32" s="21">
        <f t="shared" si="6"/>
        <v>0.9725721442</v>
      </c>
      <c r="L32" s="135">
        <v>0.01777023977561032</v>
      </c>
      <c r="M32" s="6">
        <f t="shared" si="7"/>
        <v>0.0172828402</v>
      </c>
      <c r="N32" s="21">
        <f t="shared" si="8"/>
        <v>0.9725721442</v>
      </c>
      <c r="O32" s="22">
        <v>0.00484762802201244</v>
      </c>
      <c r="P32" s="6">
        <f t="shared" si="9"/>
        <v>0.004714667979</v>
      </c>
      <c r="Q32" s="21">
        <f t="shared" si="10"/>
        <v>0.9725721442</v>
      </c>
      <c r="R32" s="135">
        <v>0.010934584937572378</v>
      </c>
      <c r="S32" s="6">
        <f t="shared" si="11"/>
        <v>0.01063467272</v>
      </c>
      <c r="T32" s="21">
        <f t="shared" si="12"/>
        <v>0.9725721442</v>
      </c>
      <c r="U32" s="135">
        <v>0.003957731738683856</v>
      </c>
      <c r="V32" s="6">
        <f t="shared" si="13"/>
        <v>0.003849179643</v>
      </c>
      <c r="W32" s="21">
        <f t="shared" si="14"/>
        <v>0.9725721442</v>
      </c>
      <c r="X32" s="135">
        <v>0.039798795924819386</v>
      </c>
      <c r="Y32" s="6">
        <f t="shared" si="15"/>
        <v>0.03870720029</v>
      </c>
      <c r="Z32" s="21">
        <f t="shared" si="16"/>
        <v>0.9725721442</v>
      </c>
      <c r="AA32" s="135">
        <v>0.029269201021254743</v>
      </c>
      <c r="AB32" s="6">
        <f t="shared" si="17"/>
        <v>0.02846640959</v>
      </c>
      <c r="AC32" s="21">
        <f t="shared" si="18"/>
        <v>0.9725721442</v>
      </c>
      <c r="AD32" s="135">
        <v>0.027892100251639906</v>
      </c>
      <c r="AE32" s="6">
        <f t="shared" si="19"/>
        <v>0.02712707975</v>
      </c>
      <c r="AF32" s="21">
        <f t="shared" si="20"/>
        <v>0.9725721442</v>
      </c>
      <c r="AG32" s="135">
        <v>0.029704461921522096</v>
      </c>
      <c r="AH32" s="6">
        <f t="shared" si="21"/>
        <v>0.02888973222</v>
      </c>
      <c r="AI32" s="21">
        <f t="shared" si="22"/>
        <v>0.9725721442</v>
      </c>
    </row>
    <row r="33" ht="13.5" customHeight="1">
      <c r="A33" s="15" t="s">
        <v>123</v>
      </c>
      <c r="B33" s="6">
        <f>SQRT(('Regime Indicators'!J32-'Regime Indicators'!$J$42)^2+('Regime Indicators'!K32-'Regime Indicators'!$K$42)^2+('Regime Indicators'!L32-'Regime Indicators'!$L$42)^2+('Regime Indicators'!M32-'Regime Indicators'!$M$42)^2+('Regime Indicators'!N32-'Regime Indicators'!$N$42)^2+('Regime Indicators'!O32-'Regime Indicators'!$O$42)^2)</f>
        <v>3.246478318</v>
      </c>
      <c r="C33" s="6">
        <f t="shared" si="1"/>
        <v>0.191570628</v>
      </c>
      <c r="D33" s="6">
        <f t="shared" si="2"/>
        <v>0.9790564097</v>
      </c>
      <c r="F33" s="135">
        <v>0.051042337676546534</v>
      </c>
      <c r="G33" s="6">
        <f t="shared" si="3"/>
        <v>0.04997332787</v>
      </c>
      <c r="H33" s="21">
        <f t="shared" si="4"/>
        <v>0.9790564097</v>
      </c>
      <c r="I33" s="135">
        <v>0.05130329004789114</v>
      </c>
      <c r="J33" s="6">
        <f t="shared" si="5"/>
        <v>0.05022881496</v>
      </c>
      <c r="K33" s="21">
        <f t="shared" si="6"/>
        <v>0.9790564097</v>
      </c>
      <c r="L33" s="135">
        <v>0.02382828787470359</v>
      </c>
      <c r="M33" s="6">
        <f t="shared" si="7"/>
        <v>0.02332923798</v>
      </c>
      <c r="N33" s="21">
        <f t="shared" si="8"/>
        <v>0.9790564097</v>
      </c>
      <c r="O33" s="22">
        <v>0.01724402428155214</v>
      </c>
      <c r="P33" s="6">
        <f t="shared" si="9"/>
        <v>0.0168828725</v>
      </c>
      <c r="Q33" s="21">
        <f t="shared" si="10"/>
        <v>0.9790564097</v>
      </c>
      <c r="R33" s="135">
        <v>0.05238233061939446</v>
      </c>
      <c r="S33" s="6">
        <f t="shared" si="11"/>
        <v>0.05128525655</v>
      </c>
      <c r="T33" s="21">
        <f t="shared" si="12"/>
        <v>0.9790564097</v>
      </c>
      <c r="U33" s="135">
        <v>0.03995566128602457</v>
      </c>
      <c r="V33" s="6">
        <f t="shared" si="13"/>
        <v>0.03911884628</v>
      </c>
      <c r="W33" s="21">
        <f t="shared" si="14"/>
        <v>0.9790564097</v>
      </c>
      <c r="X33" s="135">
        <v>0.03400918843493228</v>
      </c>
      <c r="Y33" s="6">
        <f t="shared" si="15"/>
        <v>0.03329691392</v>
      </c>
      <c r="Z33" s="21">
        <f t="shared" si="16"/>
        <v>0.9790564097</v>
      </c>
      <c r="AA33" s="135">
        <v>0.030537423880423242</v>
      </c>
      <c r="AB33" s="6">
        <f t="shared" si="17"/>
        <v>0.02989786058</v>
      </c>
      <c r="AC33" s="21">
        <f t="shared" si="18"/>
        <v>0.9790564097</v>
      </c>
      <c r="AD33" s="135">
        <v>0.027232758519833755</v>
      </c>
      <c r="AE33" s="6">
        <f t="shared" si="19"/>
        <v>0.02666240678</v>
      </c>
      <c r="AF33" s="21">
        <f t="shared" si="20"/>
        <v>0.9790564097</v>
      </c>
      <c r="AG33" s="135">
        <v>0.02999423148957625</v>
      </c>
      <c r="AH33" s="6">
        <f t="shared" si="21"/>
        <v>0.02936604459</v>
      </c>
      <c r="AI33" s="21">
        <f t="shared" si="22"/>
        <v>0.9790564097</v>
      </c>
    </row>
    <row r="34" ht="13.5" customHeight="1">
      <c r="A34" s="15" t="s">
        <v>125</v>
      </c>
      <c r="B34" s="6">
        <f>SQRT(('Regime Indicators'!J33-'Regime Indicators'!$J$42)^2+('Regime Indicators'!K33-'Regime Indicators'!$K$42)^2+('Regime Indicators'!L33-'Regime Indicators'!$L$42)^2+('Regime Indicators'!M33-'Regime Indicators'!$M$42)^2+('Regime Indicators'!N33-'Regime Indicators'!$N$42)^2+('Regime Indicators'!O33-'Regime Indicators'!$O$42)^2)</f>
        <v>3.213166755</v>
      </c>
      <c r="C34" s="6">
        <f t="shared" si="1"/>
        <v>0.1896049543</v>
      </c>
      <c r="D34" s="6">
        <f t="shared" si="2"/>
        <v>0.979690153</v>
      </c>
      <c r="F34" s="135">
        <v>-0.0019343778168032788</v>
      </c>
      <c r="G34" s="6">
        <f t="shared" si="3"/>
        <v>-0.001895090899</v>
      </c>
      <c r="H34" s="21">
        <f t="shared" si="4"/>
        <v>0.979690153</v>
      </c>
      <c r="I34" s="135">
        <v>0.014870146223218805</v>
      </c>
      <c r="J34" s="6">
        <f t="shared" si="5"/>
        <v>0.01456813583</v>
      </c>
      <c r="K34" s="21">
        <f t="shared" si="6"/>
        <v>0.979690153</v>
      </c>
      <c r="L34" s="135">
        <v>-0.08577541526323029</v>
      </c>
      <c r="M34" s="6">
        <f t="shared" si="7"/>
        <v>-0.08403332971</v>
      </c>
      <c r="N34" s="21">
        <f t="shared" si="8"/>
        <v>0.979690153</v>
      </c>
      <c r="O34" s="22">
        <v>-0.061292524104715085</v>
      </c>
      <c r="P34" s="6">
        <f t="shared" si="9"/>
        <v>-0.06004768232</v>
      </c>
      <c r="Q34" s="21">
        <f t="shared" si="10"/>
        <v>0.979690153</v>
      </c>
      <c r="R34" s="135">
        <v>-0.06239609524724887</v>
      </c>
      <c r="S34" s="6">
        <f t="shared" si="11"/>
        <v>-0.0611288401</v>
      </c>
      <c r="T34" s="21">
        <f t="shared" si="12"/>
        <v>0.979690153</v>
      </c>
      <c r="U34" s="135">
        <v>-0.05238851146386114</v>
      </c>
      <c r="V34" s="6">
        <f t="shared" si="13"/>
        <v>-0.05132450881</v>
      </c>
      <c r="W34" s="21">
        <f t="shared" si="14"/>
        <v>0.979690153</v>
      </c>
      <c r="X34" s="135">
        <v>-0.08727486962000564</v>
      </c>
      <c r="Y34" s="6">
        <f t="shared" si="15"/>
        <v>-0.08550233037</v>
      </c>
      <c r="Z34" s="21">
        <f t="shared" si="16"/>
        <v>0.979690153</v>
      </c>
      <c r="AA34" s="135">
        <v>-0.07810530221614831</v>
      </c>
      <c r="AB34" s="6">
        <f t="shared" si="17"/>
        <v>-0.07651899548</v>
      </c>
      <c r="AC34" s="21">
        <f t="shared" si="18"/>
        <v>0.979690153</v>
      </c>
      <c r="AD34" s="135">
        <v>-0.053796706110276094</v>
      </c>
      <c r="AE34" s="6">
        <f t="shared" si="19"/>
        <v>-0.05270410324</v>
      </c>
      <c r="AF34" s="21">
        <f t="shared" si="20"/>
        <v>0.979690153</v>
      </c>
      <c r="AG34" s="135">
        <v>-0.03274293488272306</v>
      </c>
      <c r="AH34" s="6">
        <f t="shared" si="21"/>
        <v>-0.03207793089</v>
      </c>
      <c r="AI34" s="21">
        <f t="shared" si="22"/>
        <v>0.979690153</v>
      </c>
    </row>
    <row r="35" ht="13.5" customHeight="1">
      <c r="A35" s="15" t="s">
        <v>127</v>
      </c>
      <c r="B35" s="6">
        <f>SQRT(('Regime Indicators'!J34-'Regime Indicators'!$J$42)^2+('Regime Indicators'!K34-'Regime Indicators'!$K$42)^2+('Regime Indicators'!L34-'Regime Indicators'!$L$42)^2+('Regime Indicators'!M34-'Regime Indicators'!$M$42)^2+('Regime Indicators'!N34-'Regime Indicators'!$N$42)^2+('Regime Indicators'!O34-'Regime Indicators'!$O$42)^2)</f>
        <v>3.788892822</v>
      </c>
      <c r="C35" s="6">
        <f t="shared" si="1"/>
        <v>0.2235778299</v>
      </c>
      <c r="D35" s="6">
        <f t="shared" si="2"/>
        <v>0.9668453269</v>
      </c>
      <c r="F35" s="135">
        <v>0.04980142317166836</v>
      </c>
      <c r="G35" s="6">
        <f t="shared" si="3"/>
        <v>0.04815027327</v>
      </c>
      <c r="H35" s="21">
        <f t="shared" si="4"/>
        <v>0.9668453269</v>
      </c>
      <c r="I35" s="135">
        <v>0.047843466843716875</v>
      </c>
      <c r="J35" s="6">
        <f t="shared" si="5"/>
        <v>0.04625723234</v>
      </c>
      <c r="K35" s="21">
        <f t="shared" si="6"/>
        <v>0.9668453269</v>
      </c>
      <c r="L35" s="135">
        <v>0.09398395019778727</v>
      </c>
      <c r="M35" s="6">
        <f t="shared" si="7"/>
        <v>0.09086794305</v>
      </c>
      <c r="N35" s="21">
        <f t="shared" si="8"/>
        <v>0.9668453269</v>
      </c>
      <c r="O35" s="22">
        <v>0.10058753777680773</v>
      </c>
      <c r="P35" s="6">
        <f t="shared" si="9"/>
        <v>0.09725259084</v>
      </c>
      <c r="Q35" s="21">
        <f t="shared" si="10"/>
        <v>0.9668453269</v>
      </c>
      <c r="R35" s="135">
        <v>-0.05171865867720671</v>
      </c>
      <c r="S35" s="6">
        <f t="shared" si="11"/>
        <v>-0.05000394345</v>
      </c>
      <c r="T35" s="21">
        <f t="shared" si="12"/>
        <v>0.9668453269</v>
      </c>
      <c r="U35" s="135">
        <v>-0.02216193218532647</v>
      </c>
      <c r="V35" s="6">
        <f t="shared" si="13"/>
        <v>-0.02142716057</v>
      </c>
      <c r="W35" s="21">
        <f t="shared" si="14"/>
        <v>0.9668453269</v>
      </c>
      <c r="X35" s="135">
        <v>-0.04075487126966393</v>
      </c>
      <c r="Y35" s="6">
        <f t="shared" si="15"/>
        <v>-0.03940365683</v>
      </c>
      <c r="Z35" s="21">
        <f t="shared" si="16"/>
        <v>0.9668453269</v>
      </c>
      <c r="AA35" s="135">
        <v>-0.026875585072448582</v>
      </c>
      <c r="AB35" s="6">
        <f t="shared" si="17"/>
        <v>-0.02598453383</v>
      </c>
      <c r="AC35" s="21">
        <f t="shared" si="18"/>
        <v>0.9668453269</v>
      </c>
      <c r="AD35" s="135">
        <v>-0.029933932071220304</v>
      </c>
      <c r="AE35" s="6">
        <f t="shared" si="19"/>
        <v>-0.02894148234</v>
      </c>
      <c r="AF35" s="21">
        <f t="shared" si="20"/>
        <v>0.9668453269</v>
      </c>
      <c r="AG35" s="135">
        <v>-0.025107885834562693</v>
      </c>
      <c r="AH35" s="6">
        <f t="shared" si="21"/>
        <v>-0.02427544209</v>
      </c>
      <c r="AI35" s="21">
        <f t="shared" si="22"/>
        <v>0.9668453269</v>
      </c>
    </row>
    <row r="36" ht="13.5" customHeight="1">
      <c r="A36" s="15" t="s">
        <v>129</v>
      </c>
      <c r="B36" s="6">
        <f>SQRT(('Regime Indicators'!J35-'Regime Indicators'!$J$42)^2+('Regime Indicators'!K35-'Regime Indicators'!$K$42)^2+('Regime Indicators'!L35-'Regime Indicators'!$L$42)^2+('Regime Indicators'!M35-'Regime Indicators'!$M$42)^2+('Regime Indicators'!N35-'Regime Indicators'!$N$42)^2+('Regime Indicators'!O35-'Regime Indicators'!$O$42)^2)</f>
        <v>3.076813032</v>
      </c>
      <c r="C36" s="6">
        <f t="shared" si="1"/>
        <v>0.1815588915</v>
      </c>
      <c r="D36" s="6">
        <f t="shared" si="2"/>
        <v>0.9821527196</v>
      </c>
      <c r="F36" s="135">
        <v>-0.007219281528972221</v>
      </c>
      <c r="G36" s="6">
        <f t="shared" si="3"/>
        <v>-0.007090436987</v>
      </c>
      <c r="H36" s="21">
        <f t="shared" si="4"/>
        <v>0.9821527196</v>
      </c>
      <c r="I36" s="135">
        <v>0.03837648483157774</v>
      </c>
      <c r="J36" s="6">
        <f t="shared" si="5"/>
        <v>0.03769156895</v>
      </c>
      <c r="K36" s="21">
        <f t="shared" si="6"/>
        <v>0.9821527196</v>
      </c>
      <c r="L36" s="135">
        <v>0.01980316524649739</v>
      </c>
      <c r="M36" s="6">
        <f t="shared" si="7"/>
        <v>0.0194497326</v>
      </c>
      <c r="N36" s="21">
        <f t="shared" si="8"/>
        <v>0.9821527196</v>
      </c>
      <c r="O36" s="22">
        <v>0.0662983451831709</v>
      </c>
      <c r="P36" s="6">
        <f t="shared" si="9"/>
        <v>0.06511510003</v>
      </c>
      <c r="Q36" s="21">
        <f t="shared" si="10"/>
        <v>0.9821527196</v>
      </c>
      <c r="R36" s="135">
        <v>0.026102499223344733</v>
      </c>
      <c r="S36" s="6">
        <f t="shared" si="11"/>
        <v>0.0256366406</v>
      </c>
      <c r="T36" s="21">
        <f t="shared" si="12"/>
        <v>0.9821527196</v>
      </c>
      <c r="U36" s="135">
        <v>0.05022271992639005</v>
      </c>
      <c r="V36" s="6">
        <f t="shared" si="13"/>
        <v>0.04932638096</v>
      </c>
      <c r="W36" s="21">
        <f t="shared" si="14"/>
        <v>0.9821527196</v>
      </c>
      <c r="X36" s="135">
        <v>0.03695738396016823</v>
      </c>
      <c r="Y36" s="6">
        <f t="shared" si="15"/>
        <v>0.03629779517</v>
      </c>
      <c r="Z36" s="21">
        <f t="shared" si="16"/>
        <v>0.9821527196</v>
      </c>
      <c r="AA36" s="135">
        <v>0.04369973807073668</v>
      </c>
      <c r="AB36" s="6">
        <f t="shared" si="17"/>
        <v>0.04291981659</v>
      </c>
      <c r="AC36" s="21">
        <f t="shared" si="18"/>
        <v>0.9821527196</v>
      </c>
      <c r="AD36" s="135">
        <v>-0.046320447186645075</v>
      </c>
      <c r="AE36" s="6">
        <f t="shared" si="19"/>
        <v>-0.04549375318</v>
      </c>
      <c r="AF36" s="21">
        <f t="shared" si="20"/>
        <v>0.9821527196</v>
      </c>
      <c r="AG36" s="135">
        <v>0.006456281779314121</v>
      </c>
      <c r="AH36" s="6">
        <f t="shared" si="21"/>
        <v>0.006341054708</v>
      </c>
      <c r="AI36" s="21">
        <f t="shared" si="22"/>
        <v>0.9821527196</v>
      </c>
    </row>
    <row r="37" ht="13.5" customHeight="1">
      <c r="A37" s="15" t="s">
        <v>131</v>
      </c>
      <c r="B37" s="6">
        <f>SQRT(('Regime Indicators'!J36-'Regime Indicators'!$J$42)^2+('Regime Indicators'!K36-'Regime Indicators'!$K$42)^2+('Regime Indicators'!L36-'Regime Indicators'!$L$42)^2+('Regime Indicators'!M36-'Regime Indicators'!$M$42)^2+('Regime Indicators'!N36-'Regime Indicators'!$N$42)^2+('Regime Indicators'!O36-'Regime Indicators'!$O$42)^2)</f>
        <v>2.600714737</v>
      </c>
      <c r="C37" s="6">
        <f t="shared" si="1"/>
        <v>0.1534649261</v>
      </c>
      <c r="D37" s="6">
        <f t="shared" si="2"/>
        <v>0.9891961628</v>
      </c>
      <c r="F37" s="135">
        <v>0.0010835834158609003</v>
      </c>
      <c r="G37" s="6">
        <f t="shared" si="3"/>
        <v>0.001071876557</v>
      </c>
      <c r="H37" s="21">
        <f t="shared" si="4"/>
        <v>0.9891961628</v>
      </c>
      <c r="I37" s="135">
        <v>0.0012004843380759578</v>
      </c>
      <c r="J37" s="6">
        <f t="shared" si="5"/>
        <v>0.001187514501</v>
      </c>
      <c r="K37" s="21">
        <f t="shared" si="6"/>
        <v>0.9891961628</v>
      </c>
      <c r="L37" s="135">
        <v>-0.011958177989005225</v>
      </c>
      <c r="M37" s="6">
        <f t="shared" si="7"/>
        <v>-0.01182898378</v>
      </c>
      <c r="N37" s="21">
        <f t="shared" si="8"/>
        <v>0.9891961628</v>
      </c>
      <c r="O37" s="22">
        <v>0.019768722717746767</v>
      </c>
      <c r="P37" s="6">
        <f t="shared" si="9"/>
        <v>0.01955514466</v>
      </c>
      <c r="Q37" s="21">
        <f t="shared" si="10"/>
        <v>0.9891961628</v>
      </c>
      <c r="R37" s="135">
        <v>0.0012346584429094865</v>
      </c>
      <c r="S37" s="6">
        <f t="shared" si="11"/>
        <v>0.001221319394</v>
      </c>
      <c r="T37" s="21">
        <f t="shared" si="12"/>
        <v>0.9891961628</v>
      </c>
      <c r="U37" s="135">
        <v>0.008349418185144453</v>
      </c>
      <c r="V37" s="6">
        <f t="shared" si="13"/>
        <v>0.00825921243</v>
      </c>
      <c r="W37" s="21">
        <f t="shared" si="14"/>
        <v>0.9891961628</v>
      </c>
      <c r="X37" s="135">
        <v>0.029826918590895923</v>
      </c>
      <c r="Y37" s="6">
        <f t="shared" si="15"/>
        <v>0.02950467342</v>
      </c>
      <c r="Z37" s="21">
        <f t="shared" si="16"/>
        <v>0.9891961628</v>
      </c>
      <c r="AA37" s="135">
        <v>0.0533264368231301</v>
      </c>
      <c r="AB37" s="6">
        <f t="shared" si="17"/>
        <v>0.05275030668</v>
      </c>
      <c r="AC37" s="21">
        <f t="shared" si="18"/>
        <v>0.9891961628</v>
      </c>
      <c r="AD37" s="135">
        <v>-0.008343874251251826</v>
      </c>
      <c r="AE37" s="6">
        <f t="shared" si="19"/>
        <v>-0.008253728392</v>
      </c>
      <c r="AF37" s="21">
        <f t="shared" si="20"/>
        <v>0.9891961628</v>
      </c>
      <c r="AG37" s="135">
        <v>0.012819605815675983</v>
      </c>
      <c r="AH37" s="6">
        <f t="shared" si="21"/>
        <v>0.01268110488</v>
      </c>
      <c r="AI37" s="21">
        <f t="shared" si="22"/>
        <v>0.9891961628</v>
      </c>
    </row>
    <row r="38" ht="13.5" customHeight="1">
      <c r="A38" s="15" t="s">
        <v>133</v>
      </c>
      <c r="B38" s="6">
        <f>SQRT(('Regime Indicators'!J37-'Regime Indicators'!$J$42)^2+('Regime Indicators'!K37-'Regime Indicators'!$K$42)^2+('Regime Indicators'!L37-'Regime Indicators'!$L$42)^2+('Regime Indicators'!M37-'Regime Indicators'!$M$42)^2+('Regime Indicators'!N37-'Regime Indicators'!$N$42)^2+('Regime Indicators'!O37-'Regime Indicators'!$O$42)^2)</f>
        <v>2.586336724</v>
      </c>
      <c r="C38" s="6">
        <f t="shared" si="1"/>
        <v>0.1526164975</v>
      </c>
      <c r="D38" s="6">
        <f t="shared" si="2"/>
        <v>0.9893737264</v>
      </c>
      <c r="F38" s="135">
        <v>-0.08394969440815658</v>
      </c>
      <c r="G38" s="6">
        <f t="shared" si="3"/>
        <v>-0.08305762198</v>
      </c>
      <c r="H38" s="21">
        <f t="shared" si="4"/>
        <v>0.9893737264</v>
      </c>
      <c r="I38" s="135">
        <v>-0.05290070530997959</v>
      </c>
      <c r="J38" s="6">
        <f t="shared" si="5"/>
        <v>-0.05233856794</v>
      </c>
      <c r="K38" s="21">
        <f t="shared" si="6"/>
        <v>0.9893737264</v>
      </c>
      <c r="L38" s="135">
        <v>-0.10734793042782664</v>
      </c>
      <c r="M38" s="6">
        <f t="shared" si="7"/>
        <v>-0.1062072219</v>
      </c>
      <c r="N38" s="21">
        <f t="shared" si="8"/>
        <v>0.9893737264</v>
      </c>
      <c r="O38" s="22">
        <v>-0.13061590109325105</v>
      </c>
      <c r="P38" s="6">
        <f t="shared" si="9"/>
        <v>-0.1292279408</v>
      </c>
      <c r="Q38" s="21">
        <f t="shared" si="10"/>
        <v>0.9893737264</v>
      </c>
      <c r="R38" s="135">
        <v>-0.12053016520882931</v>
      </c>
      <c r="S38" s="6">
        <f t="shared" si="11"/>
        <v>-0.1192493787</v>
      </c>
      <c r="T38" s="21">
        <f t="shared" si="12"/>
        <v>0.9893737264</v>
      </c>
      <c r="U38" s="135">
        <v>-0.09110133713576318</v>
      </c>
      <c r="V38" s="6">
        <f t="shared" si="13"/>
        <v>-0.0901332694</v>
      </c>
      <c r="W38" s="21">
        <f t="shared" si="14"/>
        <v>0.9893737264</v>
      </c>
      <c r="X38" s="135">
        <v>-0.08819179493839269</v>
      </c>
      <c r="Y38" s="6">
        <f t="shared" si="15"/>
        <v>-0.08725464479</v>
      </c>
      <c r="Z38" s="21">
        <f t="shared" si="16"/>
        <v>0.9893737264</v>
      </c>
      <c r="AA38" s="135">
        <v>-0.07257369607129871</v>
      </c>
      <c r="AB38" s="6">
        <f t="shared" si="17"/>
        <v>-0.07180250812</v>
      </c>
      <c r="AC38" s="21">
        <f t="shared" si="18"/>
        <v>0.9893737264</v>
      </c>
      <c r="AD38" s="135">
        <v>0.006416210283995305</v>
      </c>
      <c r="AE38" s="6">
        <f t="shared" si="19"/>
        <v>0.006348029878</v>
      </c>
      <c r="AF38" s="21">
        <f t="shared" si="20"/>
        <v>0.9893737264</v>
      </c>
      <c r="AG38" s="135">
        <v>-0.037376569617870725</v>
      </c>
      <c r="AH38" s="6">
        <f t="shared" si="21"/>
        <v>-0.03697939596</v>
      </c>
      <c r="AI38" s="21">
        <f t="shared" si="22"/>
        <v>0.9893737264</v>
      </c>
    </row>
    <row r="39" ht="13.5" customHeight="1">
      <c r="A39" s="15" t="s">
        <v>135</v>
      </c>
      <c r="B39" s="6">
        <f>SQRT(('Regime Indicators'!J38-'Regime Indicators'!$J$42)^2+('Regime Indicators'!K38-'Regime Indicators'!$K$42)^2+('Regime Indicators'!L38-'Regime Indicators'!$L$42)^2+('Regime Indicators'!M38-'Regime Indicators'!$M$42)^2+('Regime Indicators'!N38-'Regime Indicators'!$N$42)^2+('Regime Indicators'!O38-'Regime Indicators'!$O$42)^2)</f>
        <v>2.689320347</v>
      </c>
      <c r="C39" s="6">
        <f t="shared" si="1"/>
        <v>0.1586934324</v>
      </c>
      <c r="D39" s="6">
        <f t="shared" si="2"/>
        <v>0.9880584332</v>
      </c>
      <c r="F39" s="135">
        <v>0.05635223282079016</v>
      </c>
      <c r="G39" s="6">
        <f t="shared" si="3"/>
        <v>0.05567929887</v>
      </c>
      <c r="H39" s="21">
        <f t="shared" si="4"/>
        <v>0.9880584332</v>
      </c>
      <c r="I39" s="135">
        <v>0.0731711990954993</v>
      </c>
      <c r="J39" s="6">
        <f t="shared" si="5"/>
        <v>0.07229742033</v>
      </c>
      <c r="K39" s="21">
        <f t="shared" si="6"/>
        <v>0.9880584332</v>
      </c>
      <c r="L39" s="135">
        <v>0.028760704139326965</v>
      </c>
      <c r="M39" s="6">
        <f t="shared" si="7"/>
        <v>0.02841725627</v>
      </c>
      <c r="N39" s="21">
        <f t="shared" si="8"/>
        <v>0.9880584332</v>
      </c>
      <c r="O39" s="22">
        <v>0.04319524192616009</v>
      </c>
      <c r="P39" s="6">
        <f t="shared" si="9"/>
        <v>0.04267942306</v>
      </c>
      <c r="Q39" s="21">
        <f t="shared" si="10"/>
        <v>0.9880584332</v>
      </c>
      <c r="R39" s="135">
        <v>0.021713215712493517</v>
      </c>
      <c r="S39" s="6">
        <f t="shared" si="11"/>
        <v>0.0214539259</v>
      </c>
      <c r="T39" s="21">
        <f t="shared" si="12"/>
        <v>0.9880584332</v>
      </c>
      <c r="U39" s="135">
        <v>0.05607263365849935</v>
      </c>
      <c r="V39" s="6">
        <f t="shared" si="13"/>
        <v>0.05540303856</v>
      </c>
      <c r="W39" s="21">
        <f t="shared" si="14"/>
        <v>0.9880584332</v>
      </c>
      <c r="X39" s="135">
        <v>0.037843149887505145</v>
      </c>
      <c r="Y39" s="6">
        <f t="shared" si="15"/>
        <v>0.03739124338</v>
      </c>
      <c r="Z39" s="21">
        <f t="shared" si="16"/>
        <v>0.9880584332</v>
      </c>
      <c r="AA39" s="135">
        <v>0.07812414239463683</v>
      </c>
      <c r="AB39" s="6">
        <f t="shared" si="17"/>
        <v>0.07719121773</v>
      </c>
      <c r="AC39" s="21">
        <f t="shared" si="18"/>
        <v>0.9880584332</v>
      </c>
      <c r="AD39" s="135">
        <v>-0.012583614513958175</v>
      </c>
      <c r="AE39" s="6">
        <f t="shared" si="19"/>
        <v>-0.01243334644</v>
      </c>
      <c r="AF39" s="21">
        <f t="shared" si="20"/>
        <v>0.9880584332</v>
      </c>
      <c r="AG39" s="135">
        <v>-0.008613998247366528</v>
      </c>
      <c r="AH39" s="6">
        <f t="shared" si="21"/>
        <v>-0.008511133612</v>
      </c>
      <c r="AI39" s="21">
        <f t="shared" si="22"/>
        <v>0.9880584332</v>
      </c>
    </row>
    <row r="40" ht="13.5" customHeight="1">
      <c r="A40" s="15" t="s">
        <v>137</v>
      </c>
      <c r="B40" s="6">
        <f>SQRT(('Regime Indicators'!J39-'Regime Indicators'!$J$42)^2+('Regime Indicators'!K39-'Regime Indicators'!$K$42)^2+('Regime Indicators'!L39-'Regime Indicators'!$L$42)^2+('Regime Indicators'!M39-'Regime Indicators'!$M$42)^2+('Regime Indicators'!N39-'Regime Indicators'!$N$42)^2+('Regime Indicators'!O39-'Regime Indicators'!$O$42)^2)</f>
        <v>2.11739465</v>
      </c>
      <c r="C40" s="6">
        <f t="shared" si="1"/>
        <v>0.1249448119</v>
      </c>
      <c r="D40" s="6">
        <f t="shared" si="2"/>
        <v>0.9941597888</v>
      </c>
      <c r="F40" s="135">
        <v>0.016383574414898572</v>
      </c>
      <c r="G40" s="6">
        <f t="shared" si="3"/>
        <v>0.01628789088</v>
      </c>
      <c r="H40" s="21">
        <f t="shared" si="4"/>
        <v>0.9941597888</v>
      </c>
      <c r="I40" s="135">
        <v>0.0074188780047854674</v>
      </c>
      <c r="J40" s="6">
        <f t="shared" si="5"/>
        <v>0.00737555019</v>
      </c>
      <c r="K40" s="21">
        <f t="shared" si="6"/>
        <v>0.9941597888</v>
      </c>
      <c r="L40" s="135">
        <v>0.017027542699790343</v>
      </c>
      <c r="M40" s="6">
        <f t="shared" si="7"/>
        <v>0.01692809825</v>
      </c>
      <c r="N40" s="21">
        <f t="shared" si="8"/>
        <v>0.9941597888</v>
      </c>
      <c r="O40" s="22">
        <v>-0.046829800854307546</v>
      </c>
      <c r="P40" s="6">
        <f t="shared" si="9"/>
        <v>-0.04655630493</v>
      </c>
      <c r="Q40" s="21">
        <f t="shared" si="10"/>
        <v>0.9941597888</v>
      </c>
      <c r="R40" s="135">
        <v>-0.025653442139511262</v>
      </c>
      <c r="S40" s="6">
        <f t="shared" si="11"/>
        <v>-0.02550362062</v>
      </c>
      <c r="T40" s="21">
        <f t="shared" si="12"/>
        <v>0.9941597888</v>
      </c>
      <c r="U40" s="135">
        <v>-0.013538191741417571</v>
      </c>
      <c r="V40" s="6">
        <f t="shared" si="13"/>
        <v>-0.01345912584</v>
      </c>
      <c r="W40" s="21">
        <f t="shared" si="14"/>
        <v>0.9941597888</v>
      </c>
      <c r="X40" s="135">
        <v>0.011817470449937861</v>
      </c>
      <c r="Y40" s="6">
        <f t="shared" si="15"/>
        <v>0.01174845393</v>
      </c>
      <c r="Z40" s="21">
        <f t="shared" si="16"/>
        <v>0.9941597888</v>
      </c>
      <c r="AA40" s="135">
        <v>3.8480539831842187E-4</v>
      </c>
      <c r="AB40" s="6">
        <f t="shared" si="17"/>
        <v>0.0003825580535</v>
      </c>
      <c r="AC40" s="21">
        <f t="shared" si="18"/>
        <v>0.9941597888</v>
      </c>
      <c r="AD40" s="135">
        <v>0.08260569389152406</v>
      </c>
      <c r="AE40" s="6">
        <f t="shared" si="19"/>
        <v>0.08212325919</v>
      </c>
      <c r="AF40" s="21">
        <f t="shared" si="20"/>
        <v>0.9941597888</v>
      </c>
      <c r="AG40" s="135">
        <v>0.04112809474241996</v>
      </c>
      <c r="AH40" s="6">
        <f t="shared" si="21"/>
        <v>0.04088789798</v>
      </c>
      <c r="AI40" s="21">
        <f t="shared" si="22"/>
        <v>0.9941597888</v>
      </c>
    </row>
    <row r="41" ht="13.5" customHeight="1">
      <c r="A41" s="15" t="s">
        <v>139</v>
      </c>
      <c r="B41" s="6">
        <f>SQRT(('Regime Indicators'!J40-'Regime Indicators'!$J$42)^2+('Regime Indicators'!K40-'Regime Indicators'!$K$42)^2+('Regime Indicators'!L40-'Regime Indicators'!$L$42)^2+('Regime Indicators'!M40-'Regime Indicators'!$M$42)^2+('Regime Indicators'!N40-'Regime Indicators'!$N$42)^2+('Regime Indicators'!O40-'Regime Indicators'!$O$42)^2)</f>
        <v>1.790470254</v>
      </c>
      <c r="C41" s="6">
        <f t="shared" si="1"/>
        <v>0.1056534119</v>
      </c>
      <c r="D41" s="6">
        <f t="shared" si="2"/>
        <v>0.996466057</v>
      </c>
      <c r="F41" s="135">
        <v>0.04583087082488557</v>
      </c>
      <c r="G41" s="6">
        <f t="shared" si="3"/>
        <v>0.04566890714</v>
      </c>
      <c r="H41" s="21">
        <f t="shared" si="4"/>
        <v>0.996466057</v>
      </c>
      <c r="I41" s="135">
        <v>0.006143230685792922</v>
      </c>
      <c r="J41" s="6">
        <f t="shared" si="5"/>
        <v>0.006121520859</v>
      </c>
      <c r="K41" s="21">
        <f t="shared" si="6"/>
        <v>0.996466057</v>
      </c>
      <c r="L41" s="135">
        <v>0.04306276895110828</v>
      </c>
      <c r="M41" s="6">
        <f t="shared" si="7"/>
        <v>0.04291058758</v>
      </c>
      <c r="N41" s="21">
        <f t="shared" si="8"/>
        <v>0.996466057</v>
      </c>
      <c r="O41" s="22">
        <v>0.0324099586965636</v>
      </c>
      <c r="P41" s="6">
        <f t="shared" si="9"/>
        <v>0.03229542375</v>
      </c>
      <c r="Q41" s="21">
        <f t="shared" si="10"/>
        <v>0.996466057</v>
      </c>
      <c r="R41" s="135">
        <v>-0.02174100796956191</v>
      </c>
      <c r="S41" s="6">
        <f t="shared" si="11"/>
        <v>-0.02166417649</v>
      </c>
      <c r="T41" s="21">
        <f t="shared" si="12"/>
        <v>0.996466057</v>
      </c>
      <c r="U41" s="135">
        <v>6.575614977271105E-4</v>
      </c>
      <c r="V41" s="6">
        <f t="shared" si="13"/>
        <v>0.0006552377129</v>
      </c>
      <c r="W41" s="21">
        <f t="shared" si="14"/>
        <v>0.996466057</v>
      </c>
      <c r="X41" s="135">
        <v>-0.018790959688178566</v>
      </c>
      <c r="Y41" s="6">
        <f t="shared" si="15"/>
        <v>-0.01872455351</v>
      </c>
      <c r="Z41" s="21">
        <f t="shared" si="16"/>
        <v>0.996466057</v>
      </c>
      <c r="AA41" s="135">
        <v>-0.006890086179692778</v>
      </c>
      <c r="AB41" s="6">
        <f t="shared" si="17"/>
        <v>-0.006865737008</v>
      </c>
      <c r="AC41" s="21">
        <f t="shared" si="18"/>
        <v>0.996466057</v>
      </c>
      <c r="AD41" s="135">
        <v>0.03401351765992677</v>
      </c>
      <c r="AE41" s="6">
        <f t="shared" si="19"/>
        <v>0.03389331583</v>
      </c>
      <c r="AF41" s="21">
        <f t="shared" si="20"/>
        <v>0.996466057</v>
      </c>
      <c r="AG41" s="135">
        <v>0.044334031695673515</v>
      </c>
      <c r="AH41" s="6">
        <f t="shared" si="21"/>
        <v>0.04417735776</v>
      </c>
      <c r="AI41" s="21">
        <f t="shared" si="22"/>
        <v>0.996466057</v>
      </c>
    </row>
    <row r="42" ht="13.5" customHeight="1">
      <c r="A42" s="15" t="s">
        <v>141</v>
      </c>
      <c r="B42" s="6">
        <f>SQRT(('Regime Indicators'!J41-'Regime Indicators'!$J$42)^2+('Regime Indicators'!K41-'Regime Indicators'!$K$42)^2+('Regime Indicators'!L41-'Regime Indicators'!$L$42)^2+('Regime Indicators'!M41-'Regime Indicators'!$M$42)^2+('Regime Indicators'!N41-'Regime Indicators'!$N$42)^2+('Regime Indicators'!O41-'Regime Indicators'!$O$42)^2)</f>
        <v>0.9135876179</v>
      </c>
      <c r="C42" s="6">
        <f t="shared" si="1"/>
        <v>0.05390966348</v>
      </c>
      <c r="D42" s="6">
        <f t="shared" si="2"/>
        <v>0.9995300485</v>
      </c>
      <c r="F42" s="135">
        <v>0.034808601342666945</v>
      </c>
      <c r="G42" s="6">
        <f t="shared" si="3"/>
        <v>0.03479224299</v>
      </c>
      <c r="H42" s="21">
        <f t="shared" si="4"/>
        <v>0.9995300485</v>
      </c>
      <c r="I42" s="135">
        <v>0.04581078005474737</v>
      </c>
      <c r="J42" s="6">
        <f t="shared" si="5"/>
        <v>0.04578925121</v>
      </c>
      <c r="K42" s="21">
        <f t="shared" si="6"/>
        <v>0.9995300485</v>
      </c>
      <c r="L42" s="135">
        <v>0.0886597671473559</v>
      </c>
      <c r="M42" s="6">
        <f t="shared" si="7"/>
        <v>0.08861810135</v>
      </c>
      <c r="N42" s="21">
        <f t="shared" si="8"/>
        <v>0.9995300485</v>
      </c>
      <c r="O42" s="22">
        <v>0.09221616754710071</v>
      </c>
      <c r="P42" s="6">
        <f t="shared" si="9"/>
        <v>0.09217283042</v>
      </c>
      <c r="Q42" s="21">
        <f t="shared" si="10"/>
        <v>0.9995300485</v>
      </c>
      <c r="R42" s="135">
        <v>0.07685485166146466</v>
      </c>
      <c r="S42" s="6">
        <f t="shared" si="11"/>
        <v>0.07681873361</v>
      </c>
      <c r="T42" s="21">
        <f t="shared" si="12"/>
        <v>0.9995300485</v>
      </c>
      <c r="U42" s="135">
        <v>0.049650933291653265</v>
      </c>
      <c r="V42" s="6">
        <f t="shared" si="13"/>
        <v>0.04962759976</v>
      </c>
      <c r="W42" s="21">
        <f t="shared" si="14"/>
        <v>0.9995300485</v>
      </c>
      <c r="X42" s="135">
        <v>0.08774786790087785</v>
      </c>
      <c r="Y42" s="6">
        <f t="shared" si="15"/>
        <v>0.08770663066</v>
      </c>
      <c r="Z42" s="21">
        <f t="shared" si="16"/>
        <v>0.9995300485</v>
      </c>
      <c r="AA42" s="135">
        <v>0.07245485104202598</v>
      </c>
      <c r="AB42" s="6">
        <f t="shared" si="17"/>
        <v>0.07242080077</v>
      </c>
      <c r="AC42" s="21">
        <f t="shared" si="18"/>
        <v>0.9995300485</v>
      </c>
      <c r="AD42" s="135">
        <v>0.0102646242188289</v>
      </c>
      <c r="AE42" s="6">
        <f t="shared" si="19"/>
        <v>0.01025980034</v>
      </c>
      <c r="AF42" s="21">
        <f t="shared" si="20"/>
        <v>0.9995300485</v>
      </c>
      <c r="AG42" s="135">
        <v>0.05302099076260558</v>
      </c>
      <c r="AH42" s="6">
        <f t="shared" si="21"/>
        <v>0.05299607347</v>
      </c>
      <c r="AI42" s="21">
        <f t="shared" si="22"/>
        <v>0.9995300485</v>
      </c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0.02928381123</v>
      </c>
      <c r="I53" s="135">
        <f>SUM(J3:J49)/SUM(K3:K49)</f>
        <v>0.03310524637</v>
      </c>
      <c r="L53" s="135">
        <f>SUM(M3:M49)/SUM(N3:N49)</f>
        <v>0.02862682636</v>
      </c>
      <c r="O53" s="135">
        <f>SUM(P3:P49)/SUM(Q3:Q49)</f>
        <v>0.03241436384</v>
      </c>
      <c r="R53" s="135">
        <f>SUM(S3:S49)/SUM(T3:T49)</f>
        <v>0.009243734421</v>
      </c>
      <c r="U53" s="135">
        <f>SUM(V3:V49)/SUM(W3:W49)</f>
        <v>0.0148780244</v>
      </c>
      <c r="X53" s="135">
        <f>SUM(Y3:Y49)/SUM(Z3:Z49)</f>
        <v>0.0183305734</v>
      </c>
      <c r="AA53" s="135">
        <f>SUM(AB3:AB49)/SUM(AC3:AC49)</f>
        <v>0.02089456322</v>
      </c>
      <c r="AD53" s="135">
        <f>SUM(AE3:AE49)/SUM(AF3:AF49)</f>
        <v>0.00514356205</v>
      </c>
      <c r="AG53" s="135">
        <f>SUM(AH3:AH49)/SUM(AI3:AI49)</f>
        <v>0.01962140288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Indicators'!$J$41)^2+('Regime Indicators'!K2-'Regime Indicators'!$K$41)^2+('Regime Indicators'!L2-'Regime Indicators'!$L$41)^2+('Regime Indicators'!M2-'Regime Indicators'!$M$41)^2+('Regime Indicators'!N2-'Regime Indicators'!$N$41)^2+('Regime Indicators'!O2-'Regime Indicators'!$O$41)^2)</f>
        <v>16.36237765</v>
      </c>
      <c r="C3" s="6">
        <f t="shared" ref="C3:C41" si="1">B3/MAX($B$3:$B$49)</f>
        <v>1</v>
      </c>
      <c r="D3" s="6">
        <f t="shared" ref="D3:D41" si="2">(1-C3^3)^3</f>
        <v>0</v>
      </c>
      <c r="F3" s="135">
        <v>0.08002022215014493</v>
      </c>
      <c r="G3" s="6">
        <f t="shared" ref="G3:G41" si="3">F3*$D3</f>
        <v>0</v>
      </c>
      <c r="H3" s="21">
        <f t="shared" ref="H3:H41" si="4">$D3</f>
        <v>0</v>
      </c>
      <c r="I3" s="135">
        <v>0.05927035378206491</v>
      </c>
      <c r="J3" s="6">
        <f t="shared" ref="J3:J41" si="5">I3*$D3</f>
        <v>0</v>
      </c>
      <c r="K3" s="21">
        <f t="shared" ref="K3:K41" si="6">$D3</f>
        <v>0</v>
      </c>
      <c r="L3" s="135">
        <v>0.09027923563222706</v>
      </c>
      <c r="M3" s="6">
        <f t="shared" ref="M3:M41" si="7">L3*$D3</f>
        <v>0</v>
      </c>
      <c r="N3" s="21">
        <f t="shared" ref="N3:N41" si="8">$D3</f>
        <v>0</v>
      </c>
      <c r="O3" s="22">
        <v>0.08769557455906196</v>
      </c>
      <c r="P3" s="6">
        <f t="shared" ref="P3:P41" si="9">O3*$D3</f>
        <v>0</v>
      </c>
      <c r="Q3" s="21">
        <f t="shared" ref="Q3:Q41" si="10">$D3</f>
        <v>0</v>
      </c>
      <c r="R3" s="135">
        <v>0.10845177406117879</v>
      </c>
      <c r="S3" s="6">
        <f t="shared" ref="S3:S41" si="11">R3*$D3</f>
        <v>0</v>
      </c>
      <c r="T3" s="21">
        <f t="shared" ref="T3:T41" si="12">$D3</f>
        <v>0</v>
      </c>
      <c r="U3" s="135">
        <v>0.09379122638738613</v>
      </c>
      <c r="V3" s="6">
        <f t="shared" ref="V3:V41" si="13">U3*$D3</f>
        <v>0</v>
      </c>
      <c r="W3" s="21">
        <f t="shared" ref="W3:W41" si="14">$D3</f>
        <v>0</v>
      </c>
      <c r="X3" s="135">
        <v>0.122437114401857</v>
      </c>
      <c r="Y3" s="6">
        <f t="shared" ref="Y3:Y41" si="15">X3*$D3</f>
        <v>0</v>
      </c>
      <c r="Z3" s="21">
        <f t="shared" ref="Z3:Z41" si="16">$D3</f>
        <v>0</v>
      </c>
      <c r="AA3" s="135">
        <v>0.128439994113547</v>
      </c>
      <c r="AB3" s="6">
        <f t="shared" ref="AB3:AB41" si="17">AA3*$D3</f>
        <v>0</v>
      </c>
      <c r="AC3" s="21">
        <f t="shared" ref="AC3:AC41" si="18">$D3</f>
        <v>0</v>
      </c>
      <c r="AD3" s="135">
        <v>0.02572521521226423</v>
      </c>
      <c r="AE3" s="6">
        <f t="shared" ref="AE3:AE41" si="19">AD3*$D3</f>
        <v>0</v>
      </c>
      <c r="AF3" s="21">
        <f t="shared" ref="AF3:AF41" si="20">$D3</f>
        <v>0</v>
      </c>
      <c r="AG3" s="135">
        <v>0.04818173655123448</v>
      </c>
      <c r="AH3" s="6">
        <f t="shared" ref="AH3:AH41" si="21">AG3*$D3</f>
        <v>0</v>
      </c>
      <c r="AI3" s="21">
        <f t="shared" ref="AI3:AI41" si="22">$D3</f>
        <v>0</v>
      </c>
    </row>
    <row r="4" ht="13.5" customHeight="1">
      <c r="A4" s="15" t="s">
        <v>31</v>
      </c>
      <c r="B4" s="6">
        <f>SQRT(('Regime Indicators'!J3-'Regime Indicators'!$J$41)^2+('Regime Indicators'!K3-'Regime Indicators'!$K$41)^2+('Regime Indicators'!L3-'Regime Indicators'!$L$41)^2+('Regime Indicators'!M3-'Regime Indicators'!$M$41)^2+('Regime Indicators'!N3-'Regime Indicators'!$N$41)^2+('Regime Indicators'!O3-'Regime Indicators'!$O$41)^2)</f>
        <v>15.51511315</v>
      </c>
      <c r="C4" s="6">
        <f t="shared" si="1"/>
        <v>0.9482187417</v>
      </c>
      <c r="D4" s="6">
        <f t="shared" si="2"/>
        <v>0.003205048845</v>
      </c>
      <c r="F4" s="135">
        <v>0.01241346270998478</v>
      </c>
      <c r="G4" s="6">
        <f t="shared" si="3"/>
        <v>0.00003978575432</v>
      </c>
      <c r="H4" s="21">
        <f t="shared" si="4"/>
        <v>0.003205048845</v>
      </c>
      <c r="I4" s="135">
        <v>0.011884710625086337</v>
      </c>
      <c r="J4" s="6">
        <f t="shared" si="5"/>
        <v>0.00003809107806</v>
      </c>
      <c r="K4" s="21">
        <f t="shared" si="6"/>
        <v>0.003205048845</v>
      </c>
      <c r="L4" s="135">
        <v>0.014613208825635438</v>
      </c>
      <c r="M4" s="6">
        <f t="shared" si="7"/>
        <v>0.00004683604807</v>
      </c>
      <c r="N4" s="21">
        <f t="shared" si="8"/>
        <v>0.003205048845</v>
      </c>
      <c r="O4" s="22">
        <v>0.024761117291381085</v>
      </c>
      <c r="P4" s="6">
        <f t="shared" si="9"/>
        <v>0.00007936059038</v>
      </c>
      <c r="Q4" s="21">
        <f t="shared" si="10"/>
        <v>0.003205048845</v>
      </c>
      <c r="R4" s="135">
        <v>0.0320104288920775</v>
      </c>
      <c r="S4" s="6">
        <f t="shared" si="11"/>
        <v>0.0001025949882</v>
      </c>
      <c r="T4" s="21">
        <f t="shared" si="12"/>
        <v>0.003205048845</v>
      </c>
      <c r="U4" s="135">
        <v>0.04831366244088464</v>
      </c>
      <c r="V4" s="6">
        <f t="shared" si="13"/>
        <v>0.000154847648</v>
      </c>
      <c r="W4" s="21">
        <f t="shared" si="14"/>
        <v>0.003205048845</v>
      </c>
      <c r="X4" s="135">
        <v>0.07268401040415595</v>
      </c>
      <c r="Y4" s="6">
        <f t="shared" si="15"/>
        <v>0.0002329558036</v>
      </c>
      <c r="Z4" s="21">
        <f t="shared" si="16"/>
        <v>0.003205048845</v>
      </c>
      <c r="AA4" s="135">
        <v>0.06995801200596197</v>
      </c>
      <c r="AB4" s="6">
        <f t="shared" si="17"/>
        <v>0.0002242188456</v>
      </c>
      <c r="AC4" s="21">
        <f t="shared" si="18"/>
        <v>0.003205048845</v>
      </c>
      <c r="AD4" s="135">
        <v>0.011605795214162162</v>
      </c>
      <c r="AE4" s="6">
        <f t="shared" si="19"/>
        <v>0.00003719714055</v>
      </c>
      <c r="AF4" s="21">
        <f t="shared" si="20"/>
        <v>0.003205048845</v>
      </c>
      <c r="AG4" s="135">
        <v>0.025472703447271927</v>
      </c>
      <c r="AH4" s="6">
        <f t="shared" si="21"/>
        <v>0.00008164125876</v>
      </c>
      <c r="AI4" s="21">
        <f t="shared" si="22"/>
        <v>0.003205048845</v>
      </c>
    </row>
    <row r="5" ht="13.5" customHeight="1">
      <c r="A5" s="15" t="s">
        <v>55</v>
      </c>
      <c r="B5" s="6">
        <f>SQRT(('Regime Indicators'!J4-'Regime Indicators'!$J$41)^2+('Regime Indicators'!K4-'Regime Indicators'!$K$41)^2+('Regime Indicators'!L4-'Regime Indicators'!$L$41)^2+('Regime Indicators'!M4-'Regime Indicators'!$M$41)^2+('Regime Indicators'!N4-'Regime Indicators'!$N$41)^2+('Regime Indicators'!O4-'Regime Indicators'!$O$41)^2)</f>
        <v>14.94402084</v>
      </c>
      <c r="C5" s="6">
        <f t="shared" si="1"/>
        <v>0.9133159716</v>
      </c>
      <c r="D5" s="6">
        <f t="shared" si="2"/>
        <v>0.01350866267</v>
      </c>
      <c r="F5" s="135">
        <v>0.04925153891895251</v>
      </c>
      <c r="G5" s="6">
        <f t="shared" si="3"/>
        <v>0.0006653224252</v>
      </c>
      <c r="H5" s="21">
        <f t="shared" si="4"/>
        <v>0.01350866267</v>
      </c>
      <c r="I5" s="135">
        <v>0.06855645625949958</v>
      </c>
      <c r="J5" s="6">
        <f t="shared" si="5"/>
        <v>0.0009261060414</v>
      </c>
      <c r="K5" s="21">
        <f t="shared" si="6"/>
        <v>0.01350866267</v>
      </c>
      <c r="L5" s="135">
        <v>0.023009322975089397</v>
      </c>
      <c r="M5" s="6">
        <f t="shared" si="7"/>
        <v>0.0003108251823</v>
      </c>
      <c r="N5" s="21">
        <f t="shared" si="8"/>
        <v>0.01350866267</v>
      </c>
      <c r="O5" s="22">
        <v>0.06687712968515203</v>
      </c>
      <c r="P5" s="6">
        <f t="shared" si="9"/>
        <v>0.0009034205852</v>
      </c>
      <c r="Q5" s="21">
        <f t="shared" si="10"/>
        <v>0.01350866267</v>
      </c>
      <c r="R5" s="135">
        <v>0.06694646170415974</v>
      </c>
      <c r="S5" s="6">
        <f t="shared" si="11"/>
        <v>0.000904357168</v>
      </c>
      <c r="T5" s="21">
        <f t="shared" si="12"/>
        <v>0.01350866267</v>
      </c>
      <c r="U5" s="135">
        <v>0.07262039596740211</v>
      </c>
      <c r="V5" s="6">
        <f t="shared" si="13"/>
        <v>0.000981004432</v>
      </c>
      <c r="W5" s="21">
        <f t="shared" si="14"/>
        <v>0.01350866267</v>
      </c>
      <c r="X5" s="135">
        <v>0.041689047053434125</v>
      </c>
      <c r="Y5" s="6">
        <f t="shared" si="15"/>
        <v>0.0005631632736</v>
      </c>
      <c r="Z5" s="21">
        <f t="shared" si="16"/>
        <v>0.01350866267</v>
      </c>
      <c r="AA5" s="135">
        <v>0.05575059516325842</v>
      </c>
      <c r="AB5" s="6">
        <f t="shared" si="17"/>
        <v>0.0007531159837</v>
      </c>
      <c r="AC5" s="21">
        <f t="shared" si="18"/>
        <v>0.01350866267</v>
      </c>
      <c r="AD5" s="135">
        <v>-0.01099525232072629</v>
      </c>
      <c r="AE5" s="6">
        <f t="shared" si="19"/>
        <v>-0.0001485311546</v>
      </c>
      <c r="AF5" s="21">
        <f t="shared" si="20"/>
        <v>0.01350866267</v>
      </c>
      <c r="AG5" s="135">
        <v>4.246628429507293E-4</v>
      </c>
      <c r="AH5" s="6">
        <f t="shared" si="21"/>
        <v>0.000005736627093</v>
      </c>
      <c r="AI5" s="21">
        <f t="shared" si="22"/>
        <v>0.01350866267</v>
      </c>
    </row>
    <row r="6" ht="13.5" customHeight="1">
      <c r="A6" s="15" t="s">
        <v>59</v>
      </c>
      <c r="B6" s="6">
        <f>SQRT(('Regime Indicators'!J5-'Regime Indicators'!$J$41)^2+('Regime Indicators'!K5-'Regime Indicators'!$K$41)^2+('Regime Indicators'!L5-'Regime Indicators'!$L$41)^2+('Regime Indicators'!M5-'Regime Indicators'!$M$41)^2+('Regime Indicators'!N5-'Regime Indicators'!$N$41)^2+('Regime Indicators'!O5-'Regime Indicators'!$O$41)^2)</f>
        <v>13.76579114</v>
      </c>
      <c r="C6" s="6">
        <f t="shared" si="1"/>
        <v>0.8413075062</v>
      </c>
      <c r="D6" s="6">
        <f t="shared" si="2"/>
        <v>0.06619615305</v>
      </c>
      <c r="F6" s="135">
        <v>-0.002430018543937873</v>
      </c>
      <c r="G6" s="6">
        <f t="shared" si="3"/>
        <v>-0.0001608578794</v>
      </c>
      <c r="H6" s="21">
        <f t="shared" si="4"/>
        <v>0.06619615305</v>
      </c>
      <c r="I6" s="135">
        <v>0.04208238323936153</v>
      </c>
      <c r="J6" s="6">
        <f t="shared" si="5"/>
        <v>0.002785691882</v>
      </c>
      <c r="K6" s="21">
        <f t="shared" si="6"/>
        <v>0.06619615305</v>
      </c>
      <c r="L6" s="135">
        <v>-0.06256878422352907</v>
      </c>
      <c r="M6" s="6">
        <f t="shared" si="7"/>
        <v>-0.004141812816</v>
      </c>
      <c r="N6" s="21">
        <f t="shared" si="8"/>
        <v>0.06619615305</v>
      </c>
      <c r="O6" s="22">
        <v>1.594875589121525E-4</v>
      </c>
      <c r="P6" s="6">
        <f t="shared" si="9"/>
        <v>0.00001055746286</v>
      </c>
      <c r="Q6" s="21">
        <f t="shared" si="10"/>
        <v>0.06619615305</v>
      </c>
      <c r="R6" s="135">
        <v>0.005225827378864345</v>
      </c>
      <c r="S6" s="6">
        <f t="shared" si="11"/>
        <v>0.000345929669</v>
      </c>
      <c r="T6" s="21">
        <f t="shared" si="12"/>
        <v>0.06619615305</v>
      </c>
      <c r="U6" s="135">
        <v>0.04897168001593255</v>
      </c>
      <c r="V6" s="6">
        <f t="shared" si="13"/>
        <v>0.003241736825</v>
      </c>
      <c r="W6" s="21">
        <f t="shared" si="14"/>
        <v>0.06619615305</v>
      </c>
      <c r="X6" s="135">
        <v>-0.028372464318063062</v>
      </c>
      <c r="Y6" s="6">
        <f t="shared" si="15"/>
        <v>-0.00187814799</v>
      </c>
      <c r="Z6" s="21">
        <f t="shared" si="16"/>
        <v>0.06619615305</v>
      </c>
      <c r="AA6" s="135">
        <v>-0.01465868783247759</v>
      </c>
      <c r="AB6" s="6">
        <f t="shared" si="17"/>
        <v>-0.0009703487432</v>
      </c>
      <c r="AC6" s="21">
        <f t="shared" si="18"/>
        <v>0.06619615305</v>
      </c>
      <c r="AD6" s="135">
        <v>0.07345144035693751</v>
      </c>
      <c r="AE6" s="6">
        <f t="shared" si="19"/>
        <v>0.004862202787</v>
      </c>
      <c r="AF6" s="21">
        <f t="shared" si="20"/>
        <v>0.06619615305</v>
      </c>
      <c r="AG6" s="135">
        <v>0.009373971220094646</v>
      </c>
      <c r="AH6" s="6">
        <f t="shared" si="21"/>
        <v>0.0006205208336</v>
      </c>
      <c r="AI6" s="21">
        <f t="shared" si="22"/>
        <v>0.06619615305</v>
      </c>
    </row>
    <row r="7" ht="13.5" customHeight="1">
      <c r="A7" s="15" t="s">
        <v>61</v>
      </c>
      <c r="B7" s="6">
        <f>SQRT(('Regime Indicators'!J6-'Regime Indicators'!$J$41)^2+('Regime Indicators'!K6-'Regime Indicators'!$K$41)^2+('Regime Indicators'!L6-'Regime Indicators'!$L$41)^2+('Regime Indicators'!M6-'Regime Indicators'!$M$41)^2+('Regime Indicators'!N6-'Regime Indicators'!$N$41)^2+('Regime Indicators'!O6-'Regime Indicators'!$O$41)^2)</f>
        <v>12.68293081</v>
      </c>
      <c r="C7" s="6">
        <f t="shared" si="1"/>
        <v>0.7751276179</v>
      </c>
      <c r="D7" s="6">
        <f t="shared" si="2"/>
        <v>0.1525177868</v>
      </c>
      <c r="F7" s="135">
        <v>-0.05796753433549395</v>
      </c>
      <c r="G7" s="6">
        <f t="shared" si="3"/>
        <v>-0.008841080043</v>
      </c>
      <c r="H7" s="21">
        <f t="shared" si="4"/>
        <v>0.1525177868</v>
      </c>
      <c r="I7" s="135">
        <v>-0.007657923639615372</v>
      </c>
      <c r="J7" s="6">
        <f t="shared" si="5"/>
        <v>-0.001167969565</v>
      </c>
      <c r="K7" s="21">
        <f t="shared" si="6"/>
        <v>0.1525177868</v>
      </c>
      <c r="L7" s="135">
        <v>-0.0727507260282858</v>
      </c>
      <c r="M7" s="6">
        <f t="shared" si="7"/>
        <v>-0.01109577972</v>
      </c>
      <c r="N7" s="21">
        <f t="shared" si="8"/>
        <v>0.1525177868</v>
      </c>
      <c r="O7" s="22">
        <v>-0.021038970256296308</v>
      </c>
      <c r="P7" s="6">
        <f t="shared" si="9"/>
        <v>-0.00320881718</v>
      </c>
      <c r="Q7" s="21">
        <f t="shared" si="10"/>
        <v>0.1525177868</v>
      </c>
      <c r="R7" s="135">
        <v>-0.03375881088889332</v>
      </c>
      <c r="S7" s="6">
        <f t="shared" si="11"/>
        <v>-0.005148819122</v>
      </c>
      <c r="T7" s="21">
        <f t="shared" si="12"/>
        <v>0.1525177868</v>
      </c>
      <c r="U7" s="135">
        <v>6.377278934066588E-4</v>
      </c>
      <c r="V7" s="6">
        <f t="shared" si="13"/>
        <v>0.00009726484689</v>
      </c>
      <c r="W7" s="21">
        <f t="shared" si="14"/>
        <v>0.1525177868</v>
      </c>
      <c r="X7" s="135">
        <v>-0.06051301901523953</v>
      </c>
      <c r="Y7" s="6">
        <f t="shared" si="15"/>
        <v>-0.009229311733</v>
      </c>
      <c r="Z7" s="21">
        <f t="shared" si="16"/>
        <v>0.1525177868</v>
      </c>
      <c r="AA7" s="135">
        <v>-0.038422046372680874</v>
      </c>
      <c r="AB7" s="6">
        <f t="shared" si="17"/>
        <v>-0.005860045477</v>
      </c>
      <c r="AC7" s="21">
        <f t="shared" si="18"/>
        <v>0.1525177868</v>
      </c>
      <c r="AD7" s="135">
        <v>0.033848760639049624</v>
      </c>
      <c r="AE7" s="6">
        <f t="shared" si="19"/>
        <v>0.005162538059</v>
      </c>
      <c r="AF7" s="21">
        <f t="shared" si="20"/>
        <v>0.1525177868</v>
      </c>
      <c r="AG7" s="135">
        <v>-0.0037485287604897</v>
      </c>
      <c r="AH7" s="6">
        <f t="shared" si="21"/>
        <v>-0.0005717173103</v>
      </c>
      <c r="AI7" s="21">
        <f t="shared" si="22"/>
        <v>0.1525177868</v>
      </c>
    </row>
    <row r="8" ht="13.5" customHeight="1">
      <c r="A8" s="15" t="s">
        <v>63</v>
      </c>
      <c r="B8" s="6">
        <f>SQRT(('Regime Indicators'!J7-'Regime Indicators'!$J$41)^2+('Regime Indicators'!K7-'Regime Indicators'!$K$41)^2+('Regime Indicators'!L7-'Regime Indicators'!$L$41)^2+('Regime Indicators'!M7-'Regime Indicators'!$M$41)^2+('Regime Indicators'!N7-'Regime Indicators'!$N$41)^2+('Regime Indicators'!O7-'Regime Indicators'!$O$41)^2)</f>
        <v>11.94761199</v>
      </c>
      <c r="C8" s="6">
        <f t="shared" si="1"/>
        <v>0.7301880109</v>
      </c>
      <c r="D8" s="6">
        <f t="shared" si="2"/>
        <v>0.2277435593</v>
      </c>
      <c r="F8" s="135">
        <v>-0.08718803376235329</v>
      </c>
      <c r="G8" s="6">
        <f t="shared" si="3"/>
        <v>-0.01985651313</v>
      </c>
      <c r="H8" s="21">
        <f t="shared" si="4"/>
        <v>0.2277435593</v>
      </c>
      <c r="I8" s="135">
        <v>-0.10179134102816823</v>
      </c>
      <c r="J8" s="6">
        <f t="shared" si="5"/>
        <v>-0.02318232231</v>
      </c>
      <c r="K8" s="21">
        <f t="shared" si="6"/>
        <v>0.2277435593</v>
      </c>
      <c r="L8" s="135">
        <v>-0.06526749088310968</v>
      </c>
      <c r="M8" s="6">
        <f t="shared" si="7"/>
        <v>-0.01486425068</v>
      </c>
      <c r="N8" s="21">
        <f t="shared" si="8"/>
        <v>0.2277435593</v>
      </c>
      <c r="O8" s="22">
        <v>-0.12827610113163534</v>
      </c>
      <c r="P8" s="6">
        <f t="shared" si="9"/>
        <v>-0.02921405584</v>
      </c>
      <c r="Q8" s="21">
        <f t="shared" si="10"/>
        <v>0.2277435593</v>
      </c>
      <c r="R8" s="135">
        <v>-0.09554071985513612</v>
      </c>
      <c r="S8" s="6">
        <f t="shared" si="11"/>
        <v>-0.02175878359</v>
      </c>
      <c r="T8" s="21">
        <f t="shared" si="12"/>
        <v>0.2277435593</v>
      </c>
      <c r="U8" s="135">
        <v>-0.07835070826027313</v>
      </c>
      <c r="V8" s="6">
        <f t="shared" si="13"/>
        <v>-0.01784386917</v>
      </c>
      <c r="W8" s="21">
        <f t="shared" si="14"/>
        <v>0.2277435593</v>
      </c>
      <c r="X8" s="135">
        <v>-0.05304393612444236</v>
      </c>
      <c r="Y8" s="6">
        <f t="shared" si="15"/>
        <v>-0.01208041481</v>
      </c>
      <c r="Z8" s="21">
        <f t="shared" si="16"/>
        <v>0.2277435593</v>
      </c>
      <c r="AA8" s="135">
        <v>-0.07185493166128165</v>
      </c>
      <c r="AB8" s="6">
        <f t="shared" si="17"/>
        <v>-0.01636449789</v>
      </c>
      <c r="AC8" s="21">
        <f t="shared" si="18"/>
        <v>0.2277435593</v>
      </c>
      <c r="AD8" s="135">
        <v>0.09323889157593612</v>
      </c>
      <c r="AE8" s="6">
        <f t="shared" si="19"/>
        <v>0.02123455703</v>
      </c>
      <c r="AF8" s="21">
        <f t="shared" si="20"/>
        <v>0.2277435593</v>
      </c>
      <c r="AG8" s="135">
        <v>-0.021237920720382775</v>
      </c>
      <c r="AH8" s="6">
        <f t="shared" si="21"/>
        <v>-0.004836799656</v>
      </c>
      <c r="AI8" s="21">
        <f t="shared" si="22"/>
        <v>0.2277435593</v>
      </c>
    </row>
    <row r="9" ht="13.5" customHeight="1">
      <c r="A9" s="15" t="s">
        <v>65</v>
      </c>
      <c r="B9" s="6">
        <f>SQRT(('Regime Indicators'!J8-'Regime Indicators'!$J$41)^2+('Regime Indicators'!K8-'Regime Indicators'!$K$41)^2+('Regime Indicators'!L8-'Regime Indicators'!$L$41)^2+('Regime Indicators'!M8-'Regime Indicators'!$M$41)^2+('Regime Indicators'!N8-'Regime Indicators'!$N$41)^2+('Regime Indicators'!O8-'Regime Indicators'!$O$41)^2)</f>
        <v>10.37984997</v>
      </c>
      <c r="C9" s="6">
        <f t="shared" si="1"/>
        <v>0.6343729618</v>
      </c>
      <c r="D9" s="6">
        <f t="shared" si="2"/>
        <v>0.4130107561</v>
      </c>
      <c r="F9" s="135">
        <v>-0.05314691207219113</v>
      </c>
      <c r="G9" s="6">
        <f t="shared" si="3"/>
        <v>-0.02195024634</v>
      </c>
      <c r="H9" s="21">
        <f t="shared" si="4"/>
        <v>0.4130107561</v>
      </c>
      <c r="I9" s="135">
        <v>0.012496285427315179</v>
      </c>
      <c r="J9" s="6">
        <f t="shared" si="5"/>
        <v>0.005161100292</v>
      </c>
      <c r="K9" s="21">
        <f t="shared" si="6"/>
        <v>0.4130107561</v>
      </c>
      <c r="L9" s="135">
        <v>-0.03545860437002735</v>
      </c>
      <c r="M9" s="6">
        <f t="shared" si="7"/>
        <v>-0.014644785</v>
      </c>
      <c r="N9" s="21">
        <f t="shared" si="8"/>
        <v>0.4130107561</v>
      </c>
      <c r="O9" s="22">
        <v>0.04471185064685956</v>
      </c>
      <c r="P9" s="6">
        <f t="shared" si="9"/>
        <v>0.01846647524</v>
      </c>
      <c r="Q9" s="21">
        <f t="shared" si="10"/>
        <v>0.4130107561</v>
      </c>
      <c r="R9" s="135">
        <v>-0.04001382879945892</v>
      </c>
      <c r="S9" s="6">
        <f t="shared" si="11"/>
        <v>-0.01652614169</v>
      </c>
      <c r="T9" s="21">
        <f t="shared" si="12"/>
        <v>0.4130107561</v>
      </c>
      <c r="U9" s="135">
        <v>0.01617985871840122</v>
      </c>
      <c r="V9" s="6">
        <f t="shared" si="13"/>
        <v>0.006682455682</v>
      </c>
      <c r="W9" s="21">
        <f t="shared" si="14"/>
        <v>0.4130107561</v>
      </c>
      <c r="X9" s="135">
        <v>-0.0679743027555113</v>
      </c>
      <c r="Y9" s="6">
        <f t="shared" si="15"/>
        <v>-0.02807411817</v>
      </c>
      <c r="Z9" s="21">
        <f t="shared" si="16"/>
        <v>0.4130107561</v>
      </c>
      <c r="AA9" s="135">
        <v>-0.007397255447254447</v>
      </c>
      <c r="AB9" s="6">
        <f t="shared" si="17"/>
        <v>-0.003055146065</v>
      </c>
      <c r="AC9" s="21">
        <f t="shared" si="18"/>
        <v>0.4130107561</v>
      </c>
      <c r="AD9" s="135">
        <v>-0.03955042248703</v>
      </c>
      <c r="AE9" s="6">
        <f t="shared" si="19"/>
        <v>-0.01633474989</v>
      </c>
      <c r="AF9" s="21">
        <f t="shared" si="20"/>
        <v>0.4130107561</v>
      </c>
      <c r="AG9" s="135">
        <v>0.012322473989109461</v>
      </c>
      <c r="AH9" s="6">
        <f t="shared" si="21"/>
        <v>0.005089314299</v>
      </c>
      <c r="AI9" s="21">
        <f t="shared" si="22"/>
        <v>0.4130107561</v>
      </c>
    </row>
    <row r="10" ht="13.5" customHeight="1">
      <c r="A10" s="15" t="s">
        <v>67</v>
      </c>
      <c r="B10" s="6">
        <f>SQRT(('Regime Indicators'!J9-'Regime Indicators'!$J$41)^2+('Regime Indicators'!K9-'Regime Indicators'!$K$41)^2+('Regime Indicators'!L9-'Regime Indicators'!$L$41)^2+('Regime Indicators'!M9-'Regime Indicators'!$M$41)^2+('Regime Indicators'!N9-'Regime Indicators'!$N$41)^2+('Regime Indicators'!O9-'Regime Indicators'!$O$41)^2)</f>
        <v>12.65268488</v>
      </c>
      <c r="C10" s="6">
        <f t="shared" si="1"/>
        <v>0.7732791135</v>
      </c>
      <c r="D10" s="6">
        <f t="shared" si="2"/>
        <v>0.1553820926</v>
      </c>
      <c r="F10" s="135">
        <v>-0.061133195190131606</v>
      </c>
      <c r="G10" s="6">
        <f t="shared" si="3"/>
        <v>-0.009499003795</v>
      </c>
      <c r="H10" s="21">
        <f t="shared" si="4"/>
        <v>0.1553820926</v>
      </c>
      <c r="I10" s="135">
        <v>-0.12327584210725129</v>
      </c>
      <c r="J10" s="6">
        <f t="shared" si="5"/>
        <v>-0.01915485831</v>
      </c>
      <c r="K10" s="21">
        <f t="shared" si="6"/>
        <v>0.1553820926</v>
      </c>
      <c r="L10" s="135">
        <v>0.049610980138979466</v>
      </c>
      <c r="M10" s="6">
        <f t="shared" si="7"/>
        <v>0.007708657909</v>
      </c>
      <c r="N10" s="21">
        <f t="shared" si="8"/>
        <v>0.1553820926</v>
      </c>
      <c r="O10" s="22">
        <v>-0.06985229865475395</v>
      </c>
      <c r="P10" s="6">
        <f t="shared" si="9"/>
        <v>-0.01085379634</v>
      </c>
      <c r="Q10" s="21">
        <f t="shared" si="10"/>
        <v>0.1553820926</v>
      </c>
      <c r="R10" s="135">
        <v>-0.18408872554880074</v>
      </c>
      <c r="S10" s="6">
        <f t="shared" si="11"/>
        <v>-0.0286040914</v>
      </c>
      <c r="T10" s="21">
        <f t="shared" si="12"/>
        <v>0.1553820926</v>
      </c>
      <c r="U10" s="135">
        <v>-0.2283475324843044</v>
      </c>
      <c r="V10" s="6">
        <f t="shared" si="13"/>
        <v>-0.03548111743</v>
      </c>
      <c r="W10" s="21">
        <f t="shared" si="14"/>
        <v>0.1553820926</v>
      </c>
      <c r="X10" s="135">
        <v>-0.21499424094197972</v>
      </c>
      <c r="Y10" s="6">
        <f t="shared" si="15"/>
        <v>-0.03340625505</v>
      </c>
      <c r="Z10" s="21">
        <f t="shared" si="16"/>
        <v>0.1553820926</v>
      </c>
      <c r="AA10" s="135">
        <v>-0.27622719898833936</v>
      </c>
      <c r="AB10" s="6">
        <f t="shared" si="17"/>
        <v>-0.04292076021</v>
      </c>
      <c r="AC10" s="21">
        <f t="shared" si="18"/>
        <v>0.1553820926</v>
      </c>
      <c r="AD10" s="135">
        <v>-0.0589973006371286</v>
      </c>
      <c r="AE10" s="6">
        <f t="shared" si="19"/>
        <v>-0.00916712403</v>
      </c>
      <c r="AF10" s="21">
        <f t="shared" si="20"/>
        <v>0.1553820926</v>
      </c>
      <c r="AG10" s="135">
        <v>-0.09679095752549638</v>
      </c>
      <c r="AH10" s="6">
        <f t="shared" si="21"/>
        <v>-0.01503958152</v>
      </c>
      <c r="AI10" s="21">
        <f t="shared" si="22"/>
        <v>0.1553820926</v>
      </c>
    </row>
    <row r="11" ht="13.5" customHeight="1">
      <c r="A11" s="15" t="s">
        <v>78</v>
      </c>
      <c r="B11" s="6">
        <f>SQRT(('Regime Indicators'!J10-'Regime Indicators'!$J$41)^2+('Regime Indicators'!K10-'Regime Indicators'!$K$41)^2+('Regime Indicators'!L10-'Regime Indicators'!$L$41)^2+('Regime Indicators'!M10-'Regime Indicators'!$M$41)^2+('Regime Indicators'!N10-'Regime Indicators'!$N$41)^2+('Regime Indicators'!O10-'Regime Indicators'!$O$41)^2)</f>
        <v>14.32263362</v>
      </c>
      <c r="C11" s="6">
        <f t="shared" si="1"/>
        <v>0.8753393869</v>
      </c>
      <c r="D11" s="6">
        <f t="shared" si="2"/>
        <v>0.03570823952</v>
      </c>
      <c r="F11" s="135">
        <v>-0.22175332891863309</v>
      </c>
      <c r="G11" s="6">
        <f t="shared" si="3"/>
        <v>-0.007918420983</v>
      </c>
      <c r="H11" s="21">
        <f t="shared" si="4"/>
        <v>0.03570823952</v>
      </c>
      <c r="I11" s="135">
        <v>-0.22787960788608141</v>
      </c>
      <c r="J11" s="6">
        <f t="shared" si="5"/>
        <v>-0.00813717962</v>
      </c>
      <c r="K11" s="21">
        <f t="shared" si="6"/>
        <v>0.03570823952</v>
      </c>
      <c r="L11" s="135">
        <v>-0.2489240638448853</v>
      </c>
      <c r="M11" s="6">
        <f t="shared" si="7"/>
        <v>-0.008888640094</v>
      </c>
      <c r="N11" s="21">
        <f t="shared" si="8"/>
        <v>0.03570823952</v>
      </c>
      <c r="O11" s="22">
        <v>-0.274452382936332</v>
      </c>
      <c r="P11" s="6">
        <f t="shared" si="9"/>
        <v>-0.009800211427</v>
      </c>
      <c r="Q11" s="21">
        <f t="shared" si="10"/>
        <v>0.03570823952</v>
      </c>
      <c r="R11" s="135">
        <v>-0.21355118264403572</v>
      </c>
      <c r="S11" s="6">
        <f t="shared" si="11"/>
        <v>-0.007625536779</v>
      </c>
      <c r="T11" s="21">
        <f t="shared" si="12"/>
        <v>0.03570823952</v>
      </c>
      <c r="U11" s="135">
        <v>-0.20963342704929955</v>
      </c>
      <c r="V11" s="6">
        <f t="shared" si="13"/>
        <v>-0.007485640624</v>
      </c>
      <c r="W11" s="21">
        <f t="shared" si="14"/>
        <v>0.03570823952</v>
      </c>
      <c r="X11" s="135">
        <v>-0.21971962707248271</v>
      </c>
      <c r="Y11" s="6">
        <f t="shared" si="15"/>
        <v>-0.007845801071</v>
      </c>
      <c r="Z11" s="21">
        <f t="shared" si="16"/>
        <v>0.03570823952</v>
      </c>
      <c r="AA11" s="135">
        <v>-0.25134571778361503</v>
      </c>
      <c r="AB11" s="6">
        <f t="shared" si="17"/>
        <v>-0.008975113093</v>
      </c>
      <c r="AC11" s="21">
        <f t="shared" si="18"/>
        <v>0.03570823952</v>
      </c>
      <c r="AD11" s="135">
        <v>0.056568329617524116</v>
      </c>
      <c r="AE11" s="6">
        <f t="shared" si="19"/>
        <v>0.002019955463</v>
      </c>
      <c r="AF11" s="21">
        <f t="shared" si="20"/>
        <v>0.03570823952</v>
      </c>
      <c r="AG11" s="135">
        <v>-0.18290427340539595</v>
      </c>
      <c r="AH11" s="6">
        <f t="shared" si="21"/>
        <v>-0.006531189604</v>
      </c>
      <c r="AI11" s="21">
        <f t="shared" si="22"/>
        <v>0.03570823952</v>
      </c>
    </row>
    <row r="12" ht="13.5" customHeight="1">
      <c r="A12" s="15" t="s">
        <v>81</v>
      </c>
      <c r="B12" s="6">
        <f>SQRT(('Regime Indicators'!J11-'Regime Indicators'!$J$41)^2+('Regime Indicators'!K11-'Regime Indicators'!$K$41)^2+('Regime Indicators'!L11-'Regime Indicators'!$L$41)^2+('Regime Indicators'!M11-'Regime Indicators'!$M$41)^2+('Regime Indicators'!N11-'Regime Indicators'!$N$41)^2+('Regime Indicators'!O11-'Regime Indicators'!$O$41)^2)</f>
        <v>14.13241404</v>
      </c>
      <c r="C12" s="6">
        <f t="shared" si="1"/>
        <v>0.863713963</v>
      </c>
      <c r="D12" s="6">
        <f t="shared" si="2"/>
        <v>0.0449918365</v>
      </c>
      <c r="F12" s="135">
        <v>-0.16767538805335613</v>
      </c>
      <c r="G12" s="6">
        <f t="shared" si="3"/>
        <v>-0.007544023644</v>
      </c>
      <c r="H12" s="21">
        <f t="shared" si="4"/>
        <v>0.0449918365</v>
      </c>
      <c r="I12" s="135">
        <v>-0.04119668597185666</v>
      </c>
      <c r="J12" s="6">
        <f t="shared" si="5"/>
        <v>-0.001853514559</v>
      </c>
      <c r="K12" s="21">
        <f t="shared" si="6"/>
        <v>0.0449918365</v>
      </c>
      <c r="L12" s="135">
        <v>-0.1963758370369565</v>
      </c>
      <c r="M12" s="6">
        <f t="shared" si="7"/>
        <v>-0.008835309552</v>
      </c>
      <c r="N12" s="21">
        <f t="shared" si="8"/>
        <v>0.0449918365</v>
      </c>
      <c r="O12" s="22">
        <v>-0.0974047265962309</v>
      </c>
      <c r="P12" s="6">
        <f t="shared" si="9"/>
        <v>-0.004382417533</v>
      </c>
      <c r="Q12" s="21">
        <f t="shared" si="10"/>
        <v>0.0449918365</v>
      </c>
      <c r="R12" s="135">
        <v>-0.14659845383763825</v>
      </c>
      <c r="S12" s="6">
        <f t="shared" si="11"/>
        <v>-0.006595733666</v>
      </c>
      <c r="T12" s="21">
        <f t="shared" si="12"/>
        <v>0.0449918365</v>
      </c>
      <c r="U12" s="135">
        <v>-0.11706584182640645</v>
      </c>
      <c r="V12" s="6">
        <f t="shared" si="13"/>
        <v>-0.005267007215</v>
      </c>
      <c r="W12" s="21">
        <f t="shared" si="14"/>
        <v>0.0449918365</v>
      </c>
      <c r="X12" s="135">
        <v>-0.10132381240681176</v>
      </c>
      <c r="Y12" s="6">
        <f t="shared" si="15"/>
        <v>-0.004558744401</v>
      </c>
      <c r="Z12" s="21">
        <f t="shared" si="16"/>
        <v>0.0449918365</v>
      </c>
      <c r="AA12" s="135">
        <v>-0.07740572708885007</v>
      </c>
      <c r="AB12" s="6">
        <f t="shared" si="17"/>
        <v>-0.003482625817</v>
      </c>
      <c r="AC12" s="21">
        <f t="shared" si="18"/>
        <v>0.0449918365</v>
      </c>
      <c r="AD12" s="135">
        <v>-0.05436113972149703</v>
      </c>
      <c r="AE12" s="6">
        <f t="shared" si="19"/>
        <v>-0.00244580751</v>
      </c>
      <c r="AF12" s="21">
        <f t="shared" si="20"/>
        <v>0.0449918365</v>
      </c>
      <c r="AG12" s="135">
        <v>0.0570475489999438</v>
      </c>
      <c r="AH12" s="6">
        <f t="shared" si="21"/>
        <v>0.002566673997</v>
      </c>
      <c r="AI12" s="21">
        <f t="shared" si="22"/>
        <v>0.0449918365</v>
      </c>
    </row>
    <row r="13" ht="13.5" customHeight="1">
      <c r="A13" s="15" t="s">
        <v>83</v>
      </c>
      <c r="B13" s="6">
        <f>SQRT(('Regime Indicators'!J12-'Regime Indicators'!$J$41)^2+('Regime Indicators'!K12-'Regime Indicators'!$K$41)^2+('Regime Indicators'!L12-'Regime Indicators'!$L$41)^2+('Regime Indicators'!M12-'Regime Indicators'!$M$41)^2+('Regime Indicators'!N12-'Regime Indicators'!$N$41)^2+('Regime Indicators'!O12-'Regime Indicators'!$O$41)^2)</f>
        <v>12.88499452</v>
      </c>
      <c r="C13" s="6">
        <f t="shared" si="1"/>
        <v>0.7874769059</v>
      </c>
      <c r="D13" s="6">
        <f t="shared" si="2"/>
        <v>0.133958308</v>
      </c>
      <c r="F13" s="135">
        <v>0.1669740917904099</v>
      </c>
      <c r="G13" s="6">
        <f t="shared" si="3"/>
        <v>0.02236756681</v>
      </c>
      <c r="H13" s="21">
        <f t="shared" si="4"/>
        <v>0.133958308</v>
      </c>
      <c r="I13" s="135">
        <v>0.16320626529224058</v>
      </c>
      <c r="J13" s="6">
        <f t="shared" si="5"/>
        <v>0.02186283515</v>
      </c>
      <c r="K13" s="21">
        <f t="shared" si="6"/>
        <v>0.133958308</v>
      </c>
      <c r="L13" s="135">
        <v>0.17999630395443433</v>
      </c>
      <c r="M13" s="6">
        <f t="shared" si="7"/>
        <v>0.02411200032</v>
      </c>
      <c r="N13" s="21">
        <f t="shared" si="8"/>
        <v>0.133958308</v>
      </c>
      <c r="O13" s="22">
        <v>0.2337731348966341</v>
      </c>
      <c r="P13" s="6">
        <f t="shared" si="9"/>
        <v>0.0313158536</v>
      </c>
      <c r="Q13" s="21">
        <f t="shared" si="10"/>
        <v>0.133958308</v>
      </c>
      <c r="R13" s="135">
        <v>0.30219161211983514</v>
      </c>
      <c r="S13" s="6">
        <f t="shared" si="11"/>
        <v>0.04048107705</v>
      </c>
      <c r="T13" s="21">
        <f t="shared" si="12"/>
        <v>0.133958308</v>
      </c>
      <c r="U13" s="135">
        <v>0.21840652724128984</v>
      </c>
      <c r="V13" s="6">
        <f t="shared" si="13"/>
        <v>0.02925736884</v>
      </c>
      <c r="W13" s="21">
        <f t="shared" si="14"/>
        <v>0.133958308</v>
      </c>
      <c r="X13" s="135">
        <v>0.37043399373341646</v>
      </c>
      <c r="Y13" s="6">
        <f t="shared" si="15"/>
        <v>0.04962271102</v>
      </c>
      <c r="Z13" s="21">
        <f t="shared" si="16"/>
        <v>0.133958308</v>
      </c>
      <c r="AA13" s="135">
        <v>0.31206791564306036</v>
      </c>
      <c r="AB13" s="6">
        <f t="shared" si="17"/>
        <v>0.04180408996</v>
      </c>
      <c r="AC13" s="21">
        <f t="shared" si="18"/>
        <v>0.133958308</v>
      </c>
      <c r="AD13" s="135">
        <v>0.07100981208301782</v>
      </c>
      <c r="AE13" s="6">
        <f t="shared" si="19"/>
        <v>0.009512354277</v>
      </c>
      <c r="AF13" s="21">
        <f t="shared" si="20"/>
        <v>0.133958308</v>
      </c>
      <c r="AG13" s="135">
        <v>0.23938214791236678</v>
      </c>
      <c r="AH13" s="6">
        <f t="shared" si="21"/>
        <v>0.0320672275</v>
      </c>
      <c r="AI13" s="21">
        <f t="shared" si="22"/>
        <v>0.133958308</v>
      </c>
    </row>
    <row r="14" ht="13.5" customHeight="1">
      <c r="A14" s="15" t="s">
        <v>85</v>
      </c>
      <c r="B14" s="6">
        <f>SQRT(('Regime Indicators'!J13-'Regime Indicators'!$J$41)^2+('Regime Indicators'!K13-'Regime Indicators'!$K$41)^2+('Regime Indicators'!L13-'Regime Indicators'!$L$41)^2+('Regime Indicators'!M13-'Regime Indicators'!$M$41)^2+('Regime Indicators'!N13-'Regime Indicators'!$N$41)^2+('Regime Indicators'!O13-'Regime Indicators'!$O$41)^2)</f>
        <v>11.94946127</v>
      </c>
      <c r="C14" s="6">
        <f t="shared" si="1"/>
        <v>0.730301031</v>
      </c>
      <c r="D14" s="6">
        <f t="shared" si="2"/>
        <v>0.2275413331</v>
      </c>
      <c r="F14" s="135">
        <v>0.18242216902914365</v>
      </c>
      <c r="G14" s="6">
        <f t="shared" si="3"/>
        <v>0.04150858354</v>
      </c>
      <c r="H14" s="21">
        <f t="shared" si="4"/>
        <v>0.2275413331</v>
      </c>
      <c r="I14" s="135">
        <v>0.13973989390587072</v>
      </c>
      <c r="J14" s="6">
        <f t="shared" si="5"/>
        <v>0.03179660175</v>
      </c>
      <c r="K14" s="21">
        <f t="shared" si="6"/>
        <v>0.2275413331</v>
      </c>
      <c r="L14" s="135">
        <v>0.2270477714679826</v>
      </c>
      <c r="M14" s="6">
        <f t="shared" si="7"/>
        <v>0.05166275261</v>
      </c>
      <c r="N14" s="21">
        <f t="shared" si="8"/>
        <v>0.2275413331</v>
      </c>
      <c r="O14" s="22">
        <v>0.1595071393578673</v>
      </c>
      <c r="P14" s="6">
        <f t="shared" si="9"/>
        <v>0.03629446714</v>
      </c>
      <c r="Q14" s="21">
        <f t="shared" si="10"/>
        <v>0.2275413331</v>
      </c>
      <c r="R14" s="135">
        <v>0.22241231027141461</v>
      </c>
      <c r="S14" s="6">
        <f t="shared" si="11"/>
        <v>0.05060799359</v>
      </c>
      <c r="T14" s="21">
        <f t="shared" si="12"/>
        <v>0.2275413331</v>
      </c>
      <c r="U14" s="135">
        <v>0.16449990106261314</v>
      </c>
      <c r="V14" s="6">
        <f t="shared" si="13"/>
        <v>0.03743052679</v>
      </c>
      <c r="W14" s="21">
        <f t="shared" si="14"/>
        <v>0.2275413331</v>
      </c>
      <c r="X14" s="135">
        <v>0.259050399475794</v>
      </c>
      <c r="Y14" s="6">
        <f t="shared" si="15"/>
        <v>0.05894467325</v>
      </c>
      <c r="Z14" s="21">
        <f t="shared" si="16"/>
        <v>0.2275413331</v>
      </c>
      <c r="AA14" s="135">
        <v>0.1984292412279327</v>
      </c>
      <c r="AB14" s="6">
        <f t="shared" si="17"/>
        <v>0.04515085408</v>
      </c>
      <c r="AC14" s="21">
        <f t="shared" si="18"/>
        <v>0.2275413331</v>
      </c>
      <c r="AD14" s="135">
        <v>0.07847440915800385</v>
      </c>
      <c r="AE14" s="6">
        <f t="shared" si="19"/>
        <v>0.01785617168</v>
      </c>
      <c r="AF14" s="21">
        <f t="shared" si="20"/>
        <v>0.2275413331</v>
      </c>
      <c r="AG14" s="135">
        <v>0.1573578564538567</v>
      </c>
      <c r="AH14" s="6">
        <f t="shared" si="21"/>
        <v>0.03580541644</v>
      </c>
      <c r="AI14" s="21">
        <f t="shared" si="22"/>
        <v>0.2275413331</v>
      </c>
    </row>
    <row r="15" ht="13.5" customHeight="1">
      <c r="A15" s="15" t="s">
        <v>87</v>
      </c>
      <c r="B15" s="6">
        <f>SQRT(('Regime Indicators'!J14-'Regime Indicators'!$J$41)^2+('Regime Indicators'!K14-'Regime Indicators'!$K$41)^2+('Regime Indicators'!L14-'Regime Indicators'!$L$41)^2+('Regime Indicators'!M14-'Regime Indicators'!$M$41)^2+('Regime Indicators'!N14-'Regime Indicators'!$N$41)^2+('Regime Indicators'!O14-'Regime Indicators'!$O$41)^2)</f>
        <v>11.76328261</v>
      </c>
      <c r="C15" s="6">
        <f t="shared" si="1"/>
        <v>0.718922571</v>
      </c>
      <c r="D15" s="6">
        <f t="shared" si="2"/>
        <v>0.2481764639</v>
      </c>
      <c r="F15" s="135">
        <v>0.04215545107190333</v>
      </c>
      <c r="G15" s="6">
        <f t="shared" si="3"/>
        <v>0.01046199078</v>
      </c>
      <c r="H15" s="21">
        <f t="shared" si="4"/>
        <v>0.2481764639</v>
      </c>
      <c r="I15" s="135">
        <v>0.07941862162009006</v>
      </c>
      <c r="J15" s="6">
        <f t="shared" si="5"/>
        <v>0.01970983268</v>
      </c>
      <c r="K15" s="21">
        <f t="shared" si="6"/>
        <v>0.2481764639</v>
      </c>
      <c r="L15" s="135">
        <v>0.036263268510077884</v>
      </c>
      <c r="M15" s="6">
        <f t="shared" si="7"/>
        <v>0.008999689748</v>
      </c>
      <c r="N15" s="21">
        <f t="shared" si="8"/>
        <v>0.2481764639</v>
      </c>
      <c r="O15" s="22">
        <v>0.04140412658363002</v>
      </c>
      <c r="P15" s="6">
        <f t="shared" si="9"/>
        <v>0.01027552973</v>
      </c>
      <c r="Q15" s="21">
        <f t="shared" si="10"/>
        <v>0.2481764639</v>
      </c>
      <c r="R15" s="135">
        <v>0.0066397078312827595</v>
      </c>
      <c r="S15" s="6">
        <f t="shared" si="11"/>
        <v>0.001647819211</v>
      </c>
      <c r="T15" s="21">
        <f t="shared" si="12"/>
        <v>0.2481764639</v>
      </c>
      <c r="U15" s="135">
        <v>0.04297509385522269</v>
      </c>
      <c r="V15" s="6">
        <f t="shared" si="13"/>
        <v>0.01066540683</v>
      </c>
      <c r="W15" s="21">
        <f t="shared" si="14"/>
        <v>0.2481764639</v>
      </c>
      <c r="X15" s="135">
        <v>-0.01619675831013201</v>
      </c>
      <c r="Y15" s="6">
        <f t="shared" si="15"/>
        <v>-0.004019654204</v>
      </c>
      <c r="Z15" s="21">
        <f t="shared" si="16"/>
        <v>0.2481764639</v>
      </c>
      <c r="AA15" s="135">
        <v>0.02729890148213232</v>
      </c>
      <c r="AB15" s="6">
        <f t="shared" si="17"/>
        <v>0.006774944838</v>
      </c>
      <c r="AC15" s="21">
        <f t="shared" si="18"/>
        <v>0.2481764639</v>
      </c>
      <c r="AD15" s="135">
        <v>-0.015500088122081812</v>
      </c>
      <c r="AE15" s="6">
        <f t="shared" si="19"/>
        <v>-0.00384675706</v>
      </c>
      <c r="AF15" s="21">
        <f t="shared" si="20"/>
        <v>0.2481764639</v>
      </c>
      <c r="AG15" s="135">
        <v>0.05126223851578793</v>
      </c>
      <c r="AH15" s="6">
        <f t="shared" si="21"/>
        <v>0.01272208109</v>
      </c>
      <c r="AI15" s="21">
        <f t="shared" si="22"/>
        <v>0.2481764639</v>
      </c>
    </row>
    <row r="16" ht="13.5" customHeight="1">
      <c r="A16" s="15" t="s">
        <v>89</v>
      </c>
      <c r="B16" s="6">
        <f>SQRT(('Regime Indicators'!J15-'Regime Indicators'!$J$41)^2+('Regime Indicators'!K15-'Regime Indicators'!$K$41)^2+('Regime Indicators'!L15-'Regime Indicators'!$L$41)^2+('Regime Indicators'!M15-'Regime Indicators'!$M$41)^2+('Regime Indicators'!N15-'Regime Indicators'!$N$41)^2+('Regime Indicators'!O15-'Regime Indicators'!$O$41)^2)</f>
        <v>11.74301799</v>
      </c>
      <c r="C16" s="6">
        <f t="shared" si="1"/>
        <v>0.7176840823</v>
      </c>
      <c r="D16" s="6">
        <f t="shared" si="2"/>
        <v>0.2504546104</v>
      </c>
      <c r="F16" s="135">
        <v>0.06781987070805773</v>
      </c>
      <c r="G16" s="6">
        <f t="shared" si="3"/>
        <v>0.01698579929</v>
      </c>
      <c r="H16" s="21">
        <f t="shared" si="4"/>
        <v>0.2504546104</v>
      </c>
      <c r="I16" s="135">
        <v>0.04645012941063875</v>
      </c>
      <c r="J16" s="6">
        <f t="shared" si="5"/>
        <v>0.01163364906</v>
      </c>
      <c r="K16" s="21">
        <f t="shared" si="6"/>
        <v>0.2504546104</v>
      </c>
      <c r="L16" s="135">
        <v>0.10018209590084215</v>
      </c>
      <c r="M16" s="6">
        <f t="shared" si="7"/>
        <v>0.02509106779</v>
      </c>
      <c r="N16" s="21">
        <f t="shared" si="8"/>
        <v>0.2504546104</v>
      </c>
      <c r="O16" s="22">
        <v>0.07613948962231065</v>
      </c>
      <c r="P16" s="6">
        <f t="shared" si="9"/>
        <v>0.01906948621</v>
      </c>
      <c r="Q16" s="21">
        <f t="shared" si="10"/>
        <v>0.2504546104</v>
      </c>
      <c r="R16" s="135">
        <v>0.007712160802149759</v>
      </c>
      <c r="S16" s="6">
        <f t="shared" si="11"/>
        <v>0.001931546229</v>
      </c>
      <c r="T16" s="21">
        <f t="shared" si="12"/>
        <v>0.2504546104</v>
      </c>
      <c r="U16" s="135">
        <v>0.019144520541146015</v>
      </c>
      <c r="V16" s="6">
        <f t="shared" si="13"/>
        <v>0.004794833433</v>
      </c>
      <c r="W16" s="21">
        <f t="shared" si="14"/>
        <v>0.2504546104</v>
      </c>
      <c r="X16" s="135">
        <v>0.05091733066390769</v>
      </c>
      <c r="Y16" s="6">
        <f t="shared" si="15"/>
        <v>0.01275248021</v>
      </c>
      <c r="Z16" s="21">
        <f t="shared" si="16"/>
        <v>0.2504546104</v>
      </c>
      <c r="AA16" s="135">
        <v>0.05725890048239912</v>
      </c>
      <c r="AB16" s="6">
        <f t="shared" si="17"/>
        <v>0.01434075561</v>
      </c>
      <c r="AC16" s="21">
        <f t="shared" si="18"/>
        <v>0.2504546104</v>
      </c>
      <c r="AD16" s="135">
        <v>-0.016528555285159507</v>
      </c>
      <c r="AE16" s="6">
        <f t="shared" si="19"/>
        <v>-0.004139652874</v>
      </c>
      <c r="AF16" s="21">
        <f t="shared" si="20"/>
        <v>0.2504546104</v>
      </c>
      <c r="AG16" s="135">
        <v>0.04490816225597771</v>
      </c>
      <c r="AH16" s="6">
        <f t="shared" si="21"/>
        <v>0.01124745628</v>
      </c>
      <c r="AI16" s="21">
        <f t="shared" si="22"/>
        <v>0.2504546104</v>
      </c>
    </row>
    <row r="17" ht="13.5" customHeight="1">
      <c r="A17" s="15" t="s">
        <v>91</v>
      </c>
      <c r="B17" s="6">
        <f>SQRT(('Regime Indicators'!J16-'Regime Indicators'!$J$41)^2+('Regime Indicators'!K16-'Regime Indicators'!$K$41)^2+('Regime Indicators'!L16-'Regime Indicators'!$L$41)^2+('Regime Indicators'!M16-'Regime Indicators'!$M$41)^2+('Regime Indicators'!N16-'Regime Indicators'!$N$41)^2+('Regime Indicators'!O16-'Regime Indicators'!$O$41)^2)</f>
        <v>11.35946157</v>
      </c>
      <c r="C17" s="6">
        <f t="shared" si="1"/>
        <v>0.6942427201</v>
      </c>
      <c r="D17" s="6">
        <f t="shared" si="2"/>
        <v>0.2946023592</v>
      </c>
      <c r="F17" s="135">
        <v>-0.11145114783203935</v>
      </c>
      <c r="G17" s="6">
        <f t="shared" si="3"/>
        <v>-0.03283377109</v>
      </c>
      <c r="H17" s="21">
        <f t="shared" si="4"/>
        <v>0.2946023592</v>
      </c>
      <c r="I17" s="135">
        <v>-0.11745059863705964</v>
      </c>
      <c r="J17" s="6">
        <f t="shared" si="5"/>
        <v>-0.03460122345</v>
      </c>
      <c r="K17" s="21">
        <f t="shared" si="6"/>
        <v>0.2946023592</v>
      </c>
      <c r="L17" s="135">
        <v>-0.10595196765376014</v>
      </c>
      <c r="M17" s="6">
        <f t="shared" si="7"/>
        <v>-0.03121369964</v>
      </c>
      <c r="N17" s="21">
        <f t="shared" si="8"/>
        <v>0.2946023592</v>
      </c>
      <c r="O17" s="22">
        <v>-0.0922127022766126</v>
      </c>
      <c r="P17" s="6">
        <f t="shared" si="9"/>
        <v>-0.02716607964</v>
      </c>
      <c r="Q17" s="21">
        <f t="shared" si="10"/>
        <v>0.2946023592</v>
      </c>
      <c r="R17" s="135">
        <v>-0.1509237159179121</v>
      </c>
      <c r="S17" s="6">
        <f t="shared" si="11"/>
        <v>-0.04446248277</v>
      </c>
      <c r="T17" s="21">
        <f t="shared" si="12"/>
        <v>0.2946023592</v>
      </c>
      <c r="U17" s="135">
        <v>-0.12179391095110292</v>
      </c>
      <c r="V17" s="6">
        <f t="shared" si="13"/>
        <v>-0.03588077351</v>
      </c>
      <c r="W17" s="21">
        <f t="shared" si="14"/>
        <v>0.2946023592</v>
      </c>
      <c r="X17" s="135">
        <v>-0.11451017056221724</v>
      </c>
      <c r="Y17" s="6">
        <f t="shared" si="15"/>
        <v>-0.0337349664</v>
      </c>
      <c r="Z17" s="21">
        <f t="shared" si="16"/>
        <v>0.2946023592</v>
      </c>
      <c r="AA17" s="135">
        <v>-0.10777481666220945</v>
      </c>
      <c r="AB17" s="6">
        <f t="shared" si="17"/>
        <v>-0.03175071525</v>
      </c>
      <c r="AC17" s="21">
        <f t="shared" si="18"/>
        <v>0.2946023592</v>
      </c>
      <c r="AD17" s="135">
        <v>-0.02426077527296322</v>
      </c>
      <c r="AE17" s="6">
        <f t="shared" si="19"/>
        <v>-0.007147281632</v>
      </c>
      <c r="AF17" s="21">
        <f t="shared" si="20"/>
        <v>0.2946023592</v>
      </c>
      <c r="AG17" s="135">
        <v>-0.01424068410969459</v>
      </c>
      <c r="AH17" s="6">
        <f t="shared" si="21"/>
        <v>-0.004195339136</v>
      </c>
      <c r="AI17" s="21">
        <f t="shared" si="22"/>
        <v>0.2946023592</v>
      </c>
    </row>
    <row r="18" ht="13.5" customHeight="1">
      <c r="A18" s="15" t="s">
        <v>93</v>
      </c>
      <c r="B18" s="6">
        <f>SQRT(('Regime Indicators'!J17-'Regime Indicators'!$J$41)^2+('Regime Indicators'!K17-'Regime Indicators'!$K$41)^2+('Regime Indicators'!L17-'Regime Indicators'!$L$41)^2+('Regime Indicators'!M17-'Regime Indicators'!$M$41)^2+('Regime Indicators'!N17-'Regime Indicators'!$N$41)^2+('Regime Indicators'!O17-'Regime Indicators'!$O$41)^2)</f>
        <v>10.73507195</v>
      </c>
      <c r="C18" s="6">
        <f t="shared" si="1"/>
        <v>0.6560826419</v>
      </c>
      <c r="D18" s="6">
        <f t="shared" si="2"/>
        <v>0.3695169474</v>
      </c>
      <c r="F18" s="135">
        <v>0.10130283647702143</v>
      </c>
      <c r="G18" s="6">
        <f t="shared" si="3"/>
        <v>0.0374331149</v>
      </c>
      <c r="H18" s="21">
        <f t="shared" si="4"/>
        <v>0.3695169474</v>
      </c>
      <c r="I18" s="135">
        <v>0.13003086297198108</v>
      </c>
      <c r="J18" s="6">
        <f t="shared" si="5"/>
        <v>0.04804860755</v>
      </c>
      <c r="K18" s="21">
        <f t="shared" si="6"/>
        <v>0.3695169474</v>
      </c>
      <c r="L18" s="135">
        <v>0.09720416980655222</v>
      </c>
      <c r="M18" s="6">
        <f t="shared" si="7"/>
        <v>0.0359185881</v>
      </c>
      <c r="N18" s="21">
        <f t="shared" si="8"/>
        <v>0.3695169474</v>
      </c>
      <c r="O18" s="22">
        <v>0.128315142246896</v>
      </c>
      <c r="P18" s="6">
        <f t="shared" si="9"/>
        <v>0.04741461966</v>
      </c>
      <c r="Q18" s="21">
        <f t="shared" si="10"/>
        <v>0.3695169474</v>
      </c>
      <c r="R18" s="135">
        <v>0.15834006456183514</v>
      </c>
      <c r="S18" s="6">
        <f t="shared" si="11"/>
        <v>0.0585093373</v>
      </c>
      <c r="T18" s="21">
        <f t="shared" si="12"/>
        <v>0.3695169474</v>
      </c>
      <c r="U18" s="135">
        <v>0.16436087109549669</v>
      </c>
      <c r="V18" s="6">
        <f t="shared" si="13"/>
        <v>0.06073412735</v>
      </c>
      <c r="W18" s="21">
        <f t="shared" si="14"/>
        <v>0.3695169474</v>
      </c>
      <c r="X18" s="135">
        <v>0.16731310338460914</v>
      </c>
      <c r="Y18" s="6">
        <f t="shared" si="15"/>
        <v>0.06182502722</v>
      </c>
      <c r="Z18" s="21">
        <f t="shared" si="16"/>
        <v>0.3695169474</v>
      </c>
      <c r="AA18" s="135">
        <v>0.1878903212794829</v>
      </c>
      <c r="AB18" s="6">
        <f t="shared" si="17"/>
        <v>0.06942865796</v>
      </c>
      <c r="AC18" s="21">
        <f t="shared" si="18"/>
        <v>0.3695169474</v>
      </c>
      <c r="AD18" s="135">
        <v>0.10848146930529357</v>
      </c>
      <c r="AE18" s="6">
        <f t="shared" si="19"/>
        <v>0.04008574138</v>
      </c>
      <c r="AF18" s="21">
        <f t="shared" si="20"/>
        <v>0.3695169474</v>
      </c>
      <c r="AG18" s="135">
        <v>0.09320797603422881</v>
      </c>
      <c r="AH18" s="6">
        <f t="shared" si="21"/>
        <v>0.03444192678</v>
      </c>
      <c r="AI18" s="21">
        <f t="shared" si="22"/>
        <v>0.3695169474</v>
      </c>
    </row>
    <row r="19" ht="13.5" customHeight="1">
      <c r="A19" s="15" t="s">
        <v>95</v>
      </c>
      <c r="B19" s="6">
        <f>SQRT(('Regime Indicators'!J18-'Regime Indicators'!$J$41)^2+('Regime Indicators'!K18-'Regime Indicators'!$K$41)^2+('Regime Indicators'!L18-'Regime Indicators'!$L$41)^2+('Regime Indicators'!M18-'Regime Indicators'!$M$41)^2+('Regime Indicators'!N18-'Regime Indicators'!$N$41)^2+('Regime Indicators'!O18-'Regime Indicators'!$O$41)^2)</f>
        <v>9.872854514</v>
      </c>
      <c r="C19" s="6">
        <f t="shared" si="1"/>
        <v>0.6033875227</v>
      </c>
      <c r="D19" s="6">
        <f t="shared" si="2"/>
        <v>0.4751377304</v>
      </c>
      <c r="F19" s="135">
        <v>0.1053971543438903</v>
      </c>
      <c r="G19" s="6">
        <f t="shared" si="3"/>
        <v>0.05007816471</v>
      </c>
      <c r="H19" s="21">
        <f t="shared" si="4"/>
        <v>0.4751377304</v>
      </c>
      <c r="I19" s="135">
        <v>0.11831026332663885</v>
      </c>
      <c r="J19" s="6">
        <f t="shared" si="5"/>
        <v>0.05621367001</v>
      </c>
      <c r="K19" s="21">
        <f t="shared" si="6"/>
        <v>0.4751377304</v>
      </c>
      <c r="L19" s="135">
        <v>0.15364001682440054</v>
      </c>
      <c r="M19" s="6">
        <f t="shared" si="7"/>
        <v>0.0730001689</v>
      </c>
      <c r="N19" s="21">
        <f t="shared" si="8"/>
        <v>0.4751377304</v>
      </c>
      <c r="O19" s="22">
        <v>0.17112000606965383</v>
      </c>
      <c r="P19" s="6">
        <f t="shared" si="9"/>
        <v>0.08130557132</v>
      </c>
      <c r="Q19" s="21">
        <f t="shared" si="10"/>
        <v>0.4751377304</v>
      </c>
      <c r="R19" s="135">
        <v>0.057591282700449664</v>
      </c>
      <c r="S19" s="6">
        <f t="shared" si="11"/>
        <v>0.02736379136</v>
      </c>
      <c r="T19" s="21">
        <f t="shared" si="12"/>
        <v>0.4751377304</v>
      </c>
      <c r="U19" s="135">
        <v>0.08492684140554152</v>
      </c>
      <c r="V19" s="6">
        <f t="shared" si="13"/>
        <v>0.04035194668</v>
      </c>
      <c r="W19" s="21">
        <f t="shared" si="14"/>
        <v>0.4751377304</v>
      </c>
      <c r="X19" s="135">
        <v>0.11076933120014787</v>
      </c>
      <c r="Y19" s="6">
        <f t="shared" si="15"/>
        <v>0.05263068863</v>
      </c>
      <c r="Z19" s="21">
        <f t="shared" si="16"/>
        <v>0.4751377304</v>
      </c>
      <c r="AA19" s="135">
        <v>0.14644458771145596</v>
      </c>
      <c r="AB19" s="6">
        <f t="shared" si="17"/>
        <v>0.06958134904</v>
      </c>
      <c r="AC19" s="21">
        <f t="shared" si="18"/>
        <v>0.4751377304</v>
      </c>
      <c r="AD19" s="135">
        <v>-0.013407180006298147</v>
      </c>
      <c r="AE19" s="6">
        <f t="shared" si="19"/>
        <v>-0.00637025708</v>
      </c>
      <c r="AF19" s="21">
        <f t="shared" si="20"/>
        <v>0.4751377304</v>
      </c>
      <c r="AG19" s="135">
        <v>0.0197129182650857</v>
      </c>
      <c r="AH19" s="6">
        <f t="shared" si="21"/>
        <v>0.009366351245</v>
      </c>
      <c r="AI19" s="21">
        <f t="shared" si="22"/>
        <v>0.4751377304</v>
      </c>
    </row>
    <row r="20" ht="13.5" customHeight="1">
      <c r="A20" s="15" t="s">
        <v>97</v>
      </c>
      <c r="B20" s="6">
        <f>SQRT(('Regime Indicators'!J19-'Regime Indicators'!$J$41)^2+('Regime Indicators'!K19-'Regime Indicators'!$K$41)^2+('Regime Indicators'!L19-'Regime Indicators'!$L$41)^2+('Regime Indicators'!M19-'Regime Indicators'!$M$41)^2+('Regime Indicators'!N19-'Regime Indicators'!$N$41)^2+('Regime Indicators'!O19-'Regime Indicators'!$O$41)^2)</f>
        <v>8.972168137</v>
      </c>
      <c r="C20" s="6">
        <f t="shared" si="1"/>
        <v>0.5483413432</v>
      </c>
      <c r="D20" s="6">
        <f t="shared" si="2"/>
        <v>0.5824458303</v>
      </c>
      <c r="F20" s="135">
        <v>0.06455176825083675</v>
      </c>
      <c r="G20" s="6">
        <f t="shared" si="3"/>
        <v>0.03759790826</v>
      </c>
      <c r="H20" s="21">
        <f t="shared" si="4"/>
        <v>0.5824458303</v>
      </c>
      <c r="I20" s="135">
        <v>0.06030203227736486</v>
      </c>
      <c r="J20" s="6">
        <f t="shared" si="5"/>
        <v>0.03512266726</v>
      </c>
      <c r="K20" s="21">
        <f t="shared" si="6"/>
        <v>0.5824458303</v>
      </c>
      <c r="L20" s="135">
        <v>0.06595951178050186</v>
      </c>
      <c r="M20" s="6">
        <f t="shared" si="7"/>
        <v>0.0384178426</v>
      </c>
      <c r="N20" s="21">
        <f t="shared" si="8"/>
        <v>0.5824458303</v>
      </c>
      <c r="O20" s="22">
        <v>0.09239021980162909</v>
      </c>
      <c r="P20" s="6">
        <f t="shared" si="9"/>
        <v>0.05381229828</v>
      </c>
      <c r="Q20" s="21">
        <f t="shared" si="10"/>
        <v>0.5824458303</v>
      </c>
      <c r="R20" s="135">
        <v>0.05102919103386028</v>
      </c>
      <c r="S20" s="6">
        <f t="shared" si="11"/>
        <v>0.02972173954</v>
      </c>
      <c r="T20" s="21">
        <f t="shared" si="12"/>
        <v>0.5824458303</v>
      </c>
      <c r="U20" s="135">
        <v>0.02586860280709069</v>
      </c>
      <c r="V20" s="6">
        <f t="shared" si="13"/>
        <v>0.01506705984</v>
      </c>
      <c r="W20" s="21">
        <f t="shared" si="14"/>
        <v>0.5824458303</v>
      </c>
      <c r="X20" s="135">
        <v>0.03964860258383829</v>
      </c>
      <c r="Y20" s="6">
        <f t="shared" si="15"/>
        <v>0.02309316325</v>
      </c>
      <c r="Z20" s="21">
        <f t="shared" si="16"/>
        <v>0.5824458303</v>
      </c>
      <c r="AA20" s="135">
        <v>0.026323934567530127</v>
      </c>
      <c r="AB20" s="6">
        <f t="shared" si="17"/>
        <v>0.01533226593</v>
      </c>
      <c r="AC20" s="21">
        <f t="shared" si="18"/>
        <v>0.5824458303</v>
      </c>
      <c r="AD20" s="135">
        <v>0.018036623588495004</v>
      </c>
      <c r="AE20" s="6">
        <f t="shared" si="19"/>
        <v>0.0105053562</v>
      </c>
      <c r="AF20" s="21">
        <f t="shared" si="20"/>
        <v>0.5824458303</v>
      </c>
      <c r="AG20" s="135">
        <v>0.043565868128246255</v>
      </c>
      <c r="AH20" s="6">
        <f t="shared" si="21"/>
        <v>0.02537475823</v>
      </c>
      <c r="AI20" s="21">
        <f t="shared" si="22"/>
        <v>0.5824458303</v>
      </c>
    </row>
    <row r="21" ht="13.5" customHeight="1">
      <c r="A21" s="15" t="s">
        <v>99</v>
      </c>
      <c r="B21" s="6">
        <f>SQRT(('Regime Indicators'!J20-'Regime Indicators'!$J$41)^2+('Regime Indicators'!K20-'Regime Indicators'!$K$41)^2+('Regime Indicators'!L20-'Regime Indicators'!$L$41)^2+('Regime Indicators'!M20-'Regime Indicators'!$M$41)^2+('Regime Indicators'!N20-'Regime Indicators'!$N$41)^2+('Regime Indicators'!O20-'Regime Indicators'!$O$41)^2)</f>
        <v>8.219459843</v>
      </c>
      <c r="C21" s="6">
        <f t="shared" si="1"/>
        <v>0.5023389644</v>
      </c>
      <c r="D21" s="6">
        <f t="shared" si="2"/>
        <v>0.6658819138</v>
      </c>
      <c r="F21" s="135">
        <v>-0.005045701512362943</v>
      </c>
      <c r="G21" s="6">
        <f t="shared" si="3"/>
        <v>-0.00335984138</v>
      </c>
      <c r="H21" s="21">
        <f t="shared" si="4"/>
        <v>0.6658819138</v>
      </c>
      <c r="I21" s="135">
        <v>0.007575934459473466</v>
      </c>
      <c r="J21" s="6">
        <f t="shared" si="5"/>
        <v>0.005044677737</v>
      </c>
      <c r="K21" s="21">
        <f t="shared" si="6"/>
        <v>0.6658819138</v>
      </c>
      <c r="L21" s="135">
        <v>-0.026497487045217705</v>
      </c>
      <c r="M21" s="6">
        <f t="shared" si="7"/>
        <v>-0.01764419739</v>
      </c>
      <c r="N21" s="21">
        <f t="shared" si="8"/>
        <v>0.6658819138</v>
      </c>
      <c r="O21" s="22">
        <v>-0.005896627446811964</v>
      </c>
      <c r="P21" s="6">
        <f t="shared" si="9"/>
        <v>-0.003926457569</v>
      </c>
      <c r="Q21" s="21">
        <f t="shared" si="10"/>
        <v>0.6658819138</v>
      </c>
      <c r="R21" s="135">
        <v>0.004862927291060748</v>
      </c>
      <c r="S21" s="6">
        <f t="shared" si="11"/>
        <v>0.003238135331</v>
      </c>
      <c r="T21" s="21">
        <f t="shared" si="12"/>
        <v>0.6658819138</v>
      </c>
      <c r="U21" s="135">
        <v>0.012229059106791285</v>
      </c>
      <c r="V21" s="6">
        <f t="shared" si="13"/>
        <v>0.008143109282</v>
      </c>
      <c r="W21" s="21">
        <f t="shared" si="14"/>
        <v>0.6658819138</v>
      </c>
      <c r="X21" s="135">
        <v>-0.006504629326452016</v>
      </c>
      <c r="Y21" s="6">
        <f t="shared" si="15"/>
        <v>-0.004331315025</v>
      </c>
      <c r="Z21" s="21">
        <f t="shared" si="16"/>
        <v>0.6658819138</v>
      </c>
      <c r="AA21" s="135">
        <v>0.003354377863040936</v>
      </c>
      <c r="AB21" s="6">
        <f t="shared" si="17"/>
        <v>0.002233619551</v>
      </c>
      <c r="AC21" s="21">
        <f t="shared" si="18"/>
        <v>0.6658819138</v>
      </c>
      <c r="AD21" s="135">
        <v>0.03646547821169288</v>
      </c>
      <c r="AE21" s="6">
        <f t="shared" si="19"/>
        <v>0.02428170242</v>
      </c>
      <c r="AF21" s="21">
        <f t="shared" si="20"/>
        <v>0.6658819138</v>
      </c>
      <c r="AG21" s="135">
        <v>0.016748722314569253</v>
      </c>
      <c r="AH21" s="6">
        <f t="shared" si="21"/>
        <v>0.01115267127</v>
      </c>
      <c r="AI21" s="21">
        <f t="shared" si="22"/>
        <v>0.6658819138</v>
      </c>
    </row>
    <row r="22" ht="13.5" customHeight="1">
      <c r="A22" s="15" t="s">
        <v>101</v>
      </c>
      <c r="B22" s="6">
        <f>SQRT(('Regime Indicators'!J21-'Regime Indicators'!$J$41)^2+('Regime Indicators'!K21-'Regime Indicators'!$K$41)^2+('Regime Indicators'!L21-'Regime Indicators'!$L$41)^2+('Regime Indicators'!M21-'Regime Indicators'!$M$41)^2+('Regime Indicators'!N21-'Regime Indicators'!$N$41)^2+('Regime Indicators'!O21-'Regime Indicators'!$O$41)^2)</f>
        <v>7.563517042</v>
      </c>
      <c r="C22" s="6">
        <f t="shared" si="1"/>
        <v>0.4622504874</v>
      </c>
      <c r="D22" s="6">
        <f t="shared" si="2"/>
        <v>0.7319890635</v>
      </c>
      <c r="F22" s="135">
        <v>-0.16201202890979816</v>
      </c>
      <c r="G22" s="6">
        <f t="shared" si="3"/>
        <v>-0.1185910333</v>
      </c>
      <c r="H22" s="21">
        <f t="shared" si="4"/>
        <v>0.7319890635</v>
      </c>
      <c r="I22" s="135">
        <v>-0.13136512715413462</v>
      </c>
      <c r="J22" s="6">
        <f t="shared" si="5"/>
        <v>-0.09615783641</v>
      </c>
      <c r="K22" s="21">
        <f t="shared" si="6"/>
        <v>0.7319890635</v>
      </c>
      <c r="L22" s="135">
        <v>-0.21474608880961044</v>
      </c>
      <c r="M22" s="6">
        <f t="shared" si="7"/>
        <v>-0.1571917884</v>
      </c>
      <c r="N22" s="21">
        <f t="shared" si="8"/>
        <v>0.7319890635</v>
      </c>
      <c r="O22" s="22">
        <v>-0.22248163410838395</v>
      </c>
      <c r="P22" s="6">
        <f t="shared" si="9"/>
        <v>-0.162854123</v>
      </c>
      <c r="Q22" s="21">
        <f t="shared" si="10"/>
        <v>0.7319890635</v>
      </c>
      <c r="R22" s="135">
        <v>-0.1884815912456952</v>
      </c>
      <c r="S22" s="6">
        <f t="shared" si="11"/>
        <v>-0.1379664635</v>
      </c>
      <c r="T22" s="21">
        <f t="shared" si="12"/>
        <v>0.7319890635</v>
      </c>
      <c r="U22" s="135">
        <v>-0.19163061031844864</v>
      </c>
      <c r="V22" s="6">
        <f t="shared" si="13"/>
        <v>-0.140271511</v>
      </c>
      <c r="W22" s="21">
        <f t="shared" si="14"/>
        <v>0.7319890635</v>
      </c>
      <c r="X22" s="135">
        <v>-0.1967863935625288</v>
      </c>
      <c r="Y22" s="6">
        <f t="shared" si="15"/>
        <v>-0.1440454879</v>
      </c>
      <c r="Z22" s="21">
        <f t="shared" si="16"/>
        <v>0.7319890635</v>
      </c>
      <c r="AA22" s="135">
        <v>-0.18156961108513703</v>
      </c>
      <c r="AB22" s="6">
        <f t="shared" si="17"/>
        <v>-0.1329069696</v>
      </c>
      <c r="AC22" s="21">
        <f t="shared" si="18"/>
        <v>0.7319890635</v>
      </c>
      <c r="AD22" s="135">
        <v>-0.007374050049627434</v>
      </c>
      <c r="AE22" s="6">
        <f t="shared" si="19"/>
        <v>-0.00539772399</v>
      </c>
      <c r="AF22" s="21">
        <f t="shared" si="20"/>
        <v>0.7319890635</v>
      </c>
      <c r="AG22" s="135">
        <v>-0.07834685516333528</v>
      </c>
      <c r="AH22" s="6">
        <f t="shared" si="21"/>
        <v>-0.05734904114</v>
      </c>
      <c r="AI22" s="21">
        <f t="shared" si="22"/>
        <v>0.7319890635</v>
      </c>
    </row>
    <row r="23" ht="13.5" customHeight="1">
      <c r="A23" s="15" t="s">
        <v>103</v>
      </c>
      <c r="B23" s="6">
        <f>SQRT(('Regime Indicators'!J22-'Regime Indicators'!$J$41)^2+('Regime Indicators'!K22-'Regime Indicators'!$K$41)^2+('Regime Indicators'!L22-'Regime Indicators'!$L$41)^2+('Regime Indicators'!M22-'Regime Indicators'!$M$41)^2+('Regime Indicators'!N22-'Regime Indicators'!$N$41)^2+('Regime Indicators'!O22-'Regime Indicators'!$O$41)^2)</f>
        <v>6.944833983</v>
      </c>
      <c r="C23" s="6">
        <f t="shared" si="1"/>
        <v>0.4244391697</v>
      </c>
      <c r="D23" s="6">
        <f t="shared" si="2"/>
        <v>0.7877059598</v>
      </c>
      <c r="F23" s="135">
        <v>0.13105804241267993</v>
      </c>
      <c r="G23" s="6">
        <f t="shared" si="3"/>
        <v>0.1032352011</v>
      </c>
      <c r="H23" s="21">
        <f t="shared" si="4"/>
        <v>0.7877059598</v>
      </c>
      <c r="I23" s="135">
        <v>0.10606440019788765</v>
      </c>
      <c r="J23" s="6">
        <f t="shared" si="5"/>
        <v>0.08354756016</v>
      </c>
      <c r="K23" s="21">
        <f t="shared" si="6"/>
        <v>0.7877059598</v>
      </c>
      <c r="L23" s="135">
        <v>0.15968704433564107</v>
      </c>
      <c r="M23" s="6">
        <f t="shared" si="7"/>
        <v>0.1257864365</v>
      </c>
      <c r="N23" s="21">
        <f t="shared" si="8"/>
        <v>0.7877059598</v>
      </c>
      <c r="O23" s="22">
        <v>0.14991164905497278</v>
      </c>
      <c r="P23" s="6">
        <f t="shared" si="9"/>
        <v>0.1180862994</v>
      </c>
      <c r="Q23" s="21">
        <f t="shared" si="10"/>
        <v>0.7877059598</v>
      </c>
      <c r="R23" s="135">
        <v>0.030372890329543267</v>
      </c>
      <c r="S23" s="6">
        <f t="shared" si="11"/>
        <v>0.02392490673</v>
      </c>
      <c r="T23" s="21">
        <f t="shared" si="12"/>
        <v>0.7877059598</v>
      </c>
      <c r="U23" s="135">
        <v>0.039894529314546734</v>
      </c>
      <c r="V23" s="6">
        <f t="shared" si="13"/>
        <v>0.0314251585</v>
      </c>
      <c r="W23" s="21">
        <f t="shared" si="14"/>
        <v>0.7877059598</v>
      </c>
      <c r="X23" s="135">
        <v>0.002789221564482247</v>
      </c>
      <c r="Y23" s="6">
        <f t="shared" si="15"/>
        <v>0.002197086449</v>
      </c>
      <c r="Z23" s="21">
        <f t="shared" si="16"/>
        <v>0.7877059598</v>
      </c>
      <c r="AA23" s="135">
        <v>0.010986238109882196</v>
      </c>
      <c r="AB23" s="6">
        <f t="shared" si="17"/>
        <v>0.008653925235</v>
      </c>
      <c r="AC23" s="21">
        <f t="shared" si="18"/>
        <v>0.7877059598</v>
      </c>
      <c r="AD23" s="135">
        <v>-0.003589164411726742</v>
      </c>
      <c r="AE23" s="6">
        <f t="shared" si="19"/>
        <v>-0.002827206198</v>
      </c>
      <c r="AF23" s="21">
        <f t="shared" si="20"/>
        <v>0.7877059598</v>
      </c>
      <c r="AG23" s="135">
        <v>0.05451392824221446</v>
      </c>
      <c r="AH23" s="6">
        <f t="shared" si="21"/>
        <v>0.04294094617</v>
      </c>
      <c r="AI23" s="21">
        <f t="shared" si="22"/>
        <v>0.7877059598</v>
      </c>
    </row>
    <row r="24" ht="13.5" customHeight="1">
      <c r="A24" s="15" t="s">
        <v>105</v>
      </c>
      <c r="B24" s="6">
        <f>SQRT(('Regime Indicators'!J23-'Regime Indicators'!$J$41)^2+('Regime Indicators'!K23-'Regime Indicators'!$K$41)^2+('Regime Indicators'!L23-'Regime Indicators'!$L$41)^2+('Regime Indicators'!M23-'Regime Indicators'!$M$41)^2+('Regime Indicators'!N23-'Regime Indicators'!$N$41)^2+('Regime Indicators'!O23-'Regime Indicators'!$O$41)^2)</f>
        <v>6.649380278</v>
      </c>
      <c r="C24" s="6">
        <f t="shared" si="1"/>
        <v>0.4063822766</v>
      </c>
      <c r="D24" s="6">
        <f t="shared" si="2"/>
        <v>0.8118721355</v>
      </c>
      <c r="F24" s="135">
        <v>0.11119349094371112</v>
      </c>
      <c r="G24" s="6">
        <f t="shared" si="3"/>
        <v>0.09027489695</v>
      </c>
      <c r="H24" s="21">
        <f t="shared" si="4"/>
        <v>0.8118721355</v>
      </c>
      <c r="I24" s="135">
        <v>0.1468932527915916</v>
      </c>
      <c r="J24" s="6">
        <f t="shared" si="5"/>
        <v>0.1192585388</v>
      </c>
      <c r="K24" s="21">
        <f t="shared" si="6"/>
        <v>0.8118721355</v>
      </c>
      <c r="L24" s="135">
        <v>0.11590530258800635</v>
      </c>
      <c r="M24" s="6">
        <f t="shared" si="7"/>
        <v>0.09410028553</v>
      </c>
      <c r="N24" s="21">
        <f t="shared" si="8"/>
        <v>0.8118721355</v>
      </c>
      <c r="O24" s="22">
        <v>0.1327565507883095</v>
      </c>
      <c r="P24" s="6">
        <f t="shared" si="9"/>
        <v>0.1077813444</v>
      </c>
      <c r="Q24" s="21">
        <f t="shared" si="10"/>
        <v>0.8118721355</v>
      </c>
      <c r="R24" s="135">
        <v>0.09605119161538456</v>
      </c>
      <c r="S24" s="6">
        <f t="shared" si="11"/>
        <v>0.07798128605</v>
      </c>
      <c r="T24" s="21">
        <f t="shared" si="12"/>
        <v>0.8118721355</v>
      </c>
      <c r="U24" s="135">
        <v>0.11132977756051399</v>
      </c>
      <c r="V24" s="6">
        <f t="shared" si="13"/>
        <v>0.09038554425</v>
      </c>
      <c r="W24" s="21">
        <f t="shared" si="14"/>
        <v>0.8118721355</v>
      </c>
      <c r="X24" s="135">
        <v>0.15119338582054298</v>
      </c>
      <c r="Y24" s="6">
        <f t="shared" si="15"/>
        <v>0.122749697</v>
      </c>
      <c r="Z24" s="21">
        <f t="shared" si="16"/>
        <v>0.8118721355</v>
      </c>
      <c r="AA24" s="135">
        <v>0.12149171665532643</v>
      </c>
      <c r="AB24" s="6">
        <f t="shared" si="17"/>
        <v>0.09863573945</v>
      </c>
      <c r="AC24" s="21">
        <f t="shared" si="18"/>
        <v>0.8118721355</v>
      </c>
      <c r="AD24" s="135">
        <v>0.011608913101571083</v>
      </c>
      <c r="AE24" s="6">
        <f t="shared" si="19"/>
        <v>0.009424953071</v>
      </c>
      <c r="AF24" s="21">
        <f t="shared" si="20"/>
        <v>0.8118721355</v>
      </c>
      <c r="AG24" s="135">
        <v>0.07323551244684645</v>
      </c>
      <c r="AH24" s="6">
        <f t="shared" si="21"/>
        <v>0.05945787188</v>
      </c>
      <c r="AI24" s="21">
        <f t="shared" si="22"/>
        <v>0.8118721355</v>
      </c>
    </row>
    <row r="25" ht="13.5" customHeight="1">
      <c r="A25" s="15" t="s">
        <v>107</v>
      </c>
      <c r="B25" s="6">
        <f>SQRT(('Regime Indicators'!J24-'Regime Indicators'!$J$41)^2+('Regime Indicators'!K24-'Regime Indicators'!$K$41)^2+('Regime Indicators'!L24-'Regime Indicators'!$L$41)^2+('Regime Indicators'!M24-'Regime Indicators'!$M$41)^2+('Regime Indicators'!N24-'Regime Indicators'!$N$41)^2+('Regime Indicators'!O24-'Regime Indicators'!$O$41)^2)</f>
        <v>6.321095794</v>
      </c>
      <c r="C25" s="6">
        <f t="shared" si="1"/>
        <v>0.3863189037</v>
      </c>
      <c r="D25" s="6">
        <f t="shared" si="2"/>
        <v>0.8368153267</v>
      </c>
      <c r="F25" s="135">
        <v>-0.021978880514124</v>
      </c>
      <c r="G25" s="6">
        <f t="shared" si="3"/>
        <v>-0.01839226408</v>
      </c>
      <c r="H25" s="21">
        <f t="shared" si="4"/>
        <v>0.8368153267</v>
      </c>
      <c r="I25" s="135">
        <v>-0.04021990731857705</v>
      </c>
      <c r="J25" s="6">
        <f t="shared" si="5"/>
        <v>-0.03365663488</v>
      </c>
      <c r="K25" s="21">
        <f t="shared" si="6"/>
        <v>0.8368153267</v>
      </c>
      <c r="L25" s="135">
        <v>-0.030080628551733546</v>
      </c>
      <c r="M25" s="6">
        <f t="shared" si="7"/>
        <v>-0.02517193101</v>
      </c>
      <c r="N25" s="21">
        <f t="shared" si="8"/>
        <v>0.8368153267</v>
      </c>
      <c r="O25" s="22">
        <v>-0.039379191415989334</v>
      </c>
      <c r="P25" s="6">
        <f t="shared" si="9"/>
        <v>-0.03295311093</v>
      </c>
      <c r="Q25" s="21">
        <f t="shared" si="10"/>
        <v>0.8368153267</v>
      </c>
      <c r="R25" s="135">
        <v>-0.07179830553958788</v>
      </c>
      <c r="S25" s="6">
        <f t="shared" si="11"/>
        <v>-0.06008192251</v>
      </c>
      <c r="T25" s="21">
        <f t="shared" si="12"/>
        <v>0.8368153267</v>
      </c>
      <c r="U25" s="135">
        <v>-0.07256085975787518</v>
      </c>
      <c r="V25" s="6">
        <f t="shared" si="13"/>
        <v>-0.06072003956</v>
      </c>
      <c r="W25" s="21">
        <f t="shared" si="14"/>
        <v>0.8368153267</v>
      </c>
      <c r="X25" s="135">
        <v>-0.10153866391646515</v>
      </c>
      <c r="Y25" s="6">
        <f t="shared" si="15"/>
        <v>-0.08496911022</v>
      </c>
      <c r="Z25" s="21">
        <f t="shared" si="16"/>
        <v>0.8368153267</v>
      </c>
      <c r="AA25" s="135">
        <v>-0.08201020196255926</v>
      </c>
      <c r="AB25" s="6">
        <f t="shared" si="17"/>
        <v>-0.06862739395</v>
      </c>
      <c r="AC25" s="21">
        <f t="shared" si="18"/>
        <v>0.8368153267</v>
      </c>
      <c r="AD25" s="135">
        <v>-0.0038159914061590694</v>
      </c>
      <c r="AE25" s="6">
        <f t="shared" si="19"/>
        <v>-0.003193280095</v>
      </c>
      <c r="AF25" s="21">
        <f t="shared" si="20"/>
        <v>0.8368153267</v>
      </c>
      <c r="AG25" s="135">
        <v>0.0032705014029987822</v>
      </c>
      <c r="AH25" s="6">
        <f t="shared" si="21"/>
        <v>0.0027368057</v>
      </c>
      <c r="AI25" s="21">
        <f t="shared" si="22"/>
        <v>0.8368153267</v>
      </c>
    </row>
    <row r="26" ht="13.5" customHeight="1">
      <c r="A26" s="15" t="s">
        <v>109</v>
      </c>
      <c r="B26" s="6">
        <f>SQRT(('Regime Indicators'!J25-'Regime Indicators'!$J$41)^2+('Regime Indicators'!K25-'Regime Indicators'!$K$41)^2+('Regime Indicators'!L25-'Regime Indicators'!$L$41)^2+('Regime Indicators'!M25-'Regime Indicators'!$M$41)^2+('Regime Indicators'!N25-'Regime Indicators'!$N$41)^2+('Regime Indicators'!O25-'Regime Indicators'!$O$41)^2)</f>
        <v>5.661895293</v>
      </c>
      <c r="C26" s="6">
        <f t="shared" si="1"/>
        <v>0.3460313296</v>
      </c>
      <c r="D26" s="6">
        <f t="shared" si="2"/>
        <v>0.8807799831</v>
      </c>
      <c r="F26" s="135">
        <v>0.06505304267188028</v>
      </c>
      <c r="G26" s="6">
        <f t="shared" si="3"/>
        <v>0.05729741782</v>
      </c>
      <c r="H26" s="21">
        <f t="shared" si="4"/>
        <v>0.8807799831</v>
      </c>
      <c r="I26" s="135">
        <v>0.061078550996353176</v>
      </c>
      <c r="J26" s="6">
        <f t="shared" si="5"/>
        <v>0.05379676511</v>
      </c>
      <c r="K26" s="21">
        <f t="shared" si="6"/>
        <v>0.8807799831</v>
      </c>
      <c r="L26" s="135">
        <v>0.056665079740620294</v>
      </c>
      <c r="M26" s="6">
        <f t="shared" si="7"/>
        <v>0.04990946798</v>
      </c>
      <c r="N26" s="21">
        <f t="shared" si="8"/>
        <v>0.8807799831</v>
      </c>
      <c r="O26" s="22">
        <v>0.04836243533504403</v>
      </c>
      <c r="P26" s="6">
        <f t="shared" si="9"/>
        <v>0.04259666498</v>
      </c>
      <c r="Q26" s="21">
        <f t="shared" si="10"/>
        <v>0.8807799831</v>
      </c>
      <c r="R26" s="135">
        <v>0.07779767908639057</v>
      </c>
      <c r="S26" s="6">
        <f t="shared" si="11"/>
        <v>0.06852263847</v>
      </c>
      <c r="T26" s="21">
        <f t="shared" si="12"/>
        <v>0.8807799831</v>
      </c>
      <c r="U26" s="135">
        <v>0.06805945048152773</v>
      </c>
      <c r="V26" s="6">
        <f t="shared" si="13"/>
        <v>0.05994540164</v>
      </c>
      <c r="W26" s="21">
        <f t="shared" si="14"/>
        <v>0.8807799831</v>
      </c>
      <c r="X26" s="135">
        <v>0.0778892790178003</v>
      </c>
      <c r="Y26" s="6">
        <f t="shared" si="15"/>
        <v>0.06860331786</v>
      </c>
      <c r="Z26" s="21">
        <f t="shared" si="16"/>
        <v>0.8807799831</v>
      </c>
      <c r="AA26" s="135">
        <v>0.09367811875267251</v>
      </c>
      <c r="AB26" s="6">
        <f t="shared" si="17"/>
        <v>0.08250981185</v>
      </c>
      <c r="AC26" s="21">
        <f t="shared" si="18"/>
        <v>0.8807799831</v>
      </c>
      <c r="AD26" s="135">
        <v>0.04369906006362334</v>
      </c>
      <c r="AE26" s="6">
        <f t="shared" si="19"/>
        <v>0.03848925738</v>
      </c>
      <c r="AF26" s="21">
        <f t="shared" si="20"/>
        <v>0.8807799831</v>
      </c>
      <c r="AG26" s="135">
        <v>0.06199474335558164</v>
      </c>
      <c r="AH26" s="6">
        <f t="shared" si="21"/>
        <v>0.054603729</v>
      </c>
      <c r="AI26" s="21">
        <f t="shared" si="22"/>
        <v>0.8807799831</v>
      </c>
    </row>
    <row r="27" ht="13.5" customHeight="1">
      <c r="A27" s="15" t="s">
        <v>111</v>
      </c>
      <c r="B27" s="6">
        <f>SQRT(('Regime Indicators'!J26-'Regime Indicators'!$J$41)^2+('Regime Indicators'!K26-'Regime Indicators'!$K$41)^2+('Regime Indicators'!L26-'Regime Indicators'!$L$41)^2+('Regime Indicators'!M26-'Regime Indicators'!$M$41)^2+('Regime Indicators'!N26-'Regime Indicators'!$N$41)^2+('Regime Indicators'!O26-'Regime Indicators'!$O$41)^2)</f>
        <v>5.297604464</v>
      </c>
      <c r="C27" s="6">
        <f t="shared" si="1"/>
        <v>0.3237673997</v>
      </c>
      <c r="D27" s="6">
        <f t="shared" si="2"/>
        <v>0.9015994065</v>
      </c>
      <c r="F27" s="135">
        <v>0.015222127070509295</v>
      </c>
      <c r="G27" s="6">
        <f t="shared" si="3"/>
        <v>0.01372426073</v>
      </c>
      <c r="H27" s="21">
        <f t="shared" si="4"/>
        <v>0.9015994065</v>
      </c>
      <c r="I27" s="135">
        <v>-0.01320260517960481</v>
      </c>
      <c r="J27" s="6">
        <f t="shared" si="5"/>
        <v>-0.01190346099</v>
      </c>
      <c r="K27" s="21">
        <f t="shared" si="6"/>
        <v>0.9015994065</v>
      </c>
      <c r="L27" s="135">
        <v>0.032213390694499244</v>
      </c>
      <c r="M27" s="6">
        <f t="shared" si="7"/>
        <v>0.02904357393</v>
      </c>
      <c r="N27" s="21">
        <f t="shared" si="8"/>
        <v>0.9015994065</v>
      </c>
      <c r="O27" s="22">
        <v>0.004471334722243814</v>
      </c>
      <c r="P27" s="6">
        <f t="shared" si="9"/>
        <v>0.004031352732</v>
      </c>
      <c r="Q27" s="21">
        <f t="shared" si="10"/>
        <v>0.9015994065</v>
      </c>
      <c r="R27" s="135">
        <v>0.06962669285259993</v>
      </c>
      <c r="S27" s="6">
        <f t="shared" si="11"/>
        <v>0.06277538495</v>
      </c>
      <c r="T27" s="21">
        <f t="shared" si="12"/>
        <v>0.9015994065</v>
      </c>
      <c r="U27" s="135">
        <v>0.04901490793688579</v>
      </c>
      <c r="V27" s="6">
        <f t="shared" si="13"/>
        <v>0.0441918119</v>
      </c>
      <c r="W27" s="21">
        <f t="shared" si="14"/>
        <v>0.9015994065</v>
      </c>
      <c r="X27" s="135">
        <v>0.07195548914646777</v>
      </c>
      <c r="Y27" s="6">
        <f t="shared" si="15"/>
        <v>0.06487502631</v>
      </c>
      <c r="Z27" s="21">
        <f t="shared" si="16"/>
        <v>0.9015994065</v>
      </c>
      <c r="AA27" s="135">
        <v>0.02512214796184553</v>
      </c>
      <c r="AB27" s="6">
        <f t="shared" si="17"/>
        <v>0.02265011369</v>
      </c>
      <c r="AC27" s="21">
        <f t="shared" si="18"/>
        <v>0.9015994065</v>
      </c>
      <c r="AD27" s="135">
        <v>-0.010351244764053358</v>
      </c>
      <c r="AE27" s="6">
        <f t="shared" si="19"/>
        <v>-0.009332676135</v>
      </c>
      <c r="AF27" s="21">
        <f t="shared" si="20"/>
        <v>0.9015994065</v>
      </c>
      <c r="AG27" s="135">
        <v>0.045951317394742563</v>
      </c>
      <c r="AH27" s="6">
        <f t="shared" si="21"/>
        <v>0.04142968049</v>
      </c>
      <c r="AI27" s="21">
        <f t="shared" si="22"/>
        <v>0.9015994065</v>
      </c>
    </row>
    <row r="28" ht="13.5" customHeight="1">
      <c r="A28" s="15" t="s">
        <v>113</v>
      </c>
      <c r="B28" s="6">
        <f>SQRT(('Regime Indicators'!J27-'Regime Indicators'!$J$41)^2+('Regime Indicators'!K27-'Regime Indicators'!$K$41)^2+('Regime Indicators'!L27-'Regime Indicators'!$L$41)^2+('Regime Indicators'!M27-'Regime Indicators'!$M$41)^2+('Regime Indicators'!N27-'Regime Indicators'!$N$41)^2+('Regime Indicators'!O27-'Regime Indicators'!$O$41)^2)</f>
        <v>5.244113152</v>
      </c>
      <c r="C28" s="6">
        <f t="shared" si="1"/>
        <v>0.3204982348</v>
      </c>
      <c r="D28" s="6">
        <f t="shared" si="2"/>
        <v>0.9044518663</v>
      </c>
      <c r="F28" s="135">
        <v>0.12307995668965699</v>
      </c>
      <c r="G28" s="6">
        <f t="shared" si="3"/>
        <v>0.1113198965</v>
      </c>
      <c r="H28" s="21">
        <f t="shared" si="4"/>
        <v>0.9044518663</v>
      </c>
      <c r="I28" s="135">
        <v>0.09544419210008215</v>
      </c>
      <c r="J28" s="6">
        <f t="shared" si="5"/>
        <v>0.08632467767</v>
      </c>
      <c r="K28" s="21">
        <f t="shared" si="6"/>
        <v>0.9044518663</v>
      </c>
      <c r="L28" s="135">
        <v>0.11630862821944743</v>
      </c>
      <c r="M28" s="6">
        <f t="shared" si="7"/>
        <v>0.1051955559</v>
      </c>
      <c r="N28" s="21">
        <f t="shared" si="8"/>
        <v>0.9044518663</v>
      </c>
      <c r="O28" s="22">
        <v>0.13210363036343575</v>
      </c>
      <c r="P28" s="6">
        <f t="shared" si="9"/>
        <v>0.119481375</v>
      </c>
      <c r="Q28" s="21">
        <f t="shared" si="10"/>
        <v>0.9044518663</v>
      </c>
      <c r="R28" s="135">
        <v>0.0312667552848489</v>
      </c>
      <c r="S28" s="6">
        <f t="shared" si="11"/>
        <v>0.02827927517</v>
      </c>
      <c r="T28" s="21">
        <f t="shared" si="12"/>
        <v>0.9044518663</v>
      </c>
      <c r="U28" s="135">
        <v>0.06258422667658725</v>
      </c>
      <c r="V28" s="6">
        <f t="shared" si="13"/>
        <v>0.05660442062</v>
      </c>
      <c r="W28" s="21">
        <f t="shared" si="14"/>
        <v>0.9044518663</v>
      </c>
      <c r="X28" s="135">
        <v>0.08156013101835091</v>
      </c>
      <c r="Y28" s="6">
        <f t="shared" si="15"/>
        <v>0.07376721271</v>
      </c>
      <c r="Z28" s="21">
        <f t="shared" si="16"/>
        <v>0.9044518663</v>
      </c>
      <c r="AA28" s="135">
        <v>0.0629423129610509</v>
      </c>
      <c r="AB28" s="6">
        <f t="shared" si="17"/>
        <v>0.05692829243</v>
      </c>
      <c r="AC28" s="21">
        <f t="shared" si="18"/>
        <v>0.9044518663</v>
      </c>
      <c r="AD28" s="135">
        <v>-0.034877911094800984</v>
      </c>
      <c r="AE28" s="6">
        <f t="shared" si="19"/>
        <v>-0.03154539178</v>
      </c>
      <c r="AF28" s="21">
        <f t="shared" si="20"/>
        <v>0.9044518663</v>
      </c>
      <c r="AG28" s="135">
        <v>0.013831016664077156</v>
      </c>
      <c r="AH28" s="6">
        <f t="shared" si="21"/>
        <v>0.01250948883</v>
      </c>
      <c r="AI28" s="21">
        <f t="shared" si="22"/>
        <v>0.9044518663</v>
      </c>
    </row>
    <row r="29" ht="13.5" customHeight="1">
      <c r="A29" s="15" t="s">
        <v>115</v>
      </c>
      <c r="B29" s="6">
        <f>SQRT(('Regime Indicators'!J28-'Regime Indicators'!$J$41)^2+('Regime Indicators'!K28-'Regime Indicators'!$K$41)^2+('Regime Indicators'!L28-'Regime Indicators'!$L$41)^2+('Regime Indicators'!M28-'Regime Indicators'!$M$41)^2+('Regime Indicators'!N28-'Regime Indicators'!$N$41)^2+('Regime Indicators'!O28-'Regime Indicators'!$O$41)^2)</f>
        <v>4.808551282</v>
      </c>
      <c r="C29" s="6">
        <f t="shared" si="1"/>
        <v>0.2938785173</v>
      </c>
      <c r="D29" s="6">
        <f t="shared" si="2"/>
        <v>0.9257741027</v>
      </c>
      <c r="F29" s="135">
        <v>0.03199833887278403</v>
      </c>
      <c r="G29" s="6">
        <f t="shared" si="3"/>
        <v>0.02962323346</v>
      </c>
      <c r="H29" s="21">
        <f t="shared" si="4"/>
        <v>0.9257741027</v>
      </c>
      <c r="I29" s="135">
        <v>0.020623898832668575</v>
      </c>
      <c r="J29" s="6">
        <f t="shared" si="5"/>
        <v>0.01909307144</v>
      </c>
      <c r="K29" s="21">
        <f t="shared" si="6"/>
        <v>0.9257741027</v>
      </c>
      <c r="L29" s="135">
        <v>0.024711362172225693</v>
      </c>
      <c r="M29" s="6">
        <f t="shared" si="7"/>
        <v>0.02287713914</v>
      </c>
      <c r="N29" s="21">
        <f t="shared" si="8"/>
        <v>0.9257741027</v>
      </c>
      <c r="O29" s="22">
        <v>0.037352758006788944</v>
      </c>
      <c r="P29" s="6">
        <f t="shared" si="9"/>
        <v>0.03458021603</v>
      </c>
      <c r="Q29" s="21">
        <f t="shared" si="10"/>
        <v>0.9257741027</v>
      </c>
      <c r="R29" s="135">
        <v>-0.012579438091760431</v>
      </c>
      <c r="S29" s="6">
        <f t="shared" si="11"/>
        <v>-0.01164571801</v>
      </c>
      <c r="T29" s="21">
        <f t="shared" si="12"/>
        <v>0.9257741027</v>
      </c>
      <c r="U29" s="135">
        <v>-0.01953627067082575</v>
      </c>
      <c r="V29" s="6">
        <f t="shared" si="13"/>
        <v>-0.01808617345</v>
      </c>
      <c r="W29" s="21">
        <f t="shared" si="14"/>
        <v>0.9257741027</v>
      </c>
      <c r="X29" s="135">
        <v>-0.02994343012201961</v>
      </c>
      <c r="Y29" s="6">
        <f t="shared" si="15"/>
        <v>-0.02772085215</v>
      </c>
      <c r="Z29" s="21">
        <f t="shared" si="16"/>
        <v>0.9257741027</v>
      </c>
      <c r="AA29" s="135">
        <v>-0.04017588958262752</v>
      </c>
      <c r="AB29" s="6">
        <f t="shared" si="17"/>
        <v>-0.03719379813</v>
      </c>
      <c r="AC29" s="21">
        <f t="shared" si="18"/>
        <v>0.9257741027</v>
      </c>
      <c r="AD29" s="135">
        <v>-0.030987044866969016</v>
      </c>
      <c r="AE29" s="6">
        <f t="shared" si="19"/>
        <v>-0.02868700366</v>
      </c>
      <c r="AF29" s="21">
        <f t="shared" si="20"/>
        <v>0.9257741027</v>
      </c>
      <c r="AG29" s="135">
        <v>-0.014437635241048241</v>
      </c>
      <c r="AH29" s="6">
        <f t="shared" si="21"/>
        <v>-0.01336598881</v>
      </c>
      <c r="AI29" s="21">
        <f t="shared" si="22"/>
        <v>0.9257741027</v>
      </c>
    </row>
    <row r="30" ht="13.5" customHeight="1">
      <c r="A30" s="15" t="s">
        <v>117</v>
      </c>
      <c r="B30" s="6">
        <f>SQRT(('Regime Indicators'!J29-'Regime Indicators'!$J$41)^2+('Regime Indicators'!K29-'Regime Indicators'!$K$41)^2+('Regime Indicators'!L29-'Regime Indicators'!$L$41)^2+('Regime Indicators'!M29-'Regime Indicators'!$M$41)^2+('Regime Indicators'!N29-'Regime Indicators'!$N$41)^2+('Regime Indicators'!O29-'Regime Indicators'!$O$41)^2)</f>
        <v>4.310253593</v>
      </c>
      <c r="C30" s="6">
        <f t="shared" si="1"/>
        <v>0.2634246493</v>
      </c>
      <c r="D30" s="6">
        <f t="shared" si="2"/>
        <v>0.9461572138</v>
      </c>
      <c r="F30" s="135">
        <v>0.0394103072773524</v>
      </c>
      <c r="G30" s="6">
        <f t="shared" si="3"/>
        <v>0.03728834653</v>
      </c>
      <c r="H30" s="21">
        <f t="shared" si="4"/>
        <v>0.9461572138</v>
      </c>
      <c r="I30" s="135">
        <v>0.08109616974131928</v>
      </c>
      <c r="J30" s="6">
        <f t="shared" si="5"/>
        <v>0.07672972601</v>
      </c>
      <c r="K30" s="21">
        <f t="shared" si="6"/>
        <v>0.9461572138</v>
      </c>
      <c r="L30" s="135">
        <v>0.07591868049250583</v>
      </c>
      <c r="M30" s="6">
        <f t="shared" si="7"/>
        <v>0.07183100721</v>
      </c>
      <c r="N30" s="21">
        <f t="shared" si="8"/>
        <v>0.9461572138</v>
      </c>
      <c r="O30" s="22">
        <v>0.12802746768459894</v>
      </c>
      <c r="P30" s="6">
        <f t="shared" si="9"/>
        <v>0.1211341121</v>
      </c>
      <c r="Q30" s="21">
        <f t="shared" si="10"/>
        <v>0.9461572138</v>
      </c>
      <c r="R30" s="135">
        <v>0.12524365898074175</v>
      </c>
      <c r="S30" s="6">
        <f t="shared" si="11"/>
        <v>0.1185001914</v>
      </c>
      <c r="T30" s="21">
        <f t="shared" si="12"/>
        <v>0.9461572138</v>
      </c>
      <c r="U30" s="135">
        <v>0.10097901053269398</v>
      </c>
      <c r="V30" s="6">
        <f t="shared" si="13"/>
        <v>0.09554201926</v>
      </c>
      <c r="W30" s="21">
        <f t="shared" si="14"/>
        <v>0.9461572138</v>
      </c>
      <c r="X30" s="135">
        <v>0.15119090204430452</v>
      </c>
      <c r="Y30" s="6">
        <f t="shared" si="15"/>
        <v>0.1430503626</v>
      </c>
      <c r="Z30" s="21">
        <f t="shared" si="16"/>
        <v>0.9461572138</v>
      </c>
      <c r="AA30" s="135">
        <v>0.1481741880572176</v>
      </c>
      <c r="AB30" s="6">
        <f t="shared" si="17"/>
        <v>0.1401960769</v>
      </c>
      <c r="AC30" s="21">
        <f t="shared" si="18"/>
        <v>0.9461572138</v>
      </c>
      <c r="AD30" s="135">
        <v>0.0438108012453613</v>
      </c>
      <c r="AE30" s="6">
        <f t="shared" si="19"/>
        <v>0.04145190564</v>
      </c>
      <c r="AF30" s="21">
        <f t="shared" si="20"/>
        <v>0.9461572138</v>
      </c>
      <c r="AG30" s="135">
        <v>0.0345647898787842</v>
      </c>
      <c r="AH30" s="6">
        <f t="shared" si="21"/>
        <v>0.03270372529</v>
      </c>
      <c r="AI30" s="21">
        <f t="shared" si="22"/>
        <v>0.9461572138</v>
      </c>
    </row>
    <row r="31" ht="13.5" customHeight="1">
      <c r="A31" s="15" t="s">
        <v>119</v>
      </c>
      <c r="B31" s="6">
        <f>SQRT(('Regime Indicators'!J30-'Regime Indicators'!$J$41)^2+('Regime Indicators'!K30-'Regime Indicators'!$K$41)^2+('Regime Indicators'!L30-'Regime Indicators'!$L$41)^2+('Regime Indicators'!M30-'Regime Indicators'!$M$41)^2+('Regime Indicators'!N30-'Regime Indicators'!$N$41)^2+('Regime Indicators'!O30-'Regime Indicators'!$O$41)^2)</f>
        <v>3.808118071</v>
      </c>
      <c r="C31" s="6">
        <f t="shared" si="1"/>
        <v>0.232736229</v>
      </c>
      <c r="D31" s="6">
        <f t="shared" si="2"/>
        <v>0.9626554844</v>
      </c>
      <c r="F31" s="135">
        <v>0.10008655789662968</v>
      </c>
      <c r="G31" s="6">
        <f t="shared" si="3"/>
        <v>0.09634887388</v>
      </c>
      <c r="H31" s="21">
        <f t="shared" si="4"/>
        <v>0.9626554844</v>
      </c>
      <c r="I31" s="135">
        <v>0.10436267827085244</v>
      </c>
      <c r="J31" s="6">
        <f t="shared" si="5"/>
        <v>0.1004653046</v>
      </c>
      <c r="K31" s="21">
        <f t="shared" si="6"/>
        <v>0.9626554844</v>
      </c>
      <c r="L31" s="135">
        <v>0.0930131041670268</v>
      </c>
      <c r="M31" s="6">
        <f t="shared" si="7"/>
        <v>0.08953957485</v>
      </c>
      <c r="N31" s="21">
        <f t="shared" si="8"/>
        <v>0.9626554844</v>
      </c>
      <c r="O31" s="22">
        <v>0.08172443861155831</v>
      </c>
      <c r="P31" s="6">
        <f t="shared" si="9"/>
        <v>0.07867247904</v>
      </c>
      <c r="Q31" s="21">
        <f t="shared" si="10"/>
        <v>0.9626554844</v>
      </c>
      <c r="R31" s="135">
        <v>0.06014753452030375</v>
      </c>
      <c r="S31" s="6">
        <f t="shared" si="11"/>
        <v>0.05790135398</v>
      </c>
      <c r="T31" s="21">
        <f t="shared" si="12"/>
        <v>0.9626554844</v>
      </c>
      <c r="U31" s="135">
        <v>0.050782321841085</v>
      </c>
      <c r="V31" s="6">
        <f t="shared" si="13"/>
        <v>0.04888588063</v>
      </c>
      <c r="W31" s="21">
        <f t="shared" si="14"/>
        <v>0.9626554844</v>
      </c>
      <c r="X31" s="135">
        <v>0.05757898823000063</v>
      </c>
      <c r="Y31" s="6">
        <f t="shared" si="15"/>
        <v>0.05542872881</v>
      </c>
      <c r="Z31" s="21">
        <f t="shared" si="16"/>
        <v>0.9626554844</v>
      </c>
      <c r="AA31" s="135">
        <v>0.05276475278585946</v>
      </c>
      <c r="AB31" s="6">
        <f t="shared" si="17"/>
        <v>0.05079427865</v>
      </c>
      <c r="AC31" s="21">
        <f t="shared" si="18"/>
        <v>0.9626554844</v>
      </c>
      <c r="AD31" s="135">
        <v>-0.0071683917451824675</v>
      </c>
      <c r="AE31" s="6">
        <f t="shared" si="19"/>
        <v>-0.006900691628</v>
      </c>
      <c r="AF31" s="21">
        <f t="shared" si="20"/>
        <v>0.9626554844</v>
      </c>
      <c r="AG31" s="135">
        <v>0.038236513056671306</v>
      </c>
      <c r="AH31" s="6">
        <f t="shared" si="21"/>
        <v>0.036808589</v>
      </c>
      <c r="AI31" s="21">
        <f t="shared" si="22"/>
        <v>0.9626554844</v>
      </c>
    </row>
    <row r="32" ht="13.5" customHeight="1">
      <c r="A32" s="15" t="s">
        <v>121</v>
      </c>
      <c r="B32" s="6">
        <f>SQRT(('Regime Indicators'!J31-'Regime Indicators'!$J$41)^2+('Regime Indicators'!K31-'Regime Indicators'!$K$41)^2+('Regime Indicators'!L31-'Regime Indicators'!$L$41)^2+('Regime Indicators'!M31-'Regime Indicators'!$M$41)^2+('Regime Indicators'!N31-'Regime Indicators'!$N$41)^2+('Regime Indicators'!O31-'Regime Indicators'!$O$41)^2)</f>
        <v>3.147191189</v>
      </c>
      <c r="C32" s="6">
        <f t="shared" si="1"/>
        <v>0.1923431458</v>
      </c>
      <c r="D32" s="6">
        <f t="shared" si="2"/>
        <v>0.9788038329</v>
      </c>
      <c r="F32" s="135">
        <v>0.030213933497469148</v>
      </c>
      <c r="G32" s="6">
        <f t="shared" si="3"/>
        <v>0.02957351391</v>
      </c>
      <c r="H32" s="21">
        <f t="shared" si="4"/>
        <v>0.9788038329</v>
      </c>
      <c r="I32" s="135">
        <v>0.011195161958098332</v>
      </c>
      <c r="J32" s="6">
        <f t="shared" si="5"/>
        <v>0.01095786743</v>
      </c>
      <c r="K32" s="21">
        <f t="shared" si="6"/>
        <v>0.9788038329</v>
      </c>
      <c r="L32" s="135">
        <v>0.01777023977561032</v>
      </c>
      <c r="M32" s="6">
        <f t="shared" si="7"/>
        <v>0.0173935788</v>
      </c>
      <c r="N32" s="21">
        <f t="shared" si="8"/>
        <v>0.9788038329</v>
      </c>
      <c r="O32" s="22">
        <v>0.00484762802201244</v>
      </c>
      <c r="P32" s="6">
        <f t="shared" si="9"/>
        <v>0.004744876888</v>
      </c>
      <c r="Q32" s="21">
        <f t="shared" si="10"/>
        <v>0.9788038329</v>
      </c>
      <c r="R32" s="135">
        <v>0.010934584937572378</v>
      </c>
      <c r="S32" s="6">
        <f t="shared" si="11"/>
        <v>0.01070281365</v>
      </c>
      <c r="T32" s="21">
        <f t="shared" si="12"/>
        <v>0.9788038329</v>
      </c>
      <c r="U32" s="135">
        <v>0.003957731738683856</v>
      </c>
      <c r="V32" s="6">
        <f t="shared" si="13"/>
        <v>0.003873842995</v>
      </c>
      <c r="W32" s="21">
        <f t="shared" si="14"/>
        <v>0.9788038329</v>
      </c>
      <c r="X32" s="135">
        <v>0.039798795924819386</v>
      </c>
      <c r="Y32" s="6">
        <f t="shared" si="15"/>
        <v>0.03895521399</v>
      </c>
      <c r="Z32" s="21">
        <f t="shared" si="16"/>
        <v>0.9788038329</v>
      </c>
      <c r="AA32" s="135">
        <v>0.029269201021254743</v>
      </c>
      <c r="AB32" s="6">
        <f t="shared" si="17"/>
        <v>0.02864880614</v>
      </c>
      <c r="AC32" s="21">
        <f t="shared" si="18"/>
        <v>0.9788038329</v>
      </c>
      <c r="AD32" s="135">
        <v>0.027892100251639906</v>
      </c>
      <c r="AE32" s="6">
        <f t="shared" si="19"/>
        <v>0.02730089463</v>
      </c>
      <c r="AF32" s="21">
        <f t="shared" si="20"/>
        <v>0.9788038329</v>
      </c>
      <c r="AG32" s="135">
        <v>0.029704461921522096</v>
      </c>
      <c r="AH32" s="6">
        <f t="shared" si="21"/>
        <v>0.02907484118</v>
      </c>
      <c r="AI32" s="21">
        <f t="shared" si="22"/>
        <v>0.9788038329</v>
      </c>
    </row>
    <row r="33" ht="13.5" customHeight="1">
      <c r="A33" s="15" t="s">
        <v>123</v>
      </c>
      <c r="B33" s="6">
        <f>SQRT(('Regime Indicators'!J32-'Regime Indicators'!$J$41)^2+('Regime Indicators'!K32-'Regime Indicators'!$K$41)^2+('Regime Indicators'!L32-'Regime Indicators'!$L$41)^2+('Regime Indicators'!M32-'Regime Indicators'!$M$41)^2+('Regime Indicators'!N32-'Regime Indicators'!$N$41)^2+('Regime Indicators'!O32-'Regime Indicators'!$O$41)^2)</f>
        <v>2.829553957</v>
      </c>
      <c r="C33" s="6">
        <f t="shared" si="1"/>
        <v>0.1729304883</v>
      </c>
      <c r="D33" s="6">
        <f t="shared" si="2"/>
        <v>0.9845656595</v>
      </c>
      <c r="F33" s="135">
        <v>0.051042337676546534</v>
      </c>
      <c r="G33" s="6">
        <f t="shared" si="3"/>
        <v>0.05025453286</v>
      </c>
      <c r="H33" s="21">
        <f t="shared" si="4"/>
        <v>0.9845656595</v>
      </c>
      <c r="I33" s="135">
        <v>0.05130329004789114</v>
      </c>
      <c r="J33" s="6">
        <f t="shared" si="5"/>
        <v>0.0505114576</v>
      </c>
      <c r="K33" s="21">
        <f t="shared" si="6"/>
        <v>0.9845656595</v>
      </c>
      <c r="L33" s="135">
        <v>0.02382828787470359</v>
      </c>
      <c r="M33" s="6">
        <f t="shared" si="7"/>
        <v>0.02346051397</v>
      </c>
      <c r="N33" s="21">
        <f t="shared" si="8"/>
        <v>0.9845656595</v>
      </c>
      <c r="O33" s="22">
        <v>0.01724402428155214</v>
      </c>
      <c r="P33" s="6">
        <f t="shared" si="9"/>
        <v>0.01697787414</v>
      </c>
      <c r="Q33" s="21">
        <f t="shared" si="10"/>
        <v>0.9845656595</v>
      </c>
      <c r="R33" s="135">
        <v>0.05238233061939446</v>
      </c>
      <c r="S33" s="6">
        <f t="shared" si="11"/>
        <v>0.05157384389</v>
      </c>
      <c r="T33" s="21">
        <f t="shared" si="12"/>
        <v>0.9845656595</v>
      </c>
      <c r="U33" s="135">
        <v>0.03995566128602457</v>
      </c>
      <c r="V33" s="6">
        <f t="shared" si="13"/>
        <v>0.039338972</v>
      </c>
      <c r="W33" s="21">
        <f t="shared" si="14"/>
        <v>0.9845656595</v>
      </c>
      <c r="X33" s="135">
        <v>0.03400918843493228</v>
      </c>
      <c r="Y33" s="6">
        <f t="shared" si="15"/>
        <v>0.03348427904</v>
      </c>
      <c r="Z33" s="21">
        <f t="shared" si="16"/>
        <v>0.9845656595</v>
      </c>
      <c r="AA33" s="135">
        <v>0.030537423880423242</v>
      </c>
      <c r="AB33" s="6">
        <f t="shared" si="17"/>
        <v>0.03006609888</v>
      </c>
      <c r="AC33" s="21">
        <f t="shared" si="18"/>
        <v>0.9845656595</v>
      </c>
      <c r="AD33" s="135">
        <v>0.027232758519833755</v>
      </c>
      <c r="AE33" s="6">
        <f t="shared" si="19"/>
        <v>0.02681243885</v>
      </c>
      <c r="AF33" s="21">
        <f t="shared" si="20"/>
        <v>0.9845656595</v>
      </c>
      <c r="AG33" s="135">
        <v>0.02999423148957625</v>
      </c>
      <c r="AH33" s="6">
        <f t="shared" si="21"/>
        <v>0.02953129031</v>
      </c>
      <c r="AI33" s="21">
        <f t="shared" si="22"/>
        <v>0.9845656595</v>
      </c>
    </row>
    <row r="34" ht="13.5" customHeight="1">
      <c r="A34" s="15" t="s">
        <v>125</v>
      </c>
      <c r="B34" s="6">
        <f>SQRT(('Regime Indicators'!J33-'Regime Indicators'!$J$41)^2+('Regime Indicators'!K33-'Regime Indicators'!$K$41)^2+('Regime Indicators'!L33-'Regime Indicators'!$L$41)^2+('Regime Indicators'!M33-'Regime Indicators'!$M$41)^2+('Regime Indicators'!N33-'Regime Indicators'!$N$41)^2+('Regime Indicators'!O33-'Regime Indicators'!$O$41)^2)</f>
        <v>2.640128771</v>
      </c>
      <c r="C34" s="6">
        <f t="shared" si="1"/>
        <v>0.1613536142</v>
      </c>
      <c r="D34" s="6">
        <f t="shared" si="2"/>
        <v>0.9874503484</v>
      </c>
      <c r="F34" s="135">
        <v>-0.0019343778168032788</v>
      </c>
      <c r="G34" s="6">
        <f t="shared" si="3"/>
        <v>-0.001910102049</v>
      </c>
      <c r="H34" s="21">
        <f t="shared" si="4"/>
        <v>0.9874503484</v>
      </c>
      <c r="I34" s="135">
        <v>0.014870146223218805</v>
      </c>
      <c r="J34" s="6">
        <f t="shared" si="5"/>
        <v>0.01468353107</v>
      </c>
      <c r="K34" s="21">
        <f t="shared" si="6"/>
        <v>0.9874503484</v>
      </c>
      <c r="L34" s="135">
        <v>-0.08577541526323029</v>
      </c>
      <c r="M34" s="6">
        <f t="shared" si="7"/>
        <v>-0.08469896369</v>
      </c>
      <c r="N34" s="21">
        <f t="shared" si="8"/>
        <v>0.9874503484</v>
      </c>
      <c r="O34" s="22">
        <v>-0.061292524104715085</v>
      </c>
      <c r="P34" s="6">
        <f t="shared" si="9"/>
        <v>-0.06052332428</v>
      </c>
      <c r="Q34" s="21">
        <f t="shared" si="10"/>
        <v>0.9874503484</v>
      </c>
      <c r="R34" s="135">
        <v>-0.06239609524724887</v>
      </c>
      <c r="S34" s="6">
        <f t="shared" si="11"/>
        <v>-0.06161304599</v>
      </c>
      <c r="T34" s="21">
        <f t="shared" si="12"/>
        <v>0.9874503484</v>
      </c>
      <c r="U34" s="135">
        <v>-0.05238851146386114</v>
      </c>
      <c r="V34" s="6">
        <f t="shared" si="13"/>
        <v>-0.0517310539</v>
      </c>
      <c r="W34" s="21">
        <f t="shared" si="14"/>
        <v>0.9874503484</v>
      </c>
      <c r="X34" s="135">
        <v>-0.08727486962000564</v>
      </c>
      <c r="Y34" s="6">
        <f t="shared" si="15"/>
        <v>-0.08617960041</v>
      </c>
      <c r="Z34" s="21">
        <f t="shared" si="16"/>
        <v>0.9874503484</v>
      </c>
      <c r="AA34" s="135">
        <v>-0.07810530221614831</v>
      </c>
      <c r="AB34" s="6">
        <f t="shared" si="17"/>
        <v>-0.07712510788</v>
      </c>
      <c r="AC34" s="21">
        <f t="shared" si="18"/>
        <v>0.9874503484</v>
      </c>
      <c r="AD34" s="135">
        <v>-0.053796706110276094</v>
      </c>
      <c r="AE34" s="6">
        <f t="shared" si="19"/>
        <v>-0.05312157619</v>
      </c>
      <c r="AF34" s="21">
        <f t="shared" si="20"/>
        <v>0.9874503484</v>
      </c>
      <c r="AG34" s="135">
        <v>-0.03274293488272306</v>
      </c>
      <c r="AH34" s="6">
        <f t="shared" si="21"/>
        <v>-0.03233202246</v>
      </c>
      <c r="AI34" s="21">
        <f t="shared" si="22"/>
        <v>0.9874503484</v>
      </c>
    </row>
    <row r="35" ht="13.5" customHeight="1">
      <c r="A35" s="15" t="s">
        <v>127</v>
      </c>
      <c r="B35" s="6">
        <f>SQRT(('Regime Indicators'!J34-'Regime Indicators'!$J$41)^2+('Regime Indicators'!K34-'Regime Indicators'!$K$41)^2+('Regime Indicators'!L34-'Regime Indicators'!$L$41)^2+('Regime Indicators'!M34-'Regime Indicators'!$M$41)^2+('Regime Indicators'!N34-'Regime Indicators'!$N$41)^2+('Regime Indicators'!O34-'Regime Indicators'!$O$41)^2)</f>
        <v>3.140666919</v>
      </c>
      <c r="C35" s="6">
        <f t="shared" si="1"/>
        <v>0.1919444097</v>
      </c>
      <c r="D35" s="6">
        <f t="shared" si="2"/>
        <v>0.9789344491</v>
      </c>
      <c r="F35" s="135">
        <v>0.04980142317166836</v>
      </c>
      <c r="G35" s="6">
        <f t="shared" si="3"/>
        <v>0.04875232876</v>
      </c>
      <c r="H35" s="21">
        <f t="shared" si="4"/>
        <v>0.9789344491</v>
      </c>
      <c r="I35" s="135">
        <v>0.047843466843716875</v>
      </c>
      <c r="J35" s="6">
        <f t="shared" si="5"/>
        <v>0.04683561786</v>
      </c>
      <c r="K35" s="21">
        <f t="shared" si="6"/>
        <v>0.9789344491</v>
      </c>
      <c r="L35" s="135">
        <v>0.09398395019778727</v>
      </c>
      <c r="M35" s="6">
        <f t="shared" si="7"/>
        <v>0.09200412651</v>
      </c>
      <c r="N35" s="21">
        <f t="shared" si="8"/>
        <v>0.9789344491</v>
      </c>
      <c r="O35" s="22">
        <v>0.10058753777680773</v>
      </c>
      <c r="P35" s="6">
        <f t="shared" si="9"/>
        <v>0.09846860588</v>
      </c>
      <c r="Q35" s="21">
        <f t="shared" si="10"/>
        <v>0.9789344491</v>
      </c>
      <c r="R35" s="135">
        <v>-0.05171865867720671</v>
      </c>
      <c r="S35" s="6">
        <f t="shared" si="11"/>
        <v>-0.05062917664</v>
      </c>
      <c r="T35" s="21">
        <f t="shared" si="12"/>
        <v>0.9789344491</v>
      </c>
      <c r="U35" s="135">
        <v>-0.02216193218532647</v>
      </c>
      <c r="V35" s="6">
        <f t="shared" si="13"/>
        <v>-0.02169507888</v>
      </c>
      <c r="W35" s="21">
        <f t="shared" si="14"/>
        <v>0.9789344491</v>
      </c>
      <c r="X35" s="135">
        <v>-0.04075487126966393</v>
      </c>
      <c r="Y35" s="6">
        <f t="shared" si="15"/>
        <v>-0.03989634746</v>
      </c>
      <c r="Z35" s="21">
        <f t="shared" si="16"/>
        <v>0.9789344491</v>
      </c>
      <c r="AA35" s="135">
        <v>-0.026875585072448582</v>
      </c>
      <c r="AB35" s="6">
        <f t="shared" si="17"/>
        <v>-0.02630943607</v>
      </c>
      <c r="AC35" s="21">
        <f t="shared" si="18"/>
        <v>0.9789344491</v>
      </c>
      <c r="AD35" s="135">
        <v>-0.029933932071220304</v>
      </c>
      <c r="AE35" s="6">
        <f t="shared" si="19"/>
        <v>-0.0293033573</v>
      </c>
      <c r="AF35" s="21">
        <f t="shared" si="20"/>
        <v>0.9789344491</v>
      </c>
      <c r="AG35" s="135">
        <v>-0.025107885834562693</v>
      </c>
      <c r="AH35" s="6">
        <f t="shared" si="21"/>
        <v>-0.02457897439</v>
      </c>
      <c r="AI35" s="21">
        <f t="shared" si="22"/>
        <v>0.9789344491</v>
      </c>
    </row>
    <row r="36" ht="13.5" customHeight="1">
      <c r="A36" s="15" t="s">
        <v>129</v>
      </c>
      <c r="B36" s="6">
        <f>SQRT(('Regime Indicators'!J35-'Regime Indicators'!$J$41)^2+('Regime Indicators'!K35-'Regime Indicators'!$K$41)^2+('Regime Indicators'!L35-'Regime Indicators'!$L$41)^2+('Regime Indicators'!M35-'Regime Indicators'!$M$41)^2+('Regime Indicators'!N35-'Regime Indicators'!$N$41)^2+('Regime Indicators'!O35-'Regime Indicators'!$O$41)^2)</f>
        <v>2.47871394</v>
      </c>
      <c r="C36" s="6">
        <f t="shared" si="1"/>
        <v>0.1514886157</v>
      </c>
      <c r="D36" s="6">
        <f t="shared" si="2"/>
        <v>0.9896067696</v>
      </c>
      <c r="F36" s="135">
        <v>-0.007219281528972221</v>
      </c>
      <c r="G36" s="6">
        <f t="shared" si="3"/>
        <v>-0.007144249873</v>
      </c>
      <c r="H36" s="21">
        <f t="shared" si="4"/>
        <v>0.9896067696</v>
      </c>
      <c r="I36" s="135">
        <v>0.03837648483157774</v>
      </c>
      <c r="J36" s="6">
        <f t="shared" si="5"/>
        <v>0.03797762918</v>
      </c>
      <c r="K36" s="21">
        <f t="shared" si="6"/>
        <v>0.9896067696</v>
      </c>
      <c r="L36" s="135">
        <v>0.01980316524649739</v>
      </c>
      <c r="M36" s="6">
        <f t="shared" si="7"/>
        <v>0.01959734639</v>
      </c>
      <c r="N36" s="21">
        <f t="shared" si="8"/>
        <v>0.9896067696</v>
      </c>
      <c r="O36" s="22">
        <v>0.0662983451831709</v>
      </c>
      <c r="P36" s="6">
        <f t="shared" si="9"/>
        <v>0.06560929121</v>
      </c>
      <c r="Q36" s="21">
        <f t="shared" si="10"/>
        <v>0.9896067696</v>
      </c>
      <c r="R36" s="135">
        <v>0.026102499223344733</v>
      </c>
      <c r="S36" s="6">
        <f t="shared" si="11"/>
        <v>0.02583120994</v>
      </c>
      <c r="T36" s="21">
        <f t="shared" si="12"/>
        <v>0.9896067696</v>
      </c>
      <c r="U36" s="135">
        <v>0.05022271992639005</v>
      </c>
      <c r="V36" s="6">
        <f t="shared" si="13"/>
        <v>0.04970074363</v>
      </c>
      <c r="W36" s="21">
        <f t="shared" si="14"/>
        <v>0.9896067696</v>
      </c>
      <c r="X36" s="135">
        <v>0.03695738396016823</v>
      </c>
      <c r="Y36" s="6">
        <f t="shared" si="15"/>
        <v>0.03657327735</v>
      </c>
      <c r="Z36" s="21">
        <f t="shared" si="16"/>
        <v>0.9896067696</v>
      </c>
      <c r="AA36" s="135">
        <v>0.04369973807073668</v>
      </c>
      <c r="AB36" s="6">
        <f t="shared" si="17"/>
        <v>0.04324555663</v>
      </c>
      <c r="AC36" s="21">
        <f t="shared" si="18"/>
        <v>0.9896067696</v>
      </c>
      <c r="AD36" s="135">
        <v>-0.046320447186645075</v>
      </c>
      <c r="AE36" s="6">
        <f t="shared" si="19"/>
        <v>-0.04583902811</v>
      </c>
      <c r="AF36" s="21">
        <f t="shared" si="20"/>
        <v>0.9896067696</v>
      </c>
      <c r="AG36" s="135">
        <v>0.006456281779314121</v>
      </c>
      <c r="AH36" s="6">
        <f t="shared" si="21"/>
        <v>0.006389180155</v>
      </c>
      <c r="AI36" s="21">
        <f t="shared" si="22"/>
        <v>0.9896067696</v>
      </c>
    </row>
    <row r="37" ht="13.5" customHeight="1">
      <c r="A37" s="15" t="s">
        <v>131</v>
      </c>
      <c r="B37" s="6">
        <f>SQRT(('Regime Indicators'!J36-'Regime Indicators'!$J$41)^2+('Regime Indicators'!K36-'Regime Indicators'!$K$41)^2+('Regime Indicators'!L36-'Regime Indicators'!$L$41)^2+('Regime Indicators'!M36-'Regime Indicators'!$M$41)^2+('Regime Indicators'!N36-'Regime Indicators'!$N$41)^2+('Regime Indicators'!O36-'Regime Indicators'!$O$41)^2)</f>
        <v>1.994304325</v>
      </c>
      <c r="C37" s="6">
        <f t="shared" si="1"/>
        <v>0.1218835287</v>
      </c>
      <c r="D37" s="6">
        <f t="shared" si="2"/>
        <v>0.9945778726</v>
      </c>
      <c r="F37" s="135">
        <v>0.0010835834158609003</v>
      </c>
      <c r="G37" s="6">
        <f t="shared" si="3"/>
        <v>0.001077708089</v>
      </c>
      <c r="H37" s="21">
        <f t="shared" si="4"/>
        <v>0.9945778726</v>
      </c>
      <c r="I37" s="135">
        <v>0.0012004843380759578</v>
      </c>
      <c r="J37" s="6">
        <f t="shared" si="5"/>
        <v>0.001193975159</v>
      </c>
      <c r="K37" s="21">
        <f t="shared" si="6"/>
        <v>0.9945778726</v>
      </c>
      <c r="L37" s="135">
        <v>-0.011958177989005225</v>
      </c>
      <c r="M37" s="6">
        <f t="shared" si="7"/>
        <v>-0.01189333922</v>
      </c>
      <c r="N37" s="21">
        <f t="shared" si="8"/>
        <v>0.9945778726</v>
      </c>
      <c r="O37" s="22">
        <v>0.019768722717746767</v>
      </c>
      <c r="P37" s="6">
        <f t="shared" si="9"/>
        <v>0.01966153418</v>
      </c>
      <c r="Q37" s="21">
        <f t="shared" si="10"/>
        <v>0.9945778726</v>
      </c>
      <c r="R37" s="135">
        <v>0.0012346584429094865</v>
      </c>
      <c r="S37" s="6">
        <f t="shared" si="11"/>
        <v>0.001227963968</v>
      </c>
      <c r="T37" s="21">
        <f t="shared" si="12"/>
        <v>0.9945778726</v>
      </c>
      <c r="U37" s="135">
        <v>0.008349418185144453</v>
      </c>
      <c r="V37" s="6">
        <f t="shared" si="13"/>
        <v>0.008304146576</v>
      </c>
      <c r="W37" s="21">
        <f t="shared" si="14"/>
        <v>0.9945778726</v>
      </c>
      <c r="X37" s="135">
        <v>0.029826918590895923</v>
      </c>
      <c r="Y37" s="6">
        <f t="shared" si="15"/>
        <v>0.02966519324</v>
      </c>
      <c r="Z37" s="21">
        <f t="shared" si="16"/>
        <v>0.9945778726</v>
      </c>
      <c r="AA37" s="135">
        <v>0.0533264368231301</v>
      </c>
      <c r="AB37" s="6">
        <f t="shared" si="17"/>
        <v>0.05303729409</v>
      </c>
      <c r="AC37" s="21">
        <f t="shared" si="18"/>
        <v>0.9945778726</v>
      </c>
      <c r="AD37" s="135">
        <v>-0.008343874251251826</v>
      </c>
      <c r="AE37" s="6">
        <f t="shared" si="19"/>
        <v>-0.008298632702</v>
      </c>
      <c r="AF37" s="21">
        <f t="shared" si="20"/>
        <v>0.9945778726</v>
      </c>
      <c r="AG37" s="135">
        <v>0.012819605815675983</v>
      </c>
      <c r="AH37" s="6">
        <f t="shared" si="21"/>
        <v>0.01275009628</v>
      </c>
      <c r="AI37" s="21">
        <f t="shared" si="22"/>
        <v>0.9945778726</v>
      </c>
    </row>
    <row r="38" ht="13.5" customHeight="1">
      <c r="A38" s="15" t="s">
        <v>133</v>
      </c>
      <c r="B38" s="6">
        <f>SQRT(('Regime Indicators'!J37-'Regime Indicators'!$J$41)^2+('Regime Indicators'!K37-'Regime Indicators'!$K$41)^2+('Regime Indicators'!L37-'Regime Indicators'!$L$41)^2+('Regime Indicators'!M37-'Regime Indicators'!$M$41)^2+('Regime Indicators'!N37-'Regime Indicators'!$N$41)^2+('Regime Indicators'!O37-'Regime Indicators'!$O$41)^2)</f>
        <v>1.87374284</v>
      </c>
      <c r="C38" s="6">
        <f t="shared" si="1"/>
        <v>0.1145153156</v>
      </c>
      <c r="D38" s="6">
        <f t="shared" si="2"/>
        <v>0.9955015839</v>
      </c>
      <c r="F38" s="135">
        <v>-0.08394969440815658</v>
      </c>
      <c r="G38" s="6">
        <f t="shared" si="3"/>
        <v>-0.08357205375</v>
      </c>
      <c r="H38" s="21">
        <f t="shared" si="4"/>
        <v>0.9955015839</v>
      </c>
      <c r="I38" s="135">
        <v>-0.05290070530997959</v>
      </c>
      <c r="J38" s="6">
        <f t="shared" si="5"/>
        <v>-0.05266273593</v>
      </c>
      <c r="K38" s="21">
        <f t="shared" si="6"/>
        <v>0.9955015839</v>
      </c>
      <c r="L38" s="135">
        <v>-0.10734793042782664</v>
      </c>
      <c r="M38" s="6">
        <f t="shared" si="7"/>
        <v>-0.1068650348</v>
      </c>
      <c r="N38" s="21">
        <f t="shared" si="8"/>
        <v>0.9955015839</v>
      </c>
      <c r="O38" s="22">
        <v>-0.13061590109325105</v>
      </c>
      <c r="P38" s="6">
        <f t="shared" si="9"/>
        <v>-0.1300283364</v>
      </c>
      <c r="Q38" s="21">
        <f t="shared" si="10"/>
        <v>0.9955015839</v>
      </c>
      <c r="R38" s="135">
        <v>-0.12053016520882931</v>
      </c>
      <c r="S38" s="6">
        <f t="shared" si="11"/>
        <v>-0.1199879704</v>
      </c>
      <c r="T38" s="21">
        <f t="shared" si="12"/>
        <v>0.9955015839</v>
      </c>
      <c r="U38" s="135">
        <v>-0.09110133713576318</v>
      </c>
      <c r="V38" s="6">
        <f t="shared" si="13"/>
        <v>-0.09069152542</v>
      </c>
      <c r="W38" s="21">
        <f t="shared" si="14"/>
        <v>0.9955015839</v>
      </c>
      <c r="X38" s="135">
        <v>-0.08819179493839269</v>
      </c>
      <c r="Y38" s="6">
        <f t="shared" si="15"/>
        <v>-0.08779507155</v>
      </c>
      <c r="Z38" s="21">
        <f t="shared" si="16"/>
        <v>0.9955015839</v>
      </c>
      <c r="AA38" s="135">
        <v>-0.07257369607129871</v>
      </c>
      <c r="AB38" s="6">
        <f t="shared" si="17"/>
        <v>-0.07224722939</v>
      </c>
      <c r="AC38" s="21">
        <f t="shared" si="18"/>
        <v>0.9955015839</v>
      </c>
      <c r="AD38" s="135">
        <v>0.006416210283995305</v>
      </c>
      <c r="AE38" s="6">
        <f t="shared" si="19"/>
        <v>0.0063873475</v>
      </c>
      <c r="AF38" s="21">
        <f t="shared" si="20"/>
        <v>0.9955015839</v>
      </c>
      <c r="AG38" s="135">
        <v>-0.037376569617870725</v>
      </c>
      <c r="AH38" s="6">
        <f t="shared" si="21"/>
        <v>-0.03720843426</v>
      </c>
      <c r="AI38" s="21">
        <f t="shared" si="22"/>
        <v>0.9955015839</v>
      </c>
    </row>
    <row r="39" ht="13.5" customHeight="1">
      <c r="A39" s="15" t="s">
        <v>135</v>
      </c>
      <c r="B39" s="6">
        <f>SQRT(('Regime Indicators'!J38-'Regime Indicators'!$J$41)^2+('Regime Indicators'!K38-'Regime Indicators'!$K$41)^2+('Regime Indicators'!L38-'Regime Indicators'!$L$41)^2+('Regime Indicators'!M38-'Regime Indicators'!$M$41)^2+('Regime Indicators'!N38-'Regime Indicators'!$N$41)^2+('Regime Indicators'!O38-'Regime Indicators'!$O$41)^2)</f>
        <v>1.887153747</v>
      </c>
      <c r="C39" s="6">
        <f t="shared" si="1"/>
        <v>0.1153349341</v>
      </c>
      <c r="D39" s="6">
        <f t="shared" si="2"/>
        <v>0.995404451</v>
      </c>
      <c r="F39" s="135">
        <v>0.05635223282079016</v>
      </c>
      <c r="G39" s="6">
        <f t="shared" si="3"/>
        <v>0.05609326337</v>
      </c>
      <c r="H39" s="21">
        <f t="shared" si="4"/>
        <v>0.995404451</v>
      </c>
      <c r="I39" s="135">
        <v>0.0731711990954993</v>
      </c>
      <c r="J39" s="6">
        <f t="shared" si="5"/>
        <v>0.07283493726</v>
      </c>
      <c r="K39" s="21">
        <f t="shared" si="6"/>
        <v>0.995404451</v>
      </c>
      <c r="L39" s="135">
        <v>0.028760704139326965</v>
      </c>
      <c r="M39" s="6">
        <f t="shared" si="7"/>
        <v>0.02862853291</v>
      </c>
      <c r="N39" s="21">
        <f t="shared" si="8"/>
        <v>0.995404451</v>
      </c>
      <c r="O39" s="22">
        <v>0.04319524192616009</v>
      </c>
      <c r="P39" s="6">
        <f t="shared" si="9"/>
        <v>0.04299673607</v>
      </c>
      <c r="Q39" s="21">
        <f t="shared" si="10"/>
        <v>0.995404451</v>
      </c>
      <c r="R39" s="135">
        <v>0.021713215712493517</v>
      </c>
      <c r="S39" s="6">
        <f t="shared" si="11"/>
        <v>0.02161343157</v>
      </c>
      <c r="T39" s="21">
        <f t="shared" si="12"/>
        <v>0.995404451</v>
      </c>
      <c r="U39" s="135">
        <v>0.05607263365849935</v>
      </c>
      <c r="V39" s="6">
        <f t="shared" si="13"/>
        <v>0.05581494912</v>
      </c>
      <c r="W39" s="21">
        <f t="shared" si="14"/>
        <v>0.995404451</v>
      </c>
      <c r="X39" s="135">
        <v>0.037843149887505145</v>
      </c>
      <c r="Y39" s="6">
        <f t="shared" si="15"/>
        <v>0.03766923984</v>
      </c>
      <c r="Z39" s="21">
        <f t="shared" si="16"/>
        <v>0.995404451</v>
      </c>
      <c r="AA39" s="135">
        <v>0.07812414239463683</v>
      </c>
      <c r="AB39" s="6">
        <f t="shared" si="17"/>
        <v>0.07776511907</v>
      </c>
      <c r="AC39" s="21">
        <f t="shared" si="18"/>
        <v>0.995404451</v>
      </c>
      <c r="AD39" s="135">
        <v>-0.012583614513958175</v>
      </c>
      <c r="AE39" s="6">
        <f t="shared" si="19"/>
        <v>-0.0125257859</v>
      </c>
      <c r="AF39" s="21">
        <f t="shared" si="20"/>
        <v>0.995404451</v>
      </c>
      <c r="AG39" s="135">
        <v>-0.008613998247366528</v>
      </c>
      <c r="AH39" s="6">
        <f t="shared" si="21"/>
        <v>-0.008574412196</v>
      </c>
      <c r="AI39" s="21">
        <f t="shared" si="22"/>
        <v>0.995404451</v>
      </c>
    </row>
    <row r="40" ht="13.5" customHeight="1">
      <c r="A40" s="15" t="s">
        <v>137</v>
      </c>
      <c r="B40" s="6">
        <f>SQRT(('Regime Indicators'!J39-'Regime Indicators'!$J$41)^2+('Regime Indicators'!K39-'Regime Indicators'!$K$41)^2+('Regime Indicators'!L39-'Regime Indicators'!$L$41)^2+('Regime Indicators'!M39-'Regime Indicators'!$M$41)^2+('Regime Indicators'!N39-'Regime Indicators'!$N$41)^2+('Regime Indicators'!O39-'Regime Indicators'!$O$41)^2)</f>
        <v>1.270100253</v>
      </c>
      <c r="C40" s="6">
        <f t="shared" si="1"/>
        <v>0.07762320859</v>
      </c>
      <c r="D40" s="6">
        <f t="shared" si="2"/>
        <v>0.9985975322</v>
      </c>
      <c r="F40" s="135">
        <v>0.016383574414898572</v>
      </c>
      <c r="G40" s="6">
        <f t="shared" si="3"/>
        <v>0.01636059698</v>
      </c>
      <c r="H40" s="21">
        <f t="shared" si="4"/>
        <v>0.9985975322</v>
      </c>
      <c r="I40" s="135">
        <v>0.0074188780047854674</v>
      </c>
      <c r="J40" s="6">
        <f t="shared" si="5"/>
        <v>0.007408473268</v>
      </c>
      <c r="K40" s="21">
        <f t="shared" si="6"/>
        <v>0.9985975322</v>
      </c>
      <c r="L40" s="135">
        <v>0.017027542699790343</v>
      </c>
      <c r="M40" s="6">
        <f t="shared" si="7"/>
        <v>0.01700366212</v>
      </c>
      <c r="N40" s="21">
        <f t="shared" si="8"/>
        <v>0.9985975322</v>
      </c>
      <c r="O40" s="22">
        <v>-0.046829800854307546</v>
      </c>
      <c r="P40" s="6">
        <f t="shared" si="9"/>
        <v>-0.04676412357</v>
      </c>
      <c r="Q40" s="21">
        <f t="shared" si="10"/>
        <v>0.9985975322</v>
      </c>
      <c r="R40" s="135">
        <v>-0.025653442139511262</v>
      </c>
      <c r="S40" s="6">
        <f t="shared" si="11"/>
        <v>-0.02561746401</v>
      </c>
      <c r="T40" s="21">
        <f t="shared" si="12"/>
        <v>0.9985975322</v>
      </c>
      <c r="U40" s="135">
        <v>-0.013538191741417571</v>
      </c>
      <c r="V40" s="6">
        <f t="shared" si="13"/>
        <v>-0.01351920486</v>
      </c>
      <c r="W40" s="21">
        <f t="shared" si="14"/>
        <v>0.9985975322</v>
      </c>
      <c r="X40" s="135">
        <v>0.011817470449937861</v>
      </c>
      <c r="Y40" s="6">
        <f t="shared" si="15"/>
        <v>0.01180089683</v>
      </c>
      <c r="Z40" s="21">
        <f t="shared" si="16"/>
        <v>0.9985975322</v>
      </c>
      <c r="AA40" s="135">
        <v>3.8480539831842187E-4</v>
      </c>
      <c r="AB40" s="6">
        <f t="shared" si="17"/>
        <v>0.0003842657212</v>
      </c>
      <c r="AC40" s="21">
        <f t="shared" si="18"/>
        <v>0.9985975322</v>
      </c>
      <c r="AD40" s="135">
        <v>0.08260569389152406</v>
      </c>
      <c r="AE40" s="6">
        <f t="shared" si="19"/>
        <v>0.08248984207</v>
      </c>
      <c r="AF40" s="21">
        <f t="shared" si="20"/>
        <v>0.9985975322</v>
      </c>
      <c r="AG40" s="135">
        <v>0.04112809474241996</v>
      </c>
      <c r="AH40" s="6">
        <f t="shared" si="21"/>
        <v>0.04107041392</v>
      </c>
      <c r="AI40" s="21">
        <f t="shared" si="22"/>
        <v>0.9985975322</v>
      </c>
    </row>
    <row r="41" ht="13.5" customHeight="1">
      <c r="A41" s="15" t="s">
        <v>139</v>
      </c>
      <c r="B41" s="6">
        <f>SQRT(('Regime Indicators'!J40-'Regime Indicators'!$J$41)^2+('Regime Indicators'!K40-'Regime Indicators'!$K$41)^2+('Regime Indicators'!L40-'Regime Indicators'!$L$41)^2+('Regime Indicators'!M40-'Regime Indicators'!$M$41)^2+('Regime Indicators'!N40-'Regime Indicators'!$N$41)^2+('Regime Indicators'!O40-'Regime Indicators'!$O$41)^2)</f>
        <v>0.940919623</v>
      </c>
      <c r="C41" s="6">
        <f t="shared" si="1"/>
        <v>0.057505067</v>
      </c>
      <c r="D41" s="6">
        <f t="shared" si="2"/>
        <v>0.9994296296</v>
      </c>
      <c r="F41" s="135">
        <v>0.04583087082488557</v>
      </c>
      <c r="G41" s="6">
        <f t="shared" si="3"/>
        <v>0.04580473025</v>
      </c>
      <c r="H41" s="21">
        <f t="shared" si="4"/>
        <v>0.9994296296</v>
      </c>
      <c r="I41" s="135">
        <v>0.006143230685792922</v>
      </c>
      <c r="J41" s="6">
        <f t="shared" si="5"/>
        <v>0.006139726769</v>
      </c>
      <c r="K41" s="21">
        <f t="shared" si="6"/>
        <v>0.9994296296</v>
      </c>
      <c r="L41" s="135">
        <v>0.04306276895110828</v>
      </c>
      <c r="M41" s="6">
        <f t="shared" si="7"/>
        <v>0.04303820722</v>
      </c>
      <c r="N41" s="21">
        <f t="shared" si="8"/>
        <v>0.9994296296</v>
      </c>
      <c r="O41" s="22">
        <v>0.0324099586965636</v>
      </c>
      <c r="P41" s="6">
        <f t="shared" si="9"/>
        <v>0.03239147301</v>
      </c>
      <c r="Q41" s="21">
        <f t="shared" si="10"/>
        <v>0.9994296296</v>
      </c>
      <c r="R41" s="135">
        <v>-0.02174100796956191</v>
      </c>
      <c r="S41" s="6">
        <f t="shared" si="11"/>
        <v>-0.02172860754</v>
      </c>
      <c r="T41" s="21">
        <f t="shared" si="12"/>
        <v>0.9994296296</v>
      </c>
      <c r="U41" s="135">
        <v>6.575614977271105E-4</v>
      </c>
      <c r="V41" s="6">
        <f t="shared" si="13"/>
        <v>0.0006571864441</v>
      </c>
      <c r="W41" s="21">
        <f t="shared" si="14"/>
        <v>0.9994296296</v>
      </c>
      <c r="X41" s="135">
        <v>-0.018790959688178566</v>
      </c>
      <c r="Y41" s="6">
        <f t="shared" si="15"/>
        <v>-0.01878024188</v>
      </c>
      <c r="Z41" s="21">
        <f t="shared" si="16"/>
        <v>0.9994296296</v>
      </c>
      <c r="AA41" s="135">
        <v>-0.006890086179692778</v>
      </c>
      <c r="AB41" s="6">
        <f t="shared" si="17"/>
        <v>-0.006886156278</v>
      </c>
      <c r="AC41" s="21">
        <f t="shared" si="18"/>
        <v>0.9994296296</v>
      </c>
      <c r="AD41" s="135">
        <v>0.03401351765992677</v>
      </c>
      <c r="AE41" s="6">
        <f t="shared" si="19"/>
        <v>0.03399411735</v>
      </c>
      <c r="AF41" s="21">
        <f t="shared" si="20"/>
        <v>0.9994296296</v>
      </c>
      <c r="AG41" s="135">
        <v>0.044334031695673515</v>
      </c>
      <c r="AH41" s="6">
        <f t="shared" si="21"/>
        <v>0.04430874487</v>
      </c>
      <c r="AI41" s="21">
        <f t="shared" si="22"/>
        <v>0.9994296296</v>
      </c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0.02886784357</v>
      </c>
      <c r="I53" s="135">
        <f>SUM(J3:J49)/SUM(K3:K49)</f>
        <v>0.03239820148</v>
      </c>
      <c r="L53" s="135">
        <f>SUM(M3:M49)/SUM(N3:N49)</f>
        <v>0.02603306573</v>
      </c>
      <c r="O53" s="135">
        <f>SUM(P3:P49)/SUM(Q3:Q49)</f>
        <v>0.02982169608</v>
      </c>
      <c r="R53" s="135">
        <f>SUM(S3:S49)/SUM(T3:T49)</f>
        <v>0.006260569008</v>
      </c>
      <c r="U53" s="135">
        <f>SUM(V3:V49)/SUM(W3:W49)</f>
        <v>0.01322717597</v>
      </c>
      <c r="X53" s="135">
        <f>SUM(Y3:Y49)/SUM(Z3:Z49)</f>
        <v>0.01524612274</v>
      </c>
      <c r="AA53" s="135">
        <f>SUM(AB3:AB49)/SUM(AC3:AC49)</f>
        <v>0.01849302212</v>
      </c>
      <c r="AD53" s="135">
        <f>SUM(AE3:AE49)/SUM(AF3:AF49)</f>
        <v>0.005024953827</v>
      </c>
      <c r="AG53" s="135">
        <f>SUM(AH3:AH49)/SUM(AI3:AI49)</f>
        <v>0.01839759836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Indicators'!$J$40)^2+('Regime Indicators'!K2-'Regime Indicators'!$K$40)^2+('Regime Indicators'!L2-'Regime Indicators'!$L$40)^2+('Regime Indicators'!M2-'Regime Indicators'!$M$40)^2+('Regime Indicators'!N2-'Regime Indicators'!$N$40)^2+('Regime Indicators'!O2-'Regime Indicators'!$O$40)^2)</f>
        <v>15.86874195</v>
      </c>
      <c r="C3" s="6">
        <f t="shared" ref="C3:C40" si="1">B3/MAX($B$3:$B$49)</f>
        <v>1</v>
      </c>
      <c r="D3" s="6">
        <f t="shared" ref="D3:D40" si="2">(1-C3^3)^3</f>
        <v>0</v>
      </c>
      <c r="F3" s="135">
        <v>0.08002022215014493</v>
      </c>
      <c r="G3" s="6">
        <f t="shared" ref="G3:G40" si="3">F3*$D3</f>
        <v>0</v>
      </c>
      <c r="H3" s="21">
        <f t="shared" ref="H3:H40" si="4">$D3</f>
        <v>0</v>
      </c>
      <c r="I3" s="135">
        <v>0.05927035378206491</v>
      </c>
      <c r="J3" s="6">
        <f t="shared" ref="J3:J40" si="5">I3*$D3</f>
        <v>0</v>
      </c>
      <c r="K3" s="21">
        <f t="shared" ref="K3:K40" si="6">$D3</f>
        <v>0</v>
      </c>
      <c r="L3" s="135">
        <v>0.09027923563222706</v>
      </c>
      <c r="M3" s="6">
        <f t="shared" ref="M3:M40" si="7">L3*$D3</f>
        <v>0</v>
      </c>
      <c r="N3" s="21">
        <f t="shared" ref="N3:N40" si="8">$D3</f>
        <v>0</v>
      </c>
      <c r="O3" s="22">
        <v>0.08769557455906196</v>
      </c>
      <c r="P3" s="6">
        <f t="shared" ref="P3:P40" si="9">O3*$D3</f>
        <v>0</v>
      </c>
      <c r="Q3" s="21">
        <f t="shared" ref="Q3:Q40" si="10">$D3</f>
        <v>0</v>
      </c>
      <c r="R3" s="135">
        <v>0.10845177406117879</v>
      </c>
      <c r="S3" s="6">
        <f t="shared" ref="S3:S40" si="11">R3*$D3</f>
        <v>0</v>
      </c>
      <c r="T3" s="21">
        <f t="shared" ref="T3:T40" si="12">$D3</f>
        <v>0</v>
      </c>
      <c r="U3" s="135">
        <v>0.09379122638738613</v>
      </c>
      <c r="V3" s="6">
        <f t="shared" ref="V3:V40" si="13">U3*$D3</f>
        <v>0</v>
      </c>
      <c r="W3" s="21">
        <f t="shared" ref="W3:W40" si="14">$D3</f>
        <v>0</v>
      </c>
      <c r="X3" s="135">
        <v>0.122437114401857</v>
      </c>
      <c r="Y3" s="6">
        <f t="shared" ref="Y3:Y40" si="15">X3*$D3</f>
        <v>0</v>
      </c>
      <c r="Z3" s="21">
        <f t="shared" ref="Z3:Z40" si="16">$D3</f>
        <v>0</v>
      </c>
      <c r="AA3" s="135">
        <v>0.128439994113547</v>
      </c>
      <c r="AB3" s="6">
        <f t="shared" ref="AB3:AB40" si="17">AA3*$D3</f>
        <v>0</v>
      </c>
      <c r="AC3" s="21">
        <f t="shared" ref="AC3:AC40" si="18">$D3</f>
        <v>0</v>
      </c>
      <c r="AD3" s="135">
        <v>0.02572521521226423</v>
      </c>
      <c r="AE3" s="6">
        <f t="shared" ref="AE3:AE40" si="19">AD3*$D3</f>
        <v>0</v>
      </c>
      <c r="AF3" s="21">
        <f t="shared" ref="AF3:AF40" si="20">$D3</f>
        <v>0</v>
      </c>
      <c r="AG3" s="135">
        <v>0.04818173655123448</v>
      </c>
      <c r="AH3" s="6">
        <f t="shared" ref="AH3:AH40" si="21">AG3*$D3</f>
        <v>0</v>
      </c>
      <c r="AI3" s="21">
        <f t="shared" ref="AI3:AI40" si="22">$D3</f>
        <v>0</v>
      </c>
    </row>
    <row r="4" ht="13.5" customHeight="1">
      <c r="A4" s="15" t="s">
        <v>31</v>
      </c>
      <c r="B4" s="6">
        <f>SQRT(('Regime Indicators'!J3-'Regime Indicators'!$J$40)^2+('Regime Indicators'!K3-'Regime Indicators'!$K$40)^2+('Regime Indicators'!L3-'Regime Indicators'!$L$40)^2+('Regime Indicators'!M3-'Regime Indicators'!$M$40)^2+('Regime Indicators'!N3-'Regime Indicators'!$N$40)^2+('Regime Indicators'!O3-'Regime Indicators'!$O$40)^2)</f>
        <v>15.04301491</v>
      </c>
      <c r="C4" s="6">
        <f t="shared" si="1"/>
        <v>0.9479651862</v>
      </c>
      <c r="D4" s="6">
        <f t="shared" si="2"/>
        <v>0.00324984618</v>
      </c>
      <c r="F4" s="135">
        <v>0.01241346270998478</v>
      </c>
      <c r="G4" s="6">
        <f t="shared" si="3"/>
        <v>0.00004034184436</v>
      </c>
      <c r="H4" s="21">
        <f t="shared" si="4"/>
        <v>0.00324984618</v>
      </c>
      <c r="I4" s="135">
        <v>0.011884710625086337</v>
      </c>
      <c r="J4" s="6">
        <f t="shared" si="5"/>
        <v>0.00003862348142</v>
      </c>
      <c r="K4" s="21">
        <f t="shared" si="6"/>
        <v>0.00324984618</v>
      </c>
      <c r="L4" s="135">
        <v>0.014613208825635438</v>
      </c>
      <c r="M4" s="6">
        <f t="shared" si="7"/>
        <v>0.00004749068087</v>
      </c>
      <c r="N4" s="21">
        <f t="shared" si="8"/>
        <v>0.00324984618</v>
      </c>
      <c r="O4" s="22">
        <v>0.024761117291381085</v>
      </c>
      <c r="P4" s="6">
        <f t="shared" si="9"/>
        <v>0.00008046982243</v>
      </c>
      <c r="Q4" s="21">
        <f t="shared" si="10"/>
        <v>0.00324984618</v>
      </c>
      <c r="R4" s="135">
        <v>0.0320104288920775</v>
      </c>
      <c r="S4" s="6">
        <f t="shared" si="11"/>
        <v>0.00010402897</v>
      </c>
      <c r="T4" s="21">
        <f t="shared" si="12"/>
        <v>0.00324984618</v>
      </c>
      <c r="U4" s="135">
        <v>0.04831366244088464</v>
      </c>
      <c r="V4" s="6">
        <f t="shared" si="13"/>
        <v>0.0001570119713</v>
      </c>
      <c r="W4" s="21">
        <f t="shared" si="14"/>
        <v>0.00324984618</v>
      </c>
      <c r="X4" s="135">
        <v>0.07268401040415595</v>
      </c>
      <c r="Y4" s="6">
        <f t="shared" si="15"/>
        <v>0.0002362118535</v>
      </c>
      <c r="Z4" s="21">
        <f t="shared" si="16"/>
        <v>0.00324984618</v>
      </c>
      <c r="AA4" s="135">
        <v>0.06995801200596197</v>
      </c>
      <c r="AB4" s="6">
        <f t="shared" si="17"/>
        <v>0.0002273527781</v>
      </c>
      <c r="AC4" s="21">
        <f t="shared" si="18"/>
        <v>0.00324984618</v>
      </c>
      <c r="AD4" s="135">
        <v>0.011605795214162162</v>
      </c>
      <c r="AE4" s="6">
        <f t="shared" si="19"/>
        <v>0.00003771704924</v>
      </c>
      <c r="AF4" s="21">
        <f t="shared" si="20"/>
        <v>0.00324984618</v>
      </c>
      <c r="AG4" s="135">
        <v>0.025472703447271927</v>
      </c>
      <c r="AH4" s="6">
        <f t="shared" si="21"/>
        <v>0.00008278236798</v>
      </c>
      <c r="AI4" s="21">
        <f t="shared" si="22"/>
        <v>0.00324984618</v>
      </c>
    </row>
    <row r="5" ht="13.5" customHeight="1">
      <c r="A5" s="15" t="s">
        <v>55</v>
      </c>
      <c r="B5" s="6">
        <f>SQRT(('Regime Indicators'!J4-'Regime Indicators'!$J$40)^2+('Regime Indicators'!K4-'Regime Indicators'!$K$40)^2+('Regime Indicators'!L4-'Regime Indicators'!$L$40)^2+('Regime Indicators'!M4-'Regime Indicators'!$M$40)^2+('Regime Indicators'!N4-'Regime Indicators'!$N$40)^2+('Regime Indicators'!O4-'Regime Indicators'!$O$40)^2)</f>
        <v>14.47262805</v>
      </c>
      <c r="C5" s="6">
        <f t="shared" si="1"/>
        <v>0.9120211353</v>
      </c>
      <c r="D5" s="6">
        <f t="shared" si="2"/>
        <v>0.01406676285</v>
      </c>
      <c r="F5" s="135">
        <v>0.04925153891895251</v>
      </c>
      <c r="G5" s="6">
        <f t="shared" si="3"/>
        <v>0.0006928097178</v>
      </c>
      <c r="H5" s="21">
        <f t="shared" si="4"/>
        <v>0.01406676285</v>
      </c>
      <c r="I5" s="135">
        <v>0.06855645625949958</v>
      </c>
      <c r="J5" s="6">
        <f t="shared" si="5"/>
        <v>0.0009643674119</v>
      </c>
      <c r="K5" s="21">
        <f t="shared" si="6"/>
        <v>0.01406676285</v>
      </c>
      <c r="L5" s="135">
        <v>0.023009322975089397</v>
      </c>
      <c r="M5" s="6">
        <f t="shared" si="7"/>
        <v>0.0003236666896</v>
      </c>
      <c r="N5" s="21">
        <f t="shared" si="8"/>
        <v>0.01406676285</v>
      </c>
      <c r="O5" s="22">
        <v>0.06687712968515203</v>
      </c>
      <c r="P5" s="6">
        <f t="shared" si="9"/>
        <v>0.0009407447232</v>
      </c>
      <c r="Q5" s="21">
        <f t="shared" si="10"/>
        <v>0.01406676285</v>
      </c>
      <c r="R5" s="135">
        <v>0.06694646170415974</v>
      </c>
      <c r="S5" s="6">
        <f t="shared" si="11"/>
        <v>0.0009417200003</v>
      </c>
      <c r="T5" s="21">
        <f t="shared" si="12"/>
        <v>0.01406676285</v>
      </c>
      <c r="U5" s="135">
        <v>0.07262039596740211</v>
      </c>
      <c r="V5" s="6">
        <f t="shared" si="13"/>
        <v>0.001021533888</v>
      </c>
      <c r="W5" s="21">
        <f t="shared" si="14"/>
        <v>0.01406676285</v>
      </c>
      <c r="X5" s="135">
        <v>0.041689047053434125</v>
      </c>
      <c r="Y5" s="6">
        <f t="shared" si="15"/>
        <v>0.0005864299382</v>
      </c>
      <c r="Z5" s="21">
        <f t="shared" si="16"/>
        <v>0.01406676285</v>
      </c>
      <c r="AA5" s="135">
        <v>0.05575059516325842</v>
      </c>
      <c r="AB5" s="6">
        <f t="shared" si="17"/>
        <v>0.0007842304008</v>
      </c>
      <c r="AC5" s="21">
        <f t="shared" si="18"/>
        <v>0.01406676285</v>
      </c>
      <c r="AD5" s="135">
        <v>-0.01099525232072629</v>
      </c>
      <c r="AE5" s="6">
        <f t="shared" si="19"/>
        <v>-0.0001546676068</v>
      </c>
      <c r="AF5" s="21">
        <f t="shared" si="20"/>
        <v>0.01406676285</v>
      </c>
      <c r="AG5" s="135">
        <v>4.246628429507293E-4</v>
      </c>
      <c r="AH5" s="6">
        <f t="shared" si="21"/>
        <v>0.000005973631502</v>
      </c>
      <c r="AI5" s="21">
        <f t="shared" si="22"/>
        <v>0.01406676285</v>
      </c>
    </row>
    <row r="6" ht="13.5" customHeight="1">
      <c r="A6" s="15" t="s">
        <v>59</v>
      </c>
      <c r="B6" s="6">
        <f>SQRT(('Regime Indicators'!J5-'Regime Indicators'!$J$40)^2+('Regime Indicators'!K5-'Regime Indicators'!$K$40)^2+('Regime Indicators'!L5-'Regime Indicators'!$L$40)^2+('Regime Indicators'!M5-'Regime Indicators'!$M$40)^2+('Regime Indicators'!N5-'Regime Indicators'!$N$40)^2+('Regime Indicators'!O5-'Regime Indicators'!$O$40)^2)</f>
        <v>13.27474098</v>
      </c>
      <c r="C6" s="6">
        <f t="shared" si="1"/>
        <v>0.8365339246</v>
      </c>
      <c r="D6" s="6">
        <f t="shared" si="2"/>
        <v>0.07126832512</v>
      </c>
      <c r="F6" s="135">
        <v>-0.002430018543937873</v>
      </c>
      <c r="G6" s="6">
        <f t="shared" si="3"/>
        <v>-0.0001731833516</v>
      </c>
      <c r="H6" s="21">
        <f t="shared" si="4"/>
        <v>0.07126832512</v>
      </c>
      <c r="I6" s="135">
        <v>0.04208238323936153</v>
      </c>
      <c r="J6" s="6">
        <f t="shared" si="5"/>
        <v>0.00299914097</v>
      </c>
      <c r="K6" s="21">
        <f t="shared" si="6"/>
        <v>0.07126832512</v>
      </c>
      <c r="L6" s="135">
        <v>-0.06256878422352907</v>
      </c>
      <c r="M6" s="6">
        <f t="shared" si="7"/>
        <v>-0.004459172456</v>
      </c>
      <c r="N6" s="21">
        <f t="shared" si="8"/>
        <v>0.07126832512</v>
      </c>
      <c r="O6" s="22">
        <v>1.594875589121525E-4</v>
      </c>
      <c r="P6" s="6">
        <f t="shared" si="9"/>
        <v>0.0000113664112</v>
      </c>
      <c r="Q6" s="21">
        <f t="shared" si="10"/>
        <v>0.07126832512</v>
      </c>
      <c r="R6" s="135">
        <v>0.005225827378864345</v>
      </c>
      <c r="S6" s="6">
        <f t="shared" si="11"/>
        <v>0.0003724359646</v>
      </c>
      <c r="T6" s="21">
        <f t="shared" si="12"/>
        <v>0.07126832512</v>
      </c>
      <c r="U6" s="135">
        <v>0.04897168001593255</v>
      </c>
      <c r="V6" s="6">
        <f t="shared" si="13"/>
        <v>0.003490129613</v>
      </c>
      <c r="W6" s="21">
        <f t="shared" si="14"/>
        <v>0.07126832512</v>
      </c>
      <c r="X6" s="135">
        <v>-0.028372464318063062</v>
      </c>
      <c r="Y6" s="6">
        <f t="shared" si="15"/>
        <v>-0.002022058011</v>
      </c>
      <c r="Z6" s="21">
        <f t="shared" si="16"/>
        <v>0.07126832512</v>
      </c>
      <c r="AA6" s="135">
        <v>-0.01465868783247759</v>
      </c>
      <c r="AB6" s="6">
        <f t="shared" si="17"/>
        <v>-0.00104470013</v>
      </c>
      <c r="AC6" s="21">
        <f t="shared" si="18"/>
        <v>0.07126832512</v>
      </c>
      <c r="AD6" s="135">
        <v>0.07345144035693751</v>
      </c>
      <c r="AE6" s="6">
        <f t="shared" si="19"/>
        <v>0.005234761132</v>
      </c>
      <c r="AF6" s="21">
        <f t="shared" si="20"/>
        <v>0.07126832512</v>
      </c>
      <c r="AG6" s="135">
        <v>0.009373971220094646</v>
      </c>
      <c r="AH6" s="6">
        <f t="shared" si="21"/>
        <v>0.0006680672286</v>
      </c>
      <c r="AI6" s="21">
        <f t="shared" si="22"/>
        <v>0.07126832512</v>
      </c>
    </row>
    <row r="7" ht="13.5" customHeight="1">
      <c r="A7" s="15" t="s">
        <v>61</v>
      </c>
      <c r="B7" s="6">
        <f>SQRT(('Regime Indicators'!J6-'Regime Indicators'!$J$40)^2+('Regime Indicators'!K6-'Regime Indicators'!$K$40)^2+('Regime Indicators'!L6-'Regime Indicators'!$L$40)^2+('Regime Indicators'!M6-'Regime Indicators'!$M$40)^2+('Regime Indicators'!N6-'Regime Indicators'!$N$40)^2+('Regime Indicators'!O6-'Regime Indicators'!$O$40)^2)</f>
        <v>12.15953354</v>
      </c>
      <c r="C7" s="6">
        <f t="shared" si="1"/>
        <v>0.7662569332</v>
      </c>
      <c r="D7" s="6">
        <f t="shared" si="2"/>
        <v>0.1664589407</v>
      </c>
      <c r="F7" s="135">
        <v>-0.05796753433549395</v>
      </c>
      <c r="G7" s="6">
        <f t="shared" si="3"/>
        <v>-0.009649214359</v>
      </c>
      <c r="H7" s="21">
        <f t="shared" si="4"/>
        <v>0.1664589407</v>
      </c>
      <c r="I7" s="135">
        <v>-0.007657923639615372</v>
      </c>
      <c r="J7" s="6">
        <f t="shared" si="5"/>
        <v>-0.001274729857</v>
      </c>
      <c r="K7" s="21">
        <f t="shared" si="6"/>
        <v>0.1664589407</v>
      </c>
      <c r="L7" s="135">
        <v>-0.0727507260282858</v>
      </c>
      <c r="M7" s="6">
        <f t="shared" si="7"/>
        <v>-0.01211000879</v>
      </c>
      <c r="N7" s="21">
        <f t="shared" si="8"/>
        <v>0.1664589407</v>
      </c>
      <c r="O7" s="22">
        <v>-0.021038970256296308</v>
      </c>
      <c r="P7" s="6">
        <f t="shared" si="9"/>
        <v>-0.003502124702</v>
      </c>
      <c r="Q7" s="21">
        <f t="shared" si="10"/>
        <v>0.1664589407</v>
      </c>
      <c r="R7" s="135">
        <v>-0.03375881088889332</v>
      </c>
      <c r="S7" s="6">
        <f t="shared" si="11"/>
        <v>-0.005619455899</v>
      </c>
      <c r="T7" s="21">
        <f t="shared" si="12"/>
        <v>0.1664589407</v>
      </c>
      <c r="U7" s="135">
        <v>6.377278934066588E-4</v>
      </c>
      <c r="V7" s="6">
        <f t="shared" si="13"/>
        <v>0.0001061555096</v>
      </c>
      <c r="W7" s="21">
        <f t="shared" si="14"/>
        <v>0.1664589407</v>
      </c>
      <c r="X7" s="135">
        <v>-0.06051301901523953</v>
      </c>
      <c r="Y7" s="6">
        <f t="shared" si="15"/>
        <v>-0.01007293304</v>
      </c>
      <c r="Z7" s="21">
        <f t="shared" si="16"/>
        <v>0.1664589407</v>
      </c>
      <c r="AA7" s="135">
        <v>-0.038422046372680874</v>
      </c>
      <c r="AB7" s="6">
        <f t="shared" si="17"/>
        <v>-0.006395693137</v>
      </c>
      <c r="AC7" s="21">
        <f t="shared" si="18"/>
        <v>0.1664589407</v>
      </c>
      <c r="AD7" s="135">
        <v>0.033848760639049624</v>
      </c>
      <c r="AE7" s="6">
        <f t="shared" si="19"/>
        <v>0.005634428839</v>
      </c>
      <c r="AF7" s="21">
        <f t="shared" si="20"/>
        <v>0.1664589407</v>
      </c>
      <c r="AG7" s="135">
        <v>-0.0037485287604897</v>
      </c>
      <c r="AH7" s="6">
        <f t="shared" si="21"/>
        <v>-0.0006239761265</v>
      </c>
      <c r="AI7" s="21">
        <f t="shared" si="22"/>
        <v>0.1664589407</v>
      </c>
    </row>
    <row r="8" ht="13.5" customHeight="1">
      <c r="A8" s="15" t="s">
        <v>63</v>
      </c>
      <c r="B8" s="6">
        <f>SQRT(('Regime Indicators'!J7-'Regime Indicators'!$J$40)^2+('Regime Indicators'!K7-'Regime Indicators'!$K$40)^2+('Regime Indicators'!L7-'Regime Indicators'!$L$40)^2+('Regime Indicators'!M7-'Regime Indicators'!$M$40)^2+('Regime Indicators'!N7-'Regime Indicators'!$N$40)^2+('Regime Indicators'!O7-'Regime Indicators'!$O$40)^2)</f>
        <v>11.41895472</v>
      </c>
      <c r="C8" s="6">
        <f t="shared" si="1"/>
        <v>0.7195879017</v>
      </c>
      <c r="D8" s="6">
        <f t="shared" si="2"/>
        <v>0.2469551159</v>
      </c>
      <c r="F8" s="135">
        <v>-0.08718803376235329</v>
      </c>
      <c r="G8" s="6">
        <f t="shared" si="3"/>
        <v>-0.02153153098</v>
      </c>
      <c r="H8" s="21">
        <f t="shared" si="4"/>
        <v>0.2469551159</v>
      </c>
      <c r="I8" s="135">
        <v>-0.10179134102816823</v>
      </c>
      <c r="J8" s="6">
        <f t="shared" si="5"/>
        <v>-0.02513789242</v>
      </c>
      <c r="K8" s="21">
        <f t="shared" si="6"/>
        <v>0.2469551159</v>
      </c>
      <c r="L8" s="135">
        <v>-0.06526749088310968</v>
      </c>
      <c r="M8" s="6">
        <f t="shared" si="7"/>
        <v>-0.01611814078</v>
      </c>
      <c r="N8" s="21">
        <f t="shared" si="8"/>
        <v>0.2469551159</v>
      </c>
      <c r="O8" s="22">
        <v>-0.12827610113163534</v>
      </c>
      <c r="P8" s="6">
        <f t="shared" si="9"/>
        <v>-0.03167843942</v>
      </c>
      <c r="Q8" s="21">
        <f t="shared" si="10"/>
        <v>0.2469551159</v>
      </c>
      <c r="R8" s="135">
        <v>-0.09554071985513612</v>
      </c>
      <c r="S8" s="6">
        <f t="shared" si="11"/>
        <v>-0.02359426954</v>
      </c>
      <c r="T8" s="21">
        <f t="shared" si="12"/>
        <v>0.2469551159</v>
      </c>
      <c r="U8" s="135">
        <v>-0.07835070826027313</v>
      </c>
      <c r="V8" s="6">
        <f t="shared" si="13"/>
        <v>-0.01934910824</v>
      </c>
      <c r="W8" s="21">
        <f t="shared" si="14"/>
        <v>0.2469551159</v>
      </c>
      <c r="X8" s="135">
        <v>-0.05304393612444236</v>
      </c>
      <c r="Y8" s="6">
        <f t="shared" si="15"/>
        <v>-0.01309947139</v>
      </c>
      <c r="Z8" s="21">
        <f t="shared" si="16"/>
        <v>0.2469551159</v>
      </c>
      <c r="AA8" s="135">
        <v>-0.07185493166128165</v>
      </c>
      <c r="AB8" s="6">
        <f t="shared" si="17"/>
        <v>-0.01774494298</v>
      </c>
      <c r="AC8" s="21">
        <f t="shared" si="18"/>
        <v>0.2469551159</v>
      </c>
      <c r="AD8" s="135">
        <v>0.09323889157593612</v>
      </c>
      <c r="AE8" s="6">
        <f t="shared" si="19"/>
        <v>0.02302582128</v>
      </c>
      <c r="AF8" s="21">
        <f t="shared" si="20"/>
        <v>0.2469551159</v>
      </c>
      <c r="AG8" s="135">
        <v>-0.021237920720382775</v>
      </c>
      <c r="AH8" s="6">
        <f t="shared" si="21"/>
        <v>-0.005244813173</v>
      </c>
      <c r="AI8" s="21">
        <f t="shared" si="22"/>
        <v>0.2469551159</v>
      </c>
    </row>
    <row r="9" ht="13.5" customHeight="1">
      <c r="A9" s="15" t="s">
        <v>65</v>
      </c>
      <c r="B9" s="6">
        <f>SQRT(('Regime Indicators'!J8-'Regime Indicators'!$J$40)^2+('Regime Indicators'!K8-'Regime Indicators'!$K$40)^2+('Regime Indicators'!L8-'Regime Indicators'!$L$40)^2+('Regime Indicators'!M8-'Regime Indicators'!$M$40)^2+('Regime Indicators'!N8-'Regime Indicators'!$N$40)^2+('Regime Indicators'!O8-'Regime Indicators'!$O$40)^2)</f>
        <v>9.815649265</v>
      </c>
      <c r="C9" s="6">
        <f t="shared" si="1"/>
        <v>0.6185524536</v>
      </c>
      <c r="D9" s="6">
        <f t="shared" si="2"/>
        <v>0.4447845073</v>
      </c>
      <c r="F9" s="135">
        <v>-0.05314691207219113</v>
      </c>
      <c r="G9" s="6">
        <f t="shared" si="3"/>
        <v>-0.0236389231</v>
      </c>
      <c r="H9" s="21">
        <f t="shared" si="4"/>
        <v>0.4447845073</v>
      </c>
      <c r="I9" s="135">
        <v>0.012496285427315179</v>
      </c>
      <c r="J9" s="6">
        <f t="shared" si="5"/>
        <v>0.005558154157</v>
      </c>
      <c r="K9" s="21">
        <f t="shared" si="6"/>
        <v>0.4447845073</v>
      </c>
      <c r="L9" s="135">
        <v>-0.03545860437002735</v>
      </c>
      <c r="M9" s="6">
        <f t="shared" si="7"/>
        <v>-0.01577143787</v>
      </c>
      <c r="N9" s="21">
        <f t="shared" si="8"/>
        <v>0.4447845073</v>
      </c>
      <c r="O9" s="22">
        <v>0.04471185064685956</v>
      </c>
      <c r="P9" s="6">
        <f t="shared" si="9"/>
        <v>0.01988713846</v>
      </c>
      <c r="Q9" s="21">
        <f t="shared" si="10"/>
        <v>0.4447845073</v>
      </c>
      <c r="R9" s="135">
        <v>-0.04001382879945892</v>
      </c>
      <c r="S9" s="6">
        <f t="shared" si="11"/>
        <v>-0.01779753113</v>
      </c>
      <c r="T9" s="21">
        <f t="shared" si="12"/>
        <v>0.4447845073</v>
      </c>
      <c r="U9" s="135">
        <v>0.01617985871840122</v>
      </c>
      <c r="V9" s="6">
        <f t="shared" si="13"/>
        <v>0.007196550488</v>
      </c>
      <c r="W9" s="21">
        <f t="shared" si="14"/>
        <v>0.4447845073</v>
      </c>
      <c r="X9" s="135">
        <v>-0.0679743027555113</v>
      </c>
      <c r="Y9" s="6">
        <f t="shared" si="15"/>
        <v>-0.03023391676</v>
      </c>
      <c r="Z9" s="21">
        <f t="shared" si="16"/>
        <v>0.4447845073</v>
      </c>
      <c r="AA9" s="135">
        <v>-0.007397255447254447</v>
      </c>
      <c r="AB9" s="6">
        <f t="shared" si="17"/>
        <v>-0.003290184619</v>
      </c>
      <c r="AC9" s="21">
        <f t="shared" si="18"/>
        <v>0.4447845073</v>
      </c>
      <c r="AD9" s="135">
        <v>-0.03955042248703</v>
      </c>
      <c r="AE9" s="6">
        <f t="shared" si="19"/>
        <v>-0.01759141518</v>
      </c>
      <c r="AF9" s="21">
        <f t="shared" si="20"/>
        <v>0.4447845073</v>
      </c>
      <c r="AG9" s="135">
        <v>0.012322473989109461</v>
      </c>
      <c r="AH9" s="6">
        <f t="shared" si="21"/>
        <v>0.005480845522</v>
      </c>
      <c r="AI9" s="21">
        <f t="shared" si="22"/>
        <v>0.4447845073</v>
      </c>
    </row>
    <row r="10" ht="13.5" customHeight="1">
      <c r="A10" s="15" t="s">
        <v>67</v>
      </c>
      <c r="B10" s="6">
        <f>SQRT(('Regime Indicators'!J9-'Regime Indicators'!$J$40)^2+('Regime Indicators'!K9-'Regime Indicators'!$K$40)^2+('Regime Indicators'!L9-'Regime Indicators'!$L$40)^2+('Regime Indicators'!M9-'Regime Indicators'!$M$40)^2+('Regime Indicators'!N9-'Regime Indicators'!$N$40)^2+('Regime Indicators'!O9-'Regime Indicators'!$O$40)^2)</f>
        <v>11.99526686</v>
      </c>
      <c r="C10" s="6">
        <f t="shared" si="1"/>
        <v>0.7559053453</v>
      </c>
      <c r="D10" s="6">
        <f t="shared" si="2"/>
        <v>0.1833288983</v>
      </c>
      <c r="F10" s="135">
        <v>-0.061133195190131606</v>
      </c>
      <c r="G10" s="6">
        <f t="shared" si="3"/>
        <v>-0.01120748132</v>
      </c>
      <c r="H10" s="21">
        <f t="shared" si="4"/>
        <v>0.1833288983</v>
      </c>
      <c r="I10" s="135">
        <v>-0.12327584210725129</v>
      </c>
      <c r="J10" s="6">
        <f t="shared" si="5"/>
        <v>-0.02260002432</v>
      </c>
      <c r="K10" s="21">
        <f t="shared" si="6"/>
        <v>0.1833288983</v>
      </c>
      <c r="L10" s="135">
        <v>0.049610980138979466</v>
      </c>
      <c r="M10" s="6">
        <f t="shared" si="7"/>
        <v>0.009095126332</v>
      </c>
      <c r="N10" s="21">
        <f t="shared" si="8"/>
        <v>0.1833288983</v>
      </c>
      <c r="O10" s="22">
        <v>-0.06985229865475395</v>
      </c>
      <c r="P10" s="6">
        <f t="shared" si="9"/>
        <v>-0.01280594496</v>
      </c>
      <c r="Q10" s="21">
        <f t="shared" si="10"/>
        <v>0.1833288983</v>
      </c>
      <c r="R10" s="135">
        <v>-0.18408872554880074</v>
      </c>
      <c r="S10" s="6">
        <f t="shared" si="11"/>
        <v>-0.03374878324</v>
      </c>
      <c r="T10" s="21">
        <f t="shared" si="12"/>
        <v>0.1833288983</v>
      </c>
      <c r="U10" s="135">
        <v>-0.2283475324843044</v>
      </c>
      <c r="V10" s="6">
        <f t="shared" si="13"/>
        <v>-0.04186270156</v>
      </c>
      <c r="W10" s="21">
        <f t="shared" si="14"/>
        <v>0.1833288983</v>
      </c>
      <c r="X10" s="135">
        <v>-0.21499424094197972</v>
      </c>
      <c r="Y10" s="6">
        <f t="shared" si="15"/>
        <v>-0.03941465733</v>
      </c>
      <c r="Z10" s="21">
        <f t="shared" si="16"/>
        <v>0.1833288983</v>
      </c>
      <c r="AA10" s="135">
        <v>-0.27622719898833936</v>
      </c>
      <c r="AB10" s="6">
        <f t="shared" si="17"/>
        <v>-0.05064042807</v>
      </c>
      <c r="AC10" s="21">
        <f t="shared" si="18"/>
        <v>0.1833288983</v>
      </c>
      <c r="AD10" s="135">
        <v>-0.0589973006371286</v>
      </c>
      <c r="AE10" s="6">
        <f t="shared" si="19"/>
        <v>-0.01081591013</v>
      </c>
      <c r="AF10" s="21">
        <f t="shared" si="20"/>
        <v>0.1833288983</v>
      </c>
      <c r="AG10" s="135">
        <v>-0.09679095752549638</v>
      </c>
      <c r="AH10" s="6">
        <f t="shared" si="21"/>
        <v>-0.01774457961</v>
      </c>
      <c r="AI10" s="21">
        <f t="shared" si="22"/>
        <v>0.1833288983</v>
      </c>
    </row>
    <row r="11" ht="13.5" customHeight="1">
      <c r="A11" s="15" t="s">
        <v>78</v>
      </c>
      <c r="B11" s="6">
        <f>SQRT(('Regime Indicators'!J10-'Regime Indicators'!$J$40)^2+('Regime Indicators'!K10-'Regime Indicators'!$K$40)^2+('Regime Indicators'!L10-'Regime Indicators'!$L$40)^2+('Regime Indicators'!M10-'Regime Indicators'!$M$40)^2+('Regime Indicators'!N10-'Regime Indicators'!$N$40)^2+('Regime Indicators'!O10-'Regime Indicators'!$O$40)^2)</f>
        <v>13.63144264</v>
      </c>
      <c r="C11" s="6">
        <f t="shared" si="1"/>
        <v>0.859012182</v>
      </c>
      <c r="D11" s="6">
        <f t="shared" si="2"/>
        <v>0.04908146599</v>
      </c>
      <c r="F11" s="135">
        <v>-0.22175332891863309</v>
      </c>
      <c r="G11" s="6">
        <f t="shared" si="3"/>
        <v>-0.01088397847</v>
      </c>
      <c r="H11" s="21">
        <f t="shared" si="4"/>
        <v>0.04908146599</v>
      </c>
      <c r="I11" s="135">
        <v>-0.22787960788608141</v>
      </c>
      <c r="J11" s="6">
        <f t="shared" si="5"/>
        <v>-0.01118466522</v>
      </c>
      <c r="K11" s="21">
        <f t="shared" si="6"/>
        <v>0.04908146599</v>
      </c>
      <c r="L11" s="135">
        <v>-0.2489240638448853</v>
      </c>
      <c r="M11" s="6">
        <f t="shared" si="7"/>
        <v>-0.01221755797</v>
      </c>
      <c r="N11" s="21">
        <f t="shared" si="8"/>
        <v>0.04908146599</v>
      </c>
      <c r="O11" s="22">
        <v>-0.274452382936332</v>
      </c>
      <c r="P11" s="6">
        <f t="shared" si="9"/>
        <v>-0.0134705253</v>
      </c>
      <c r="Q11" s="21">
        <f t="shared" si="10"/>
        <v>0.04908146599</v>
      </c>
      <c r="R11" s="135">
        <v>-0.21355118264403572</v>
      </c>
      <c r="S11" s="6">
        <f t="shared" si="11"/>
        <v>-0.01048140511</v>
      </c>
      <c r="T11" s="21">
        <f t="shared" si="12"/>
        <v>0.04908146599</v>
      </c>
      <c r="U11" s="135">
        <v>-0.20963342704929955</v>
      </c>
      <c r="V11" s="6">
        <f t="shared" si="13"/>
        <v>-0.01028911592</v>
      </c>
      <c r="W11" s="21">
        <f t="shared" si="14"/>
        <v>0.04908146599</v>
      </c>
      <c r="X11" s="135">
        <v>-0.21971962707248271</v>
      </c>
      <c r="Y11" s="6">
        <f t="shared" si="15"/>
        <v>-0.0107841614</v>
      </c>
      <c r="Z11" s="21">
        <f t="shared" si="16"/>
        <v>0.04908146599</v>
      </c>
      <c r="AA11" s="135">
        <v>-0.25134571778361503</v>
      </c>
      <c r="AB11" s="6">
        <f t="shared" si="17"/>
        <v>-0.0123364163</v>
      </c>
      <c r="AC11" s="21">
        <f t="shared" si="18"/>
        <v>0.04908146599</v>
      </c>
      <c r="AD11" s="135">
        <v>0.056568329617524116</v>
      </c>
      <c r="AE11" s="6">
        <f t="shared" si="19"/>
        <v>0.002776456546</v>
      </c>
      <c r="AF11" s="21">
        <f t="shared" si="20"/>
        <v>0.04908146599</v>
      </c>
      <c r="AG11" s="135">
        <v>-0.18290427340539595</v>
      </c>
      <c r="AH11" s="6">
        <f t="shared" si="21"/>
        <v>-0.008977209874</v>
      </c>
      <c r="AI11" s="21">
        <f t="shared" si="22"/>
        <v>0.04908146599</v>
      </c>
    </row>
    <row r="12" ht="13.5" customHeight="1">
      <c r="A12" s="15" t="s">
        <v>81</v>
      </c>
      <c r="B12" s="6">
        <f>SQRT(('Regime Indicators'!J11-'Regime Indicators'!$J$40)^2+('Regime Indicators'!K11-'Regime Indicators'!$K$40)^2+('Regime Indicators'!L11-'Regime Indicators'!$L$40)^2+('Regime Indicators'!M11-'Regime Indicators'!$M$40)^2+('Regime Indicators'!N11-'Regime Indicators'!$N$40)^2+('Regime Indicators'!O11-'Regime Indicators'!$O$40)^2)</f>
        <v>13.46527393</v>
      </c>
      <c r="C12" s="6">
        <f t="shared" si="1"/>
        <v>0.8485407332</v>
      </c>
      <c r="D12" s="6">
        <f t="shared" si="2"/>
        <v>0.05887863934</v>
      </c>
      <c r="F12" s="135">
        <v>-0.16767538805335613</v>
      </c>
      <c r="G12" s="6">
        <f t="shared" si="3"/>
        <v>-0.009872498699</v>
      </c>
      <c r="H12" s="21">
        <f t="shared" si="4"/>
        <v>0.05887863934</v>
      </c>
      <c r="I12" s="135">
        <v>-0.04119668597185666</v>
      </c>
      <c r="J12" s="6">
        <f t="shared" si="5"/>
        <v>-0.002425604815</v>
      </c>
      <c r="K12" s="21">
        <f t="shared" si="6"/>
        <v>0.05887863934</v>
      </c>
      <c r="L12" s="135">
        <v>-0.1963758370369565</v>
      </c>
      <c r="M12" s="6">
        <f t="shared" si="7"/>
        <v>-0.01156234208</v>
      </c>
      <c r="N12" s="21">
        <f t="shared" si="8"/>
        <v>0.05887863934</v>
      </c>
      <c r="O12" s="22">
        <v>-0.0974047265962309</v>
      </c>
      <c r="P12" s="6">
        <f t="shared" si="9"/>
        <v>-0.005735057767</v>
      </c>
      <c r="Q12" s="21">
        <f t="shared" si="10"/>
        <v>0.05887863934</v>
      </c>
      <c r="R12" s="135">
        <v>-0.14659845383763825</v>
      </c>
      <c r="S12" s="6">
        <f t="shared" si="11"/>
        <v>-0.008631517491</v>
      </c>
      <c r="T12" s="21">
        <f t="shared" si="12"/>
        <v>0.05887863934</v>
      </c>
      <c r="U12" s="135">
        <v>-0.11706584182640645</v>
      </c>
      <c r="V12" s="6">
        <f t="shared" si="13"/>
        <v>-0.00689267748</v>
      </c>
      <c r="W12" s="21">
        <f t="shared" si="14"/>
        <v>0.05887863934</v>
      </c>
      <c r="X12" s="135">
        <v>-0.10132381240681176</v>
      </c>
      <c r="Y12" s="6">
        <f t="shared" si="15"/>
        <v>-0.005965808207</v>
      </c>
      <c r="Z12" s="21">
        <f t="shared" si="16"/>
        <v>0.05887863934</v>
      </c>
      <c r="AA12" s="135">
        <v>-0.07740572708885007</v>
      </c>
      <c r="AB12" s="6">
        <f t="shared" si="17"/>
        <v>-0.004557543888</v>
      </c>
      <c r="AC12" s="21">
        <f t="shared" si="18"/>
        <v>0.05887863934</v>
      </c>
      <c r="AD12" s="135">
        <v>-0.05436113972149703</v>
      </c>
      <c r="AE12" s="6">
        <f t="shared" si="19"/>
        <v>-0.00320070994</v>
      </c>
      <c r="AF12" s="21">
        <f t="shared" si="20"/>
        <v>0.05887863934</v>
      </c>
      <c r="AG12" s="135">
        <v>0.0570475489999438</v>
      </c>
      <c r="AH12" s="6">
        <f t="shared" si="21"/>
        <v>0.003358882063</v>
      </c>
      <c r="AI12" s="21">
        <f t="shared" si="22"/>
        <v>0.05887863934</v>
      </c>
    </row>
    <row r="13" ht="13.5" customHeight="1">
      <c r="A13" s="15" t="s">
        <v>83</v>
      </c>
      <c r="B13" s="6">
        <f>SQRT(('Regime Indicators'!J12-'Regime Indicators'!$J$40)^2+('Regime Indicators'!K12-'Regime Indicators'!$K$40)^2+('Regime Indicators'!L12-'Regime Indicators'!$L$40)^2+('Regime Indicators'!M12-'Regime Indicators'!$M$40)^2+('Regime Indicators'!N12-'Regime Indicators'!$N$40)^2+('Regime Indicators'!O12-'Regime Indicators'!$O$40)^2)</f>
        <v>12.25644529</v>
      </c>
      <c r="C13" s="6">
        <f t="shared" si="1"/>
        <v>0.7723640182</v>
      </c>
      <c r="D13" s="6">
        <f t="shared" si="2"/>
        <v>0.1568081112</v>
      </c>
      <c r="F13" s="135">
        <v>0.1669740917904099</v>
      </c>
      <c r="G13" s="6">
        <f t="shared" si="3"/>
        <v>0.02618289196</v>
      </c>
      <c r="H13" s="21">
        <f t="shared" si="4"/>
        <v>0.1568081112</v>
      </c>
      <c r="I13" s="135">
        <v>0.16320626529224058</v>
      </c>
      <c r="J13" s="6">
        <f t="shared" si="5"/>
        <v>0.0255920662</v>
      </c>
      <c r="K13" s="21">
        <f t="shared" si="6"/>
        <v>0.1568081112</v>
      </c>
      <c r="L13" s="135">
        <v>0.17999630395443433</v>
      </c>
      <c r="M13" s="6">
        <f t="shared" si="7"/>
        <v>0.02822488045</v>
      </c>
      <c r="N13" s="21">
        <f t="shared" si="8"/>
        <v>0.1568081112</v>
      </c>
      <c r="O13" s="22">
        <v>0.2337731348966341</v>
      </c>
      <c r="P13" s="6">
        <f t="shared" si="9"/>
        <v>0.03665752374</v>
      </c>
      <c r="Q13" s="21">
        <f t="shared" si="10"/>
        <v>0.1568081112</v>
      </c>
      <c r="R13" s="135">
        <v>0.30219161211983514</v>
      </c>
      <c r="S13" s="6">
        <f t="shared" si="11"/>
        <v>0.04738609592</v>
      </c>
      <c r="T13" s="21">
        <f t="shared" si="12"/>
        <v>0.1568081112</v>
      </c>
      <c r="U13" s="135">
        <v>0.21840652724128984</v>
      </c>
      <c r="V13" s="6">
        <f t="shared" si="13"/>
        <v>0.03424791502</v>
      </c>
      <c r="W13" s="21">
        <f t="shared" si="14"/>
        <v>0.1568081112</v>
      </c>
      <c r="X13" s="135">
        <v>0.37043399373341646</v>
      </c>
      <c r="Y13" s="6">
        <f t="shared" si="15"/>
        <v>0.05808705489</v>
      </c>
      <c r="Z13" s="21">
        <f t="shared" si="16"/>
        <v>0.1568081112</v>
      </c>
      <c r="AA13" s="135">
        <v>0.31206791564306036</v>
      </c>
      <c r="AB13" s="6">
        <f t="shared" si="17"/>
        <v>0.04893478043</v>
      </c>
      <c r="AC13" s="21">
        <f t="shared" si="18"/>
        <v>0.1568081112</v>
      </c>
      <c r="AD13" s="135">
        <v>0.07100981208301782</v>
      </c>
      <c r="AE13" s="6">
        <f t="shared" si="19"/>
        <v>0.01113491451</v>
      </c>
      <c r="AF13" s="21">
        <f t="shared" si="20"/>
        <v>0.1568081112</v>
      </c>
      <c r="AG13" s="135">
        <v>0.23938214791236678</v>
      </c>
      <c r="AH13" s="6">
        <f t="shared" si="21"/>
        <v>0.03753706248</v>
      </c>
      <c r="AI13" s="21">
        <f t="shared" si="22"/>
        <v>0.1568081112</v>
      </c>
    </row>
    <row r="14" ht="13.5" customHeight="1">
      <c r="A14" s="15" t="s">
        <v>85</v>
      </c>
      <c r="B14" s="6">
        <f>SQRT(('Regime Indicators'!J13-'Regime Indicators'!$J$40)^2+('Regime Indicators'!K13-'Regime Indicators'!$K$40)^2+('Regime Indicators'!L13-'Regime Indicators'!$L$40)^2+('Regime Indicators'!M13-'Regime Indicators'!$M$40)^2+('Regime Indicators'!N13-'Regime Indicators'!$N$40)^2+('Regime Indicators'!O13-'Regime Indicators'!$O$40)^2)</f>
        <v>11.36537865</v>
      </c>
      <c r="C14" s="6">
        <f t="shared" si="1"/>
        <v>0.7162117001</v>
      </c>
      <c r="D14" s="6">
        <f t="shared" si="2"/>
        <v>0.2531707649</v>
      </c>
      <c r="F14" s="135">
        <v>0.18242216902914365</v>
      </c>
      <c r="G14" s="6">
        <f t="shared" si="3"/>
        <v>0.04618396007</v>
      </c>
      <c r="H14" s="21">
        <f t="shared" si="4"/>
        <v>0.2531707649</v>
      </c>
      <c r="I14" s="135">
        <v>0.13973989390587072</v>
      </c>
      <c r="J14" s="6">
        <f t="shared" si="5"/>
        <v>0.03537805583</v>
      </c>
      <c r="K14" s="21">
        <f t="shared" si="6"/>
        <v>0.2531707649</v>
      </c>
      <c r="L14" s="135">
        <v>0.2270477714679826</v>
      </c>
      <c r="M14" s="6">
        <f t="shared" si="7"/>
        <v>0.05748185797</v>
      </c>
      <c r="N14" s="21">
        <f t="shared" si="8"/>
        <v>0.2531707649</v>
      </c>
      <c r="O14" s="22">
        <v>0.1595071393578673</v>
      </c>
      <c r="P14" s="6">
        <f t="shared" si="9"/>
        <v>0.04038254448</v>
      </c>
      <c r="Q14" s="21">
        <f t="shared" si="10"/>
        <v>0.2531707649</v>
      </c>
      <c r="R14" s="135">
        <v>0.22241231027141461</v>
      </c>
      <c r="S14" s="6">
        <f t="shared" si="11"/>
        <v>0.05630829471</v>
      </c>
      <c r="T14" s="21">
        <f t="shared" si="12"/>
        <v>0.2531707649</v>
      </c>
      <c r="U14" s="135">
        <v>0.16449990106261314</v>
      </c>
      <c r="V14" s="6">
        <f t="shared" si="13"/>
        <v>0.04164656578</v>
      </c>
      <c r="W14" s="21">
        <f t="shared" si="14"/>
        <v>0.2531707649</v>
      </c>
      <c r="X14" s="135">
        <v>0.259050399475794</v>
      </c>
      <c r="Y14" s="6">
        <f t="shared" si="15"/>
        <v>0.06558398778</v>
      </c>
      <c r="Z14" s="21">
        <f t="shared" si="16"/>
        <v>0.2531707649</v>
      </c>
      <c r="AA14" s="135">
        <v>0.1984292412279327</v>
      </c>
      <c r="AB14" s="6">
        <f t="shared" si="17"/>
        <v>0.05023648278</v>
      </c>
      <c r="AC14" s="21">
        <f t="shared" si="18"/>
        <v>0.2531707649</v>
      </c>
      <c r="AD14" s="135">
        <v>0.07847440915800385</v>
      </c>
      <c r="AE14" s="6">
        <f t="shared" si="19"/>
        <v>0.01986742619</v>
      </c>
      <c r="AF14" s="21">
        <f t="shared" si="20"/>
        <v>0.2531707649</v>
      </c>
      <c r="AG14" s="135">
        <v>0.1573578564538567</v>
      </c>
      <c r="AH14" s="6">
        <f t="shared" si="21"/>
        <v>0.03983840888</v>
      </c>
      <c r="AI14" s="21">
        <f t="shared" si="22"/>
        <v>0.2531707649</v>
      </c>
    </row>
    <row r="15" ht="13.5" customHeight="1">
      <c r="A15" s="15" t="s">
        <v>87</v>
      </c>
      <c r="B15" s="6">
        <f>SQRT(('Regime Indicators'!J14-'Regime Indicators'!$J$40)^2+('Regime Indicators'!K14-'Regime Indicators'!$K$40)^2+('Regime Indicators'!L14-'Regime Indicators'!$L$40)^2+('Regime Indicators'!M14-'Regime Indicators'!$M$40)^2+('Regime Indicators'!N14-'Regime Indicators'!$N$40)^2+('Regime Indicators'!O14-'Regime Indicators'!$O$40)^2)</f>
        <v>11.22559392</v>
      </c>
      <c r="C15" s="6">
        <f t="shared" si="1"/>
        <v>0.7074028903</v>
      </c>
      <c r="D15" s="6">
        <f t="shared" si="2"/>
        <v>0.2695889651</v>
      </c>
      <c r="F15" s="135">
        <v>0.04215545107190333</v>
      </c>
      <c r="G15" s="6">
        <f t="shared" si="3"/>
        <v>0.01136464443</v>
      </c>
      <c r="H15" s="21">
        <f t="shared" si="4"/>
        <v>0.2695889651</v>
      </c>
      <c r="I15" s="135">
        <v>0.07941862162009006</v>
      </c>
      <c r="J15" s="6">
        <f t="shared" si="5"/>
        <v>0.02141038401</v>
      </c>
      <c r="K15" s="21">
        <f t="shared" si="6"/>
        <v>0.2695889651</v>
      </c>
      <c r="L15" s="135">
        <v>0.036263268510077884</v>
      </c>
      <c r="M15" s="6">
        <f t="shared" si="7"/>
        <v>0.009776177028</v>
      </c>
      <c r="N15" s="21">
        <f t="shared" si="8"/>
        <v>0.2695889651</v>
      </c>
      <c r="O15" s="22">
        <v>0.04140412658363002</v>
      </c>
      <c r="P15" s="6">
        <f t="shared" si="9"/>
        <v>0.01116209564</v>
      </c>
      <c r="Q15" s="21">
        <f t="shared" si="10"/>
        <v>0.2695889651</v>
      </c>
      <c r="R15" s="135">
        <v>0.0066397078312827595</v>
      </c>
      <c r="S15" s="6">
        <f t="shared" si="11"/>
        <v>0.001789991963</v>
      </c>
      <c r="T15" s="21">
        <f t="shared" si="12"/>
        <v>0.2695889651</v>
      </c>
      <c r="U15" s="135">
        <v>0.04297509385522269</v>
      </c>
      <c r="V15" s="6">
        <f t="shared" si="13"/>
        <v>0.01158561108</v>
      </c>
      <c r="W15" s="21">
        <f t="shared" si="14"/>
        <v>0.2695889651</v>
      </c>
      <c r="X15" s="135">
        <v>-0.01619675831013201</v>
      </c>
      <c r="Y15" s="6">
        <f t="shared" si="15"/>
        <v>-0.00436646731</v>
      </c>
      <c r="Z15" s="21">
        <f t="shared" si="16"/>
        <v>0.2695889651</v>
      </c>
      <c r="AA15" s="135">
        <v>0.02729890148213232</v>
      </c>
      <c r="AB15" s="6">
        <f t="shared" si="17"/>
        <v>0.007359482598</v>
      </c>
      <c r="AC15" s="21">
        <f t="shared" si="18"/>
        <v>0.2695889651</v>
      </c>
      <c r="AD15" s="135">
        <v>-0.015500088122081812</v>
      </c>
      <c r="AE15" s="6">
        <f t="shared" si="19"/>
        <v>-0.004178652715</v>
      </c>
      <c r="AF15" s="21">
        <f t="shared" si="20"/>
        <v>0.2695889651</v>
      </c>
      <c r="AG15" s="135">
        <v>0.05126223851578793</v>
      </c>
      <c r="AH15" s="6">
        <f t="shared" si="21"/>
        <v>0.01381973383</v>
      </c>
      <c r="AI15" s="21">
        <f t="shared" si="22"/>
        <v>0.2695889651</v>
      </c>
    </row>
    <row r="16" ht="13.5" customHeight="1">
      <c r="A16" s="15" t="s">
        <v>89</v>
      </c>
      <c r="B16" s="6">
        <f>SQRT(('Regime Indicators'!J15-'Regime Indicators'!$J$40)^2+('Regime Indicators'!K15-'Regime Indicators'!$K$40)^2+('Regime Indicators'!L15-'Regime Indicators'!$L$40)^2+('Regime Indicators'!M15-'Regime Indicators'!$M$40)^2+('Regime Indicators'!N15-'Regime Indicators'!$N$40)^2+('Regime Indicators'!O15-'Regime Indicators'!$O$40)^2)</f>
        <v>11.20494412</v>
      </c>
      <c r="C16" s="6">
        <f t="shared" si="1"/>
        <v>0.7061016028</v>
      </c>
      <c r="D16" s="6">
        <f t="shared" si="2"/>
        <v>0.2720376258</v>
      </c>
      <c r="F16" s="135">
        <v>0.06781987070805773</v>
      </c>
      <c r="G16" s="6">
        <f t="shared" si="3"/>
        <v>0.01844955661</v>
      </c>
      <c r="H16" s="21">
        <f t="shared" si="4"/>
        <v>0.2720376258</v>
      </c>
      <c r="I16" s="135">
        <v>0.04645012941063875</v>
      </c>
      <c r="J16" s="6">
        <f t="shared" si="5"/>
        <v>0.01263618292</v>
      </c>
      <c r="K16" s="21">
        <f t="shared" si="6"/>
        <v>0.2720376258</v>
      </c>
      <c r="L16" s="135">
        <v>0.10018209590084215</v>
      </c>
      <c r="M16" s="6">
        <f t="shared" si="7"/>
        <v>0.02725329952</v>
      </c>
      <c r="N16" s="21">
        <f t="shared" si="8"/>
        <v>0.2720376258</v>
      </c>
      <c r="O16" s="22">
        <v>0.07613948962231065</v>
      </c>
      <c r="P16" s="6">
        <f t="shared" si="9"/>
        <v>0.02071280599</v>
      </c>
      <c r="Q16" s="21">
        <f t="shared" si="10"/>
        <v>0.2720376258</v>
      </c>
      <c r="R16" s="135">
        <v>0.007712160802149759</v>
      </c>
      <c r="S16" s="6">
        <f t="shared" si="11"/>
        <v>0.002097997914</v>
      </c>
      <c r="T16" s="21">
        <f t="shared" si="12"/>
        <v>0.2720376258</v>
      </c>
      <c r="U16" s="135">
        <v>0.019144520541146015</v>
      </c>
      <c r="V16" s="6">
        <f t="shared" si="13"/>
        <v>0.005208029915</v>
      </c>
      <c r="W16" s="21">
        <f t="shared" si="14"/>
        <v>0.2720376258</v>
      </c>
      <c r="X16" s="135">
        <v>0.05091733066390769</v>
      </c>
      <c r="Y16" s="6">
        <f t="shared" si="15"/>
        <v>0.01385142975</v>
      </c>
      <c r="Z16" s="21">
        <f t="shared" si="16"/>
        <v>0.2720376258</v>
      </c>
      <c r="AA16" s="135">
        <v>0.05725890048239912</v>
      </c>
      <c r="AB16" s="6">
        <f t="shared" si="17"/>
        <v>0.01557657534</v>
      </c>
      <c r="AC16" s="21">
        <f t="shared" si="18"/>
        <v>0.2720376258</v>
      </c>
      <c r="AD16" s="135">
        <v>-0.016528555285159507</v>
      </c>
      <c r="AE16" s="6">
        <f t="shared" si="19"/>
        <v>-0.004496388938</v>
      </c>
      <c r="AF16" s="21">
        <f t="shared" si="20"/>
        <v>0.2720376258</v>
      </c>
      <c r="AG16" s="135">
        <v>0.04490816225597771</v>
      </c>
      <c r="AH16" s="6">
        <f t="shared" si="21"/>
        <v>0.01221670984</v>
      </c>
      <c r="AI16" s="21">
        <f t="shared" si="22"/>
        <v>0.2720376258</v>
      </c>
    </row>
    <row r="17" ht="13.5" customHeight="1">
      <c r="A17" s="15" t="s">
        <v>91</v>
      </c>
      <c r="B17" s="6">
        <f>SQRT(('Regime Indicators'!J16-'Regime Indicators'!$J$40)^2+('Regime Indicators'!K16-'Regime Indicators'!$K$40)^2+('Regime Indicators'!L16-'Regime Indicators'!$L$40)^2+('Regime Indicators'!M16-'Regime Indicators'!$M$40)^2+('Regime Indicators'!N16-'Regime Indicators'!$N$40)^2+('Regime Indicators'!O16-'Regime Indicators'!$O$40)^2)</f>
        <v>10.7917965</v>
      </c>
      <c r="C17" s="6">
        <f t="shared" si="1"/>
        <v>0.6800662924</v>
      </c>
      <c r="D17" s="6">
        <f t="shared" si="2"/>
        <v>0.3220896867</v>
      </c>
      <c r="F17" s="135">
        <v>-0.11145114783203935</v>
      </c>
      <c r="G17" s="6">
        <f t="shared" si="3"/>
        <v>-0.03589726529</v>
      </c>
      <c r="H17" s="21">
        <f t="shared" si="4"/>
        <v>0.3220896867</v>
      </c>
      <c r="I17" s="135">
        <v>-0.11745059863705964</v>
      </c>
      <c r="J17" s="6">
        <f t="shared" si="5"/>
        <v>-0.03782962652</v>
      </c>
      <c r="K17" s="21">
        <f t="shared" si="6"/>
        <v>0.3220896867</v>
      </c>
      <c r="L17" s="135">
        <v>-0.10595196765376014</v>
      </c>
      <c r="M17" s="6">
        <f t="shared" si="7"/>
        <v>-0.03412603607</v>
      </c>
      <c r="N17" s="21">
        <f t="shared" si="8"/>
        <v>0.3220896867</v>
      </c>
      <c r="O17" s="22">
        <v>-0.0922127022766126</v>
      </c>
      <c r="P17" s="6">
        <f t="shared" si="9"/>
        <v>-0.02970076038</v>
      </c>
      <c r="Q17" s="21">
        <f t="shared" si="10"/>
        <v>0.3220896867</v>
      </c>
      <c r="R17" s="135">
        <v>-0.1509237159179121</v>
      </c>
      <c r="S17" s="6">
        <f t="shared" si="11"/>
        <v>-0.04861097237</v>
      </c>
      <c r="T17" s="21">
        <f t="shared" si="12"/>
        <v>0.3220896867</v>
      </c>
      <c r="U17" s="135">
        <v>-0.12179391095110292</v>
      </c>
      <c r="V17" s="6">
        <f t="shared" si="13"/>
        <v>-0.03922856262</v>
      </c>
      <c r="W17" s="21">
        <f t="shared" si="14"/>
        <v>0.3220896867</v>
      </c>
      <c r="X17" s="135">
        <v>-0.11451017056221724</v>
      </c>
      <c r="Y17" s="6">
        <f t="shared" si="15"/>
        <v>-0.03688254496</v>
      </c>
      <c r="Z17" s="21">
        <f t="shared" si="16"/>
        <v>0.3220896867</v>
      </c>
      <c r="AA17" s="135">
        <v>-0.10777481666220945</v>
      </c>
      <c r="AB17" s="6">
        <f t="shared" si="17"/>
        <v>-0.03471315693</v>
      </c>
      <c r="AC17" s="21">
        <f t="shared" si="18"/>
        <v>0.3220896867</v>
      </c>
      <c r="AD17" s="135">
        <v>-0.02426077527296322</v>
      </c>
      <c r="AE17" s="6">
        <f t="shared" si="19"/>
        <v>-0.007814145506</v>
      </c>
      <c r="AF17" s="21">
        <f t="shared" si="20"/>
        <v>0.3220896867</v>
      </c>
      <c r="AG17" s="135">
        <v>-0.01424068410969459</v>
      </c>
      <c r="AH17" s="6">
        <f t="shared" si="21"/>
        <v>-0.004586777483</v>
      </c>
      <c r="AI17" s="21">
        <f t="shared" si="22"/>
        <v>0.3220896867</v>
      </c>
    </row>
    <row r="18" ht="13.5" customHeight="1">
      <c r="A18" s="15" t="s">
        <v>93</v>
      </c>
      <c r="B18" s="6">
        <f>SQRT(('Regime Indicators'!J17-'Regime Indicators'!$J$40)^2+('Regime Indicators'!K17-'Regime Indicators'!$K$40)^2+('Regime Indicators'!L17-'Regime Indicators'!$L$40)^2+('Regime Indicators'!M17-'Regime Indicators'!$M$40)^2+('Regime Indicators'!N17-'Regime Indicators'!$N$40)^2+('Regime Indicators'!O17-'Regime Indicators'!$O$40)^2)</f>
        <v>10.18588215</v>
      </c>
      <c r="C18" s="6">
        <f t="shared" si="1"/>
        <v>0.6418834071</v>
      </c>
      <c r="D18" s="6">
        <f t="shared" si="2"/>
        <v>0.3979328273</v>
      </c>
      <c r="F18" s="135">
        <v>0.10130283647702143</v>
      </c>
      <c r="G18" s="6">
        <f t="shared" si="3"/>
        <v>0.04031172413</v>
      </c>
      <c r="H18" s="21">
        <f t="shared" si="4"/>
        <v>0.3979328273</v>
      </c>
      <c r="I18" s="135">
        <v>0.13003086297198108</v>
      </c>
      <c r="J18" s="6">
        <f t="shared" si="5"/>
        <v>0.05174354894</v>
      </c>
      <c r="K18" s="21">
        <f t="shared" si="6"/>
        <v>0.3979328273</v>
      </c>
      <c r="L18" s="135">
        <v>0.09720416980655222</v>
      </c>
      <c r="M18" s="6">
        <f t="shared" si="7"/>
        <v>0.03868073012</v>
      </c>
      <c r="N18" s="21">
        <f t="shared" si="8"/>
        <v>0.3979328273</v>
      </c>
      <c r="O18" s="22">
        <v>0.128315142246896</v>
      </c>
      <c r="P18" s="6">
        <f t="shared" si="9"/>
        <v>0.05106080734</v>
      </c>
      <c r="Q18" s="21">
        <f t="shared" si="10"/>
        <v>0.3979328273</v>
      </c>
      <c r="R18" s="135">
        <v>0.15834006456183514</v>
      </c>
      <c r="S18" s="6">
        <f t="shared" si="11"/>
        <v>0.06300870957</v>
      </c>
      <c r="T18" s="21">
        <f t="shared" si="12"/>
        <v>0.3979328273</v>
      </c>
      <c r="U18" s="135">
        <v>0.16436087109549669</v>
      </c>
      <c r="V18" s="6">
        <f t="shared" si="13"/>
        <v>0.06540458613</v>
      </c>
      <c r="W18" s="21">
        <f t="shared" si="14"/>
        <v>0.3979328273</v>
      </c>
      <c r="X18" s="135">
        <v>0.16731310338460914</v>
      </c>
      <c r="Y18" s="6">
        <f t="shared" si="15"/>
        <v>0.06657937627</v>
      </c>
      <c r="Z18" s="21">
        <f t="shared" si="16"/>
        <v>0.3979328273</v>
      </c>
      <c r="AA18" s="135">
        <v>0.1878903212794829</v>
      </c>
      <c r="AB18" s="6">
        <f t="shared" si="17"/>
        <v>0.07476772677</v>
      </c>
      <c r="AC18" s="21">
        <f t="shared" si="18"/>
        <v>0.3979328273</v>
      </c>
      <c r="AD18" s="135">
        <v>0.10848146930529357</v>
      </c>
      <c r="AE18" s="6">
        <f t="shared" si="19"/>
        <v>0.04316833779</v>
      </c>
      <c r="AF18" s="21">
        <f t="shared" si="20"/>
        <v>0.3979328273</v>
      </c>
      <c r="AG18" s="135">
        <v>0.09320797603422881</v>
      </c>
      <c r="AH18" s="6">
        <f t="shared" si="21"/>
        <v>0.03709051343</v>
      </c>
      <c r="AI18" s="21">
        <f t="shared" si="22"/>
        <v>0.3979328273</v>
      </c>
    </row>
    <row r="19" ht="13.5" customHeight="1">
      <c r="A19" s="15" t="s">
        <v>95</v>
      </c>
      <c r="B19" s="6">
        <f>SQRT(('Regime Indicators'!J18-'Regime Indicators'!$J$40)^2+('Regime Indicators'!K18-'Regime Indicators'!$K$40)^2+('Regime Indicators'!L18-'Regime Indicators'!$L$40)^2+('Regime Indicators'!M18-'Regime Indicators'!$M$40)^2+('Regime Indicators'!N18-'Regime Indicators'!$N$40)^2+('Regime Indicators'!O18-'Regime Indicators'!$O$40)^2)</f>
        <v>9.386385058</v>
      </c>
      <c r="C19" s="6">
        <f t="shared" si="1"/>
        <v>0.5915015249</v>
      </c>
      <c r="D19" s="6">
        <f t="shared" si="2"/>
        <v>0.4987696348</v>
      </c>
      <c r="F19" s="135">
        <v>0.1053971543438903</v>
      </c>
      <c r="G19" s="6">
        <f t="shared" si="3"/>
        <v>0.05256890019</v>
      </c>
      <c r="H19" s="21">
        <f t="shared" si="4"/>
        <v>0.4987696348</v>
      </c>
      <c r="I19" s="135">
        <v>0.11831026332663885</v>
      </c>
      <c r="J19" s="6">
        <f t="shared" si="5"/>
        <v>0.05900956684</v>
      </c>
      <c r="K19" s="21">
        <f t="shared" si="6"/>
        <v>0.4987696348</v>
      </c>
      <c r="L19" s="135">
        <v>0.15364001682440054</v>
      </c>
      <c r="M19" s="6">
        <f t="shared" si="7"/>
        <v>0.07663097509</v>
      </c>
      <c r="N19" s="21">
        <f t="shared" si="8"/>
        <v>0.4987696348</v>
      </c>
      <c r="O19" s="22">
        <v>0.17112000606965383</v>
      </c>
      <c r="P19" s="6">
        <f t="shared" si="9"/>
        <v>0.08534946294</v>
      </c>
      <c r="Q19" s="21">
        <f t="shared" si="10"/>
        <v>0.4987696348</v>
      </c>
      <c r="R19" s="135">
        <v>0.057591282700449664</v>
      </c>
      <c r="S19" s="6">
        <f t="shared" si="11"/>
        <v>0.02872478304</v>
      </c>
      <c r="T19" s="21">
        <f t="shared" si="12"/>
        <v>0.4987696348</v>
      </c>
      <c r="U19" s="135">
        <v>0.08492684140554152</v>
      </c>
      <c r="V19" s="6">
        <f t="shared" si="13"/>
        <v>0.04235892968</v>
      </c>
      <c r="W19" s="21">
        <f t="shared" si="14"/>
        <v>0.4987696348</v>
      </c>
      <c r="X19" s="135">
        <v>0.11076933120014787</v>
      </c>
      <c r="Y19" s="6">
        <f t="shared" si="15"/>
        <v>0.05524837887</v>
      </c>
      <c r="Z19" s="21">
        <f t="shared" si="16"/>
        <v>0.4987696348</v>
      </c>
      <c r="AA19" s="135">
        <v>0.14644458771145596</v>
      </c>
      <c r="AB19" s="6">
        <f t="shared" si="17"/>
        <v>0.07304211354</v>
      </c>
      <c r="AC19" s="21">
        <f t="shared" si="18"/>
        <v>0.4987696348</v>
      </c>
      <c r="AD19" s="135">
        <v>-0.013407180006298147</v>
      </c>
      <c r="AE19" s="6">
        <f t="shared" si="19"/>
        <v>-0.006687094276</v>
      </c>
      <c r="AF19" s="21">
        <f t="shared" si="20"/>
        <v>0.4987696348</v>
      </c>
      <c r="AG19" s="135">
        <v>0.0197129182650857</v>
      </c>
      <c r="AH19" s="6">
        <f t="shared" si="21"/>
        <v>0.009832205045</v>
      </c>
      <c r="AI19" s="21">
        <f t="shared" si="22"/>
        <v>0.4987696348</v>
      </c>
    </row>
    <row r="20" ht="13.5" customHeight="1">
      <c r="A20" s="15" t="s">
        <v>97</v>
      </c>
      <c r="B20" s="6">
        <f>SQRT(('Regime Indicators'!J19-'Regime Indicators'!$J$40)^2+('Regime Indicators'!K19-'Regime Indicators'!$K$40)^2+('Regime Indicators'!L19-'Regime Indicators'!$L$40)^2+('Regime Indicators'!M19-'Regime Indicators'!$M$40)^2+('Regime Indicators'!N19-'Regime Indicators'!$N$40)^2+('Regime Indicators'!O19-'Regime Indicators'!$O$40)^2)</f>
        <v>8.487291303</v>
      </c>
      <c r="C20" s="6">
        <f t="shared" si="1"/>
        <v>0.5348433626</v>
      </c>
      <c r="D20" s="6">
        <f t="shared" si="2"/>
        <v>0.6076542175</v>
      </c>
      <c r="F20" s="135">
        <v>0.06455176825083675</v>
      </c>
      <c r="G20" s="6">
        <f t="shared" si="3"/>
        <v>0.03922515423</v>
      </c>
      <c r="H20" s="21">
        <f t="shared" si="4"/>
        <v>0.6076542175</v>
      </c>
      <c r="I20" s="135">
        <v>0.06030203227736486</v>
      </c>
      <c r="J20" s="6">
        <f t="shared" si="5"/>
        <v>0.03664278424</v>
      </c>
      <c r="K20" s="21">
        <f t="shared" si="6"/>
        <v>0.6076542175</v>
      </c>
      <c r="L20" s="135">
        <v>0.06595951178050186</v>
      </c>
      <c r="M20" s="6">
        <f t="shared" si="7"/>
        <v>0.04008057552</v>
      </c>
      <c r="N20" s="21">
        <f t="shared" si="8"/>
        <v>0.6076542175</v>
      </c>
      <c r="O20" s="22">
        <v>0.09239021980162909</v>
      </c>
      <c r="P20" s="6">
        <f t="shared" si="9"/>
        <v>0.05614130672</v>
      </c>
      <c r="Q20" s="21">
        <f t="shared" si="10"/>
        <v>0.6076542175</v>
      </c>
      <c r="R20" s="135">
        <v>0.05102919103386028</v>
      </c>
      <c r="S20" s="6">
        <f t="shared" si="11"/>
        <v>0.03100810315</v>
      </c>
      <c r="T20" s="21">
        <f t="shared" si="12"/>
        <v>0.6076542175</v>
      </c>
      <c r="U20" s="135">
        <v>0.02586860280709069</v>
      </c>
      <c r="V20" s="6">
        <f t="shared" si="13"/>
        <v>0.0157191656</v>
      </c>
      <c r="W20" s="21">
        <f t="shared" si="14"/>
        <v>0.6076542175</v>
      </c>
      <c r="X20" s="135">
        <v>0.03964860258383829</v>
      </c>
      <c r="Y20" s="6">
        <f t="shared" si="15"/>
        <v>0.02409264058</v>
      </c>
      <c r="Z20" s="21">
        <f t="shared" si="16"/>
        <v>0.6076542175</v>
      </c>
      <c r="AA20" s="135">
        <v>0.026323934567530127</v>
      </c>
      <c r="AB20" s="6">
        <f t="shared" si="17"/>
        <v>0.01599584986</v>
      </c>
      <c r="AC20" s="21">
        <f t="shared" si="18"/>
        <v>0.6076542175</v>
      </c>
      <c r="AD20" s="135">
        <v>0.018036623588495004</v>
      </c>
      <c r="AE20" s="6">
        <f t="shared" si="19"/>
        <v>0.01096003039</v>
      </c>
      <c r="AF20" s="21">
        <f t="shared" si="20"/>
        <v>0.6076542175</v>
      </c>
      <c r="AG20" s="135">
        <v>0.043565868128246255</v>
      </c>
      <c r="AH20" s="6">
        <f t="shared" si="21"/>
        <v>0.02647298351</v>
      </c>
      <c r="AI20" s="21">
        <f t="shared" si="22"/>
        <v>0.6076542175</v>
      </c>
    </row>
    <row r="21" ht="13.5" customHeight="1">
      <c r="A21" s="15" t="s">
        <v>99</v>
      </c>
      <c r="B21" s="6">
        <f>SQRT(('Regime Indicators'!J20-'Regime Indicators'!$J$40)^2+('Regime Indicators'!K20-'Regime Indicators'!$K$40)^2+('Regime Indicators'!L20-'Regime Indicators'!$L$40)^2+('Regime Indicators'!M20-'Regime Indicators'!$M$40)^2+('Regime Indicators'!N20-'Regime Indicators'!$N$40)^2+('Regime Indicators'!O20-'Regime Indicators'!$O$40)^2)</f>
        <v>7.653015736</v>
      </c>
      <c r="C21" s="6">
        <f t="shared" si="1"/>
        <v>0.4822698461</v>
      </c>
      <c r="D21" s="6">
        <f t="shared" si="2"/>
        <v>0.6998288969</v>
      </c>
      <c r="F21" s="135">
        <v>-0.005045701512362943</v>
      </c>
      <c r="G21" s="6">
        <f t="shared" si="3"/>
        <v>-0.003531127723</v>
      </c>
      <c r="H21" s="21">
        <f t="shared" si="4"/>
        <v>0.6998288969</v>
      </c>
      <c r="I21" s="135">
        <v>0.007575934459473466</v>
      </c>
      <c r="J21" s="6">
        <f t="shared" si="5"/>
        <v>0.005301857855</v>
      </c>
      <c r="K21" s="21">
        <f t="shared" si="6"/>
        <v>0.6998288969</v>
      </c>
      <c r="L21" s="135">
        <v>-0.026497487045217705</v>
      </c>
      <c r="M21" s="6">
        <f t="shared" si="7"/>
        <v>-0.01854370713</v>
      </c>
      <c r="N21" s="21">
        <f t="shared" si="8"/>
        <v>0.6998288969</v>
      </c>
      <c r="O21" s="22">
        <v>-0.005896627446811964</v>
      </c>
      <c r="P21" s="6">
        <f t="shared" si="9"/>
        <v>-0.004126630281</v>
      </c>
      <c r="Q21" s="21">
        <f t="shared" si="10"/>
        <v>0.6998288969</v>
      </c>
      <c r="R21" s="135">
        <v>0.004862927291060748</v>
      </c>
      <c r="S21" s="6">
        <f t="shared" si="11"/>
        <v>0.003403217042</v>
      </c>
      <c r="T21" s="21">
        <f t="shared" si="12"/>
        <v>0.6998288969</v>
      </c>
      <c r="U21" s="135">
        <v>0.012229059106791285</v>
      </c>
      <c r="V21" s="6">
        <f t="shared" si="13"/>
        <v>0.008558248944</v>
      </c>
      <c r="W21" s="21">
        <f t="shared" si="14"/>
        <v>0.6998288969</v>
      </c>
      <c r="X21" s="135">
        <v>-0.006504629326452016</v>
      </c>
      <c r="Y21" s="6">
        <f t="shared" si="15"/>
        <v>-0.004552127566</v>
      </c>
      <c r="Z21" s="21">
        <f t="shared" si="16"/>
        <v>0.6998288969</v>
      </c>
      <c r="AA21" s="135">
        <v>0.003354377863040936</v>
      </c>
      <c r="AB21" s="6">
        <f t="shared" si="17"/>
        <v>0.00234749056</v>
      </c>
      <c r="AC21" s="21">
        <f t="shared" si="18"/>
        <v>0.6998288969</v>
      </c>
      <c r="AD21" s="135">
        <v>0.03646547821169288</v>
      </c>
      <c r="AE21" s="6">
        <f t="shared" si="19"/>
        <v>0.02551959539</v>
      </c>
      <c r="AF21" s="21">
        <f t="shared" si="20"/>
        <v>0.6998288969</v>
      </c>
      <c r="AG21" s="135">
        <v>0.016748722314569253</v>
      </c>
      <c r="AH21" s="6">
        <f t="shared" si="21"/>
        <v>0.01172123986</v>
      </c>
      <c r="AI21" s="21">
        <f t="shared" si="22"/>
        <v>0.6998288969</v>
      </c>
    </row>
    <row r="22" ht="13.5" customHeight="1">
      <c r="A22" s="15" t="s">
        <v>101</v>
      </c>
      <c r="B22" s="6">
        <f>SQRT(('Regime Indicators'!J21-'Regime Indicators'!$J$40)^2+('Regime Indicators'!K21-'Regime Indicators'!$K$40)^2+('Regime Indicators'!L21-'Regime Indicators'!$L$40)^2+('Regime Indicators'!M21-'Regime Indicators'!$M$40)^2+('Regime Indicators'!N21-'Regime Indicators'!$N$40)^2+('Regime Indicators'!O21-'Regime Indicators'!$O$40)^2)</f>
        <v>6.940670485</v>
      </c>
      <c r="C22" s="6">
        <f t="shared" si="1"/>
        <v>0.4373800084</v>
      </c>
      <c r="D22" s="6">
        <f t="shared" si="2"/>
        <v>0.7694028555</v>
      </c>
      <c r="F22" s="135">
        <v>-0.16201202890979816</v>
      </c>
      <c r="G22" s="6">
        <f t="shared" si="3"/>
        <v>-0.1246525177</v>
      </c>
      <c r="H22" s="21">
        <f t="shared" si="4"/>
        <v>0.7694028555</v>
      </c>
      <c r="I22" s="135">
        <v>-0.13136512715413462</v>
      </c>
      <c r="J22" s="6">
        <f t="shared" si="5"/>
        <v>-0.1010727039</v>
      </c>
      <c r="K22" s="21">
        <f t="shared" si="6"/>
        <v>0.7694028555</v>
      </c>
      <c r="L22" s="135">
        <v>-0.21474608880961044</v>
      </c>
      <c r="M22" s="6">
        <f t="shared" si="7"/>
        <v>-0.1652262539</v>
      </c>
      <c r="N22" s="21">
        <f t="shared" si="8"/>
        <v>0.7694028555</v>
      </c>
      <c r="O22" s="22">
        <v>-0.22248163410838395</v>
      </c>
      <c r="P22" s="6">
        <f t="shared" si="9"/>
        <v>-0.1711780046</v>
      </c>
      <c r="Q22" s="21">
        <f t="shared" si="10"/>
        <v>0.7694028555</v>
      </c>
      <c r="R22" s="135">
        <v>-0.1884815912456952</v>
      </c>
      <c r="S22" s="6">
        <f t="shared" si="11"/>
        <v>-0.1450182745</v>
      </c>
      <c r="T22" s="21">
        <f t="shared" si="12"/>
        <v>0.7694028555</v>
      </c>
      <c r="U22" s="135">
        <v>-0.19163061031844864</v>
      </c>
      <c r="V22" s="6">
        <f t="shared" si="13"/>
        <v>-0.1474411388</v>
      </c>
      <c r="W22" s="21">
        <f t="shared" si="14"/>
        <v>0.7694028555</v>
      </c>
      <c r="X22" s="135">
        <v>-0.1967863935625288</v>
      </c>
      <c r="Y22" s="6">
        <f t="shared" si="15"/>
        <v>-0.1514080131</v>
      </c>
      <c r="Z22" s="21">
        <f t="shared" si="16"/>
        <v>0.7694028555</v>
      </c>
      <c r="AA22" s="135">
        <v>-0.18156961108513703</v>
      </c>
      <c r="AB22" s="6">
        <f t="shared" si="17"/>
        <v>-0.1397001772</v>
      </c>
      <c r="AC22" s="21">
        <f t="shared" si="18"/>
        <v>0.7694028555</v>
      </c>
      <c r="AD22" s="135">
        <v>-0.007374050049627434</v>
      </c>
      <c r="AE22" s="6">
        <f t="shared" si="19"/>
        <v>-0.005673615165</v>
      </c>
      <c r="AF22" s="21">
        <f t="shared" si="20"/>
        <v>0.7694028555</v>
      </c>
      <c r="AG22" s="135">
        <v>-0.07834685516333528</v>
      </c>
      <c r="AH22" s="6">
        <f t="shared" si="21"/>
        <v>-0.06028029408</v>
      </c>
      <c r="AI22" s="21">
        <f t="shared" si="22"/>
        <v>0.7694028555</v>
      </c>
    </row>
    <row r="23" ht="13.5" customHeight="1">
      <c r="A23" s="15" t="s">
        <v>103</v>
      </c>
      <c r="B23" s="6">
        <f>SQRT(('Regime Indicators'!J22-'Regime Indicators'!$J$40)^2+('Regime Indicators'!K22-'Regime Indicators'!$K$40)^2+('Regime Indicators'!L22-'Regime Indicators'!$L$40)^2+('Regime Indicators'!M22-'Regime Indicators'!$M$40)^2+('Regime Indicators'!N22-'Regime Indicators'!$N$40)^2+('Regime Indicators'!O22-'Regime Indicators'!$O$40)^2)</f>
        <v>6.327281198</v>
      </c>
      <c r="C23" s="6">
        <f t="shared" si="1"/>
        <v>0.3987260754</v>
      </c>
      <c r="D23" s="6">
        <f t="shared" si="2"/>
        <v>0.821628942</v>
      </c>
      <c r="F23" s="135">
        <v>0.13105804241267993</v>
      </c>
      <c r="G23" s="6">
        <f t="shared" si="3"/>
        <v>0.1076810807</v>
      </c>
      <c r="H23" s="21">
        <f t="shared" si="4"/>
        <v>0.821628942</v>
      </c>
      <c r="I23" s="135">
        <v>0.10606440019788765</v>
      </c>
      <c r="J23" s="6">
        <f t="shared" si="5"/>
        <v>0.08714558092</v>
      </c>
      <c r="K23" s="21">
        <f t="shared" si="6"/>
        <v>0.821628942</v>
      </c>
      <c r="L23" s="135">
        <v>0.15968704433564107</v>
      </c>
      <c r="M23" s="6">
        <f t="shared" si="7"/>
        <v>0.1312034973</v>
      </c>
      <c r="N23" s="21">
        <f t="shared" si="8"/>
        <v>0.821628942</v>
      </c>
      <c r="O23" s="22">
        <v>0.14991164905497278</v>
      </c>
      <c r="P23" s="6">
        <f t="shared" si="9"/>
        <v>0.1231717496</v>
      </c>
      <c r="Q23" s="21">
        <f t="shared" si="10"/>
        <v>0.821628942</v>
      </c>
      <c r="R23" s="135">
        <v>0.030372890329543267</v>
      </c>
      <c r="S23" s="6">
        <f t="shared" si="11"/>
        <v>0.02495524575</v>
      </c>
      <c r="T23" s="21">
        <f t="shared" si="12"/>
        <v>0.821628942</v>
      </c>
      <c r="U23" s="135">
        <v>0.039894529314546734</v>
      </c>
      <c r="V23" s="6">
        <f t="shared" si="13"/>
        <v>0.03277849991</v>
      </c>
      <c r="W23" s="21">
        <f t="shared" si="14"/>
        <v>0.821628942</v>
      </c>
      <c r="X23" s="135">
        <v>0.002789221564482247</v>
      </c>
      <c r="Y23" s="6">
        <f t="shared" si="15"/>
        <v>0.002291705163</v>
      </c>
      <c r="Z23" s="21">
        <f t="shared" si="16"/>
        <v>0.821628942</v>
      </c>
      <c r="AA23" s="135">
        <v>0.010986238109882196</v>
      </c>
      <c r="AB23" s="6">
        <f t="shared" si="17"/>
        <v>0.009026611195</v>
      </c>
      <c r="AC23" s="21">
        <f t="shared" si="18"/>
        <v>0.821628942</v>
      </c>
      <c r="AD23" s="135">
        <v>-0.003589164411726742</v>
      </c>
      <c r="AE23" s="6">
        <f t="shared" si="19"/>
        <v>-0.002948961358</v>
      </c>
      <c r="AF23" s="21">
        <f t="shared" si="20"/>
        <v>0.821628942</v>
      </c>
      <c r="AG23" s="135">
        <v>0.05451392824221446</v>
      </c>
      <c r="AH23" s="6">
        <f t="shared" si="21"/>
        <v>0.04479022119</v>
      </c>
      <c r="AI23" s="21">
        <f t="shared" si="22"/>
        <v>0.821628942</v>
      </c>
    </row>
    <row r="24" ht="13.5" customHeight="1">
      <c r="A24" s="15" t="s">
        <v>105</v>
      </c>
      <c r="B24" s="6">
        <f>SQRT(('Regime Indicators'!J23-'Regime Indicators'!$J$40)^2+('Regime Indicators'!K23-'Regime Indicators'!$K$40)^2+('Regime Indicators'!L23-'Regime Indicators'!$L$40)^2+('Regime Indicators'!M23-'Regime Indicators'!$M$40)^2+('Regime Indicators'!N23-'Regime Indicators'!$N$40)^2+('Regime Indicators'!O23-'Regime Indicators'!$O$40)^2)</f>
        <v>6.018965449</v>
      </c>
      <c r="C24" s="6">
        <f t="shared" si="1"/>
        <v>0.3792969518</v>
      </c>
      <c r="D24" s="6">
        <f t="shared" si="2"/>
        <v>0.8450665075</v>
      </c>
      <c r="F24" s="135">
        <v>0.11119349094371112</v>
      </c>
      <c r="G24" s="6">
        <f t="shared" si="3"/>
        <v>0.09396589504</v>
      </c>
      <c r="H24" s="21">
        <f t="shared" si="4"/>
        <v>0.8450665075</v>
      </c>
      <c r="I24" s="135">
        <v>0.1468932527915916</v>
      </c>
      <c r="J24" s="6">
        <f t="shared" si="5"/>
        <v>0.1241345681</v>
      </c>
      <c r="K24" s="21">
        <f t="shared" si="6"/>
        <v>0.8450665075</v>
      </c>
      <c r="L24" s="135">
        <v>0.11590530258800635</v>
      </c>
      <c r="M24" s="6">
        <f t="shared" si="7"/>
        <v>0.09794768925</v>
      </c>
      <c r="N24" s="21">
        <f t="shared" si="8"/>
        <v>0.8450665075</v>
      </c>
      <c r="O24" s="22">
        <v>0.1327565507883095</v>
      </c>
      <c r="P24" s="6">
        <f t="shared" si="9"/>
        <v>0.1121881147</v>
      </c>
      <c r="Q24" s="21">
        <f t="shared" si="10"/>
        <v>0.8450665075</v>
      </c>
      <c r="R24" s="135">
        <v>0.09605119161538456</v>
      </c>
      <c r="S24" s="6">
        <f t="shared" si="11"/>
        <v>0.08116964504</v>
      </c>
      <c r="T24" s="21">
        <f t="shared" si="12"/>
        <v>0.8450665075</v>
      </c>
      <c r="U24" s="135">
        <v>0.11132977756051399</v>
      </c>
      <c r="V24" s="6">
        <f t="shared" si="13"/>
        <v>0.0940810663</v>
      </c>
      <c r="W24" s="21">
        <f t="shared" si="14"/>
        <v>0.8450665075</v>
      </c>
      <c r="X24" s="135">
        <v>0.15119338582054298</v>
      </c>
      <c r="Y24" s="6">
        <f t="shared" si="15"/>
        <v>0.1277684665</v>
      </c>
      <c r="Z24" s="21">
        <f t="shared" si="16"/>
        <v>0.8450665075</v>
      </c>
      <c r="AA24" s="135">
        <v>0.12149171665532643</v>
      </c>
      <c r="AB24" s="6">
        <f t="shared" si="17"/>
        <v>0.1026685807</v>
      </c>
      <c r="AC24" s="21">
        <f t="shared" si="18"/>
        <v>0.8450665075</v>
      </c>
      <c r="AD24" s="135">
        <v>0.011608913101571083</v>
      </c>
      <c r="AE24" s="6">
        <f t="shared" si="19"/>
        <v>0.00981030365</v>
      </c>
      <c r="AF24" s="21">
        <f t="shared" si="20"/>
        <v>0.8450665075</v>
      </c>
      <c r="AG24" s="135">
        <v>0.07323551244684645</v>
      </c>
      <c r="AH24" s="6">
        <f t="shared" si="21"/>
        <v>0.06188887873</v>
      </c>
      <c r="AI24" s="21">
        <f t="shared" si="22"/>
        <v>0.8450665075</v>
      </c>
    </row>
    <row r="25" ht="13.5" customHeight="1">
      <c r="A25" s="15" t="s">
        <v>107</v>
      </c>
      <c r="B25" s="6">
        <f>SQRT(('Regime Indicators'!J24-'Regime Indicators'!$J$40)^2+('Regime Indicators'!K24-'Regime Indicators'!$K$40)^2+('Regime Indicators'!L24-'Regime Indicators'!$L$40)^2+('Regime Indicators'!M24-'Regime Indicators'!$M$40)^2+('Regime Indicators'!N24-'Regime Indicators'!$N$40)^2+('Regime Indicators'!O24-'Regime Indicators'!$O$40)^2)</f>
        <v>5.658718802</v>
      </c>
      <c r="C25" s="6">
        <f t="shared" si="1"/>
        <v>0.3565953005</v>
      </c>
      <c r="D25" s="6">
        <f t="shared" si="2"/>
        <v>0.8700410009</v>
      </c>
      <c r="F25" s="135">
        <v>-0.021978880514124</v>
      </c>
      <c r="G25" s="6">
        <f t="shared" si="3"/>
        <v>-0.0191225272</v>
      </c>
      <c r="H25" s="21">
        <f t="shared" si="4"/>
        <v>0.8700410009</v>
      </c>
      <c r="I25" s="135">
        <v>-0.04021990731857705</v>
      </c>
      <c r="J25" s="6">
        <f t="shared" si="5"/>
        <v>-0.03499296842</v>
      </c>
      <c r="K25" s="21">
        <f t="shared" si="6"/>
        <v>0.8700410009</v>
      </c>
      <c r="L25" s="135">
        <v>-0.030080628551733546</v>
      </c>
      <c r="M25" s="6">
        <f t="shared" si="7"/>
        <v>-0.02617138017</v>
      </c>
      <c r="N25" s="21">
        <f t="shared" si="8"/>
        <v>0.8700410009</v>
      </c>
      <c r="O25" s="22">
        <v>-0.039379191415989334</v>
      </c>
      <c r="P25" s="6">
        <f t="shared" si="9"/>
        <v>-0.03426151112</v>
      </c>
      <c r="Q25" s="21">
        <f t="shared" si="10"/>
        <v>0.8700410009</v>
      </c>
      <c r="R25" s="135">
        <v>-0.07179830553958788</v>
      </c>
      <c r="S25" s="6">
        <f t="shared" si="11"/>
        <v>-0.06246746962</v>
      </c>
      <c r="T25" s="21">
        <f t="shared" si="12"/>
        <v>0.8700410009</v>
      </c>
      <c r="U25" s="135">
        <v>-0.07256085975787518</v>
      </c>
      <c r="V25" s="6">
        <f t="shared" si="13"/>
        <v>-0.06313092305</v>
      </c>
      <c r="W25" s="21">
        <f t="shared" si="14"/>
        <v>0.8700410009</v>
      </c>
      <c r="X25" s="135">
        <v>-0.10153866391646515</v>
      </c>
      <c r="Y25" s="6">
        <f t="shared" si="15"/>
        <v>-0.08834280079</v>
      </c>
      <c r="Z25" s="21">
        <f t="shared" si="16"/>
        <v>0.8700410009</v>
      </c>
      <c r="AA25" s="135">
        <v>-0.08201020196255926</v>
      </c>
      <c r="AB25" s="6">
        <f t="shared" si="17"/>
        <v>-0.0713522382</v>
      </c>
      <c r="AC25" s="21">
        <f t="shared" si="18"/>
        <v>0.8700410009</v>
      </c>
      <c r="AD25" s="135">
        <v>-0.0038159914061590694</v>
      </c>
      <c r="AE25" s="6">
        <f t="shared" si="19"/>
        <v>-0.003320068983</v>
      </c>
      <c r="AF25" s="21">
        <f t="shared" si="20"/>
        <v>0.8700410009</v>
      </c>
      <c r="AG25" s="135">
        <v>0.0032705014029987822</v>
      </c>
      <c r="AH25" s="6">
        <f t="shared" si="21"/>
        <v>0.002845470314</v>
      </c>
      <c r="AI25" s="21">
        <f t="shared" si="22"/>
        <v>0.8700410009</v>
      </c>
    </row>
    <row r="26" ht="13.5" customHeight="1">
      <c r="A26" s="15" t="s">
        <v>109</v>
      </c>
      <c r="B26" s="6">
        <f>SQRT(('Regime Indicators'!J25-'Regime Indicators'!$J$40)^2+('Regime Indicators'!K25-'Regime Indicators'!$K$40)^2+('Regime Indicators'!L25-'Regime Indicators'!$L$40)^2+('Regime Indicators'!M25-'Regime Indicators'!$M$40)^2+('Regime Indicators'!N25-'Regime Indicators'!$N$40)^2+('Regime Indicators'!O25-'Regime Indicators'!$O$40)^2)</f>
        <v>5.006494253</v>
      </c>
      <c r="C26" s="6">
        <f t="shared" si="1"/>
        <v>0.3154940871</v>
      </c>
      <c r="D26" s="6">
        <f t="shared" si="2"/>
        <v>0.9087179616</v>
      </c>
      <c r="F26" s="135">
        <v>0.06505304267188028</v>
      </c>
      <c r="G26" s="6">
        <f t="shared" si="3"/>
        <v>0.05911486833</v>
      </c>
      <c r="H26" s="21">
        <f t="shared" si="4"/>
        <v>0.9087179616</v>
      </c>
      <c r="I26" s="135">
        <v>0.061078550996353176</v>
      </c>
      <c r="J26" s="6">
        <f t="shared" si="5"/>
        <v>0.05550317636</v>
      </c>
      <c r="K26" s="21">
        <f t="shared" si="6"/>
        <v>0.9087179616</v>
      </c>
      <c r="L26" s="135">
        <v>0.056665079740620294</v>
      </c>
      <c r="M26" s="6">
        <f t="shared" si="7"/>
        <v>0.05149257576</v>
      </c>
      <c r="N26" s="21">
        <f t="shared" si="8"/>
        <v>0.9087179616</v>
      </c>
      <c r="O26" s="22">
        <v>0.04836243533504403</v>
      </c>
      <c r="P26" s="6">
        <f t="shared" si="9"/>
        <v>0.04394781366</v>
      </c>
      <c r="Q26" s="21">
        <f t="shared" si="10"/>
        <v>0.9087179616</v>
      </c>
      <c r="R26" s="135">
        <v>0.07779767908639057</v>
      </c>
      <c r="S26" s="6">
        <f t="shared" si="11"/>
        <v>0.07069614836</v>
      </c>
      <c r="T26" s="21">
        <f t="shared" si="12"/>
        <v>0.9087179616</v>
      </c>
      <c r="U26" s="135">
        <v>0.06805945048152773</v>
      </c>
      <c r="V26" s="6">
        <f t="shared" si="13"/>
        <v>0.06184684511</v>
      </c>
      <c r="W26" s="21">
        <f t="shared" si="14"/>
        <v>0.9087179616</v>
      </c>
      <c r="X26" s="135">
        <v>0.0778892790178003</v>
      </c>
      <c r="Y26" s="6">
        <f t="shared" si="15"/>
        <v>0.07077938686</v>
      </c>
      <c r="Z26" s="21">
        <f t="shared" si="16"/>
        <v>0.9087179616</v>
      </c>
      <c r="AA26" s="135">
        <v>0.09367811875267251</v>
      </c>
      <c r="AB26" s="6">
        <f t="shared" si="17"/>
        <v>0.08512698912</v>
      </c>
      <c r="AC26" s="21">
        <f t="shared" si="18"/>
        <v>0.9087179616</v>
      </c>
      <c r="AD26" s="135">
        <v>0.04369906006362334</v>
      </c>
      <c r="AE26" s="6">
        <f t="shared" si="19"/>
        <v>0.03971012079</v>
      </c>
      <c r="AF26" s="21">
        <f t="shared" si="20"/>
        <v>0.9087179616</v>
      </c>
      <c r="AG26" s="135">
        <v>0.06199474335558164</v>
      </c>
      <c r="AH26" s="6">
        <f t="shared" si="21"/>
        <v>0.05633573681</v>
      </c>
      <c r="AI26" s="21">
        <f t="shared" si="22"/>
        <v>0.9087179616</v>
      </c>
    </row>
    <row r="27" ht="13.5" customHeight="1">
      <c r="A27" s="15" t="s">
        <v>111</v>
      </c>
      <c r="B27" s="6">
        <f>SQRT(('Regime Indicators'!J26-'Regime Indicators'!$J$40)^2+('Regime Indicators'!K26-'Regime Indicators'!$K$40)^2+('Regime Indicators'!L26-'Regime Indicators'!$L$40)^2+('Regime Indicators'!M26-'Regime Indicators'!$M$40)^2+('Regime Indicators'!N26-'Regime Indicators'!$N$40)^2+('Regime Indicators'!O26-'Regime Indicators'!$O$40)^2)</f>
        <v>4.69354778</v>
      </c>
      <c r="C27" s="6">
        <f t="shared" si="1"/>
        <v>0.2957731493</v>
      </c>
      <c r="D27" s="6">
        <f t="shared" si="2"/>
        <v>0.9243669223</v>
      </c>
      <c r="F27" s="135">
        <v>0.015222127070509295</v>
      </c>
      <c r="G27" s="6">
        <f t="shared" si="3"/>
        <v>0.01407083075</v>
      </c>
      <c r="H27" s="21">
        <f t="shared" si="4"/>
        <v>0.9243669223</v>
      </c>
      <c r="I27" s="135">
        <v>-0.01320260517960481</v>
      </c>
      <c r="J27" s="6">
        <f t="shared" si="5"/>
        <v>-0.01220405152</v>
      </c>
      <c r="K27" s="21">
        <f t="shared" si="6"/>
        <v>0.9243669223</v>
      </c>
      <c r="L27" s="135">
        <v>0.032213390694499244</v>
      </c>
      <c r="M27" s="6">
        <f t="shared" si="7"/>
        <v>0.02977699281</v>
      </c>
      <c r="N27" s="21">
        <f t="shared" si="8"/>
        <v>0.9243669223</v>
      </c>
      <c r="O27" s="22">
        <v>0.004471334722243814</v>
      </c>
      <c r="P27" s="6">
        <f t="shared" si="9"/>
        <v>0.004133153916</v>
      </c>
      <c r="Q27" s="21">
        <f t="shared" si="10"/>
        <v>0.9243669223</v>
      </c>
      <c r="R27" s="135">
        <v>0.06962669285259993</v>
      </c>
      <c r="S27" s="6">
        <f t="shared" si="11"/>
        <v>0.06436061178</v>
      </c>
      <c r="T27" s="21">
        <f t="shared" si="12"/>
        <v>0.9243669223</v>
      </c>
      <c r="U27" s="135">
        <v>0.04901490793688579</v>
      </c>
      <c r="V27" s="6">
        <f t="shared" si="13"/>
        <v>0.04530775959</v>
      </c>
      <c r="W27" s="21">
        <f t="shared" si="14"/>
        <v>0.9243669223</v>
      </c>
      <c r="X27" s="135">
        <v>0.07195548914646777</v>
      </c>
      <c r="Y27" s="6">
        <f t="shared" si="15"/>
        <v>0.06651327404</v>
      </c>
      <c r="Z27" s="21">
        <f t="shared" si="16"/>
        <v>0.9243669223</v>
      </c>
      <c r="AA27" s="135">
        <v>0.02512214796184553</v>
      </c>
      <c r="AB27" s="6">
        <f t="shared" si="17"/>
        <v>0.02322208259</v>
      </c>
      <c r="AC27" s="21">
        <f t="shared" si="18"/>
        <v>0.9243669223</v>
      </c>
      <c r="AD27" s="135">
        <v>-0.010351244764053358</v>
      </c>
      <c r="AE27" s="6">
        <f t="shared" si="19"/>
        <v>-0.009568348264</v>
      </c>
      <c r="AF27" s="21">
        <f t="shared" si="20"/>
        <v>0.9243669223</v>
      </c>
      <c r="AG27" s="135">
        <v>0.045951317394742563</v>
      </c>
      <c r="AH27" s="6">
        <f t="shared" si="21"/>
        <v>0.04247587783</v>
      </c>
      <c r="AI27" s="21">
        <f t="shared" si="22"/>
        <v>0.9243669223</v>
      </c>
    </row>
    <row r="28" ht="13.5" customHeight="1">
      <c r="A28" s="15" t="s">
        <v>113</v>
      </c>
      <c r="B28" s="6">
        <f>SQRT(('Regime Indicators'!J27-'Regime Indicators'!$J$40)^2+('Regime Indicators'!K27-'Regime Indicators'!$K$40)^2+('Regime Indicators'!L27-'Regime Indicators'!$L$40)^2+('Regime Indicators'!M27-'Regime Indicators'!$M$40)^2+('Regime Indicators'!N27-'Regime Indicators'!$N$40)^2+('Regime Indicators'!O27-'Regime Indicators'!$O$40)^2)</f>
        <v>4.666314852</v>
      </c>
      <c r="C28" s="6">
        <f t="shared" si="1"/>
        <v>0.2940570127</v>
      </c>
      <c r="D28" s="6">
        <f t="shared" si="2"/>
        <v>0.925642241</v>
      </c>
      <c r="F28" s="135">
        <v>0.12307995668965699</v>
      </c>
      <c r="G28" s="6">
        <f t="shared" si="3"/>
        <v>0.1139280069</v>
      </c>
      <c r="H28" s="21">
        <f t="shared" si="4"/>
        <v>0.925642241</v>
      </c>
      <c r="I28" s="135">
        <v>0.09544419210008215</v>
      </c>
      <c r="J28" s="6">
        <f t="shared" si="5"/>
        <v>0.08834717587</v>
      </c>
      <c r="K28" s="21">
        <f t="shared" si="6"/>
        <v>0.925642241</v>
      </c>
      <c r="L28" s="135">
        <v>0.11630862821944743</v>
      </c>
      <c r="M28" s="6">
        <f t="shared" si="7"/>
        <v>0.1076601793</v>
      </c>
      <c r="N28" s="21">
        <f t="shared" si="8"/>
        <v>0.925642241</v>
      </c>
      <c r="O28" s="22">
        <v>0.13210363036343575</v>
      </c>
      <c r="P28" s="6">
        <f t="shared" si="9"/>
        <v>0.1222807005</v>
      </c>
      <c r="Q28" s="21">
        <f t="shared" si="10"/>
        <v>0.925642241</v>
      </c>
      <c r="R28" s="135">
        <v>0.0312667552848489</v>
      </c>
      <c r="S28" s="6">
        <f t="shared" si="11"/>
        <v>0.02894182943</v>
      </c>
      <c r="T28" s="21">
        <f t="shared" si="12"/>
        <v>0.925642241</v>
      </c>
      <c r="U28" s="135">
        <v>0.06258422667658725</v>
      </c>
      <c r="V28" s="6">
        <f t="shared" si="13"/>
        <v>0.05793060383</v>
      </c>
      <c r="W28" s="21">
        <f t="shared" si="14"/>
        <v>0.925642241</v>
      </c>
      <c r="X28" s="135">
        <v>0.08156013101835091</v>
      </c>
      <c r="Y28" s="6">
        <f t="shared" si="15"/>
        <v>0.07549550245</v>
      </c>
      <c r="Z28" s="21">
        <f t="shared" si="16"/>
        <v>0.925642241</v>
      </c>
      <c r="AA28" s="135">
        <v>0.0629423129610509</v>
      </c>
      <c r="AB28" s="6">
        <f t="shared" si="17"/>
        <v>0.05826206362</v>
      </c>
      <c r="AC28" s="21">
        <f t="shared" si="18"/>
        <v>0.925642241</v>
      </c>
      <c r="AD28" s="135">
        <v>-0.034877911094800984</v>
      </c>
      <c r="AE28" s="6">
        <f t="shared" si="19"/>
        <v>-0.03228446779</v>
      </c>
      <c r="AF28" s="21">
        <f t="shared" si="20"/>
        <v>0.925642241</v>
      </c>
      <c r="AG28" s="135">
        <v>0.013831016664077156</v>
      </c>
      <c r="AH28" s="6">
        <f t="shared" si="21"/>
        <v>0.01280257326</v>
      </c>
      <c r="AI28" s="21">
        <f t="shared" si="22"/>
        <v>0.925642241</v>
      </c>
    </row>
    <row r="29" ht="13.5" customHeight="1">
      <c r="A29" s="15" t="s">
        <v>115</v>
      </c>
      <c r="B29" s="6">
        <f>SQRT(('Regime Indicators'!J28-'Regime Indicators'!$J$40)^2+('Regime Indicators'!K28-'Regime Indicators'!$K$40)^2+('Regime Indicators'!L28-'Regime Indicators'!$L$40)^2+('Regime Indicators'!M28-'Regime Indicators'!$M$40)^2+('Regime Indicators'!N28-'Regime Indicators'!$N$40)^2+('Regime Indicators'!O28-'Regime Indicators'!$O$40)^2)</f>
        <v>4.382713468</v>
      </c>
      <c r="C29" s="6">
        <f t="shared" si="1"/>
        <v>0.2761853134</v>
      </c>
      <c r="D29" s="6">
        <f t="shared" si="2"/>
        <v>0.9381212385</v>
      </c>
      <c r="F29" s="135">
        <v>0.03199833887278403</v>
      </c>
      <c r="G29" s="6">
        <f t="shared" si="3"/>
        <v>0.03001832129</v>
      </c>
      <c r="H29" s="21">
        <f t="shared" si="4"/>
        <v>0.9381212385</v>
      </c>
      <c r="I29" s="135">
        <v>0.020623898832668575</v>
      </c>
      <c r="J29" s="6">
        <f t="shared" si="5"/>
        <v>0.01934771752</v>
      </c>
      <c r="K29" s="21">
        <f t="shared" si="6"/>
        <v>0.9381212385</v>
      </c>
      <c r="L29" s="135">
        <v>0.024711362172225693</v>
      </c>
      <c r="M29" s="6">
        <f t="shared" si="7"/>
        <v>0.02318225369</v>
      </c>
      <c r="N29" s="21">
        <f t="shared" si="8"/>
        <v>0.9381212385</v>
      </c>
      <c r="O29" s="22">
        <v>0.037352758006788944</v>
      </c>
      <c r="P29" s="6">
        <f t="shared" si="9"/>
        <v>0.0350414156</v>
      </c>
      <c r="Q29" s="21">
        <f t="shared" si="10"/>
        <v>0.9381212385</v>
      </c>
      <c r="R29" s="135">
        <v>-0.012579438091760431</v>
      </c>
      <c r="S29" s="6">
        <f t="shared" si="11"/>
        <v>-0.01180103804</v>
      </c>
      <c r="T29" s="21">
        <f t="shared" si="12"/>
        <v>0.9381212385</v>
      </c>
      <c r="U29" s="135">
        <v>-0.01953627067082575</v>
      </c>
      <c r="V29" s="6">
        <f t="shared" si="13"/>
        <v>-0.01832739044</v>
      </c>
      <c r="W29" s="21">
        <f t="shared" si="14"/>
        <v>0.9381212385</v>
      </c>
      <c r="X29" s="135">
        <v>-0.02994343012201961</v>
      </c>
      <c r="Y29" s="6">
        <f t="shared" si="15"/>
        <v>-0.02809056775</v>
      </c>
      <c r="Z29" s="21">
        <f t="shared" si="16"/>
        <v>0.9381212385</v>
      </c>
      <c r="AA29" s="135">
        <v>-0.04017588958262752</v>
      </c>
      <c r="AB29" s="6">
        <f t="shared" si="17"/>
        <v>-0.03768985529</v>
      </c>
      <c r="AC29" s="21">
        <f t="shared" si="18"/>
        <v>0.9381212385</v>
      </c>
      <c r="AD29" s="135">
        <v>-0.030987044866969016</v>
      </c>
      <c r="AE29" s="6">
        <f t="shared" si="19"/>
        <v>-0.02906960491</v>
      </c>
      <c r="AF29" s="21">
        <f t="shared" si="20"/>
        <v>0.9381212385</v>
      </c>
      <c r="AG29" s="135">
        <v>-0.014437635241048241</v>
      </c>
      <c r="AH29" s="6">
        <f t="shared" si="21"/>
        <v>-0.01354425225</v>
      </c>
      <c r="AI29" s="21">
        <f t="shared" si="22"/>
        <v>0.9381212385</v>
      </c>
    </row>
    <row r="30" ht="13.5" customHeight="1">
      <c r="A30" s="15" t="s">
        <v>117</v>
      </c>
      <c r="B30" s="6">
        <f>SQRT(('Regime Indicators'!J29-'Regime Indicators'!$J$40)^2+('Regime Indicators'!K29-'Regime Indicators'!$K$40)^2+('Regime Indicators'!L29-'Regime Indicators'!$L$40)^2+('Regime Indicators'!M29-'Regime Indicators'!$M$40)^2+('Regime Indicators'!N29-'Regime Indicators'!$N$40)^2+('Regime Indicators'!O29-'Regime Indicators'!$O$40)^2)</f>
        <v>3.94949203</v>
      </c>
      <c r="C30" s="6">
        <f t="shared" si="1"/>
        <v>0.2488850121</v>
      </c>
      <c r="D30" s="6">
        <f t="shared" si="2"/>
        <v>0.9544587631</v>
      </c>
      <c r="F30" s="135">
        <v>0.0394103072773524</v>
      </c>
      <c r="G30" s="6">
        <f t="shared" si="3"/>
        <v>0.03761551314</v>
      </c>
      <c r="H30" s="21">
        <f t="shared" si="4"/>
        <v>0.9544587631</v>
      </c>
      <c r="I30" s="135">
        <v>0.08109616974131928</v>
      </c>
      <c r="J30" s="6">
        <f t="shared" si="5"/>
        <v>0.07740294986</v>
      </c>
      <c r="K30" s="21">
        <f t="shared" si="6"/>
        <v>0.9544587631</v>
      </c>
      <c r="L30" s="135">
        <v>0.07591868049250583</v>
      </c>
      <c r="M30" s="6">
        <f t="shared" si="7"/>
        <v>0.07246124988</v>
      </c>
      <c r="N30" s="21">
        <f t="shared" si="8"/>
        <v>0.9544587631</v>
      </c>
      <c r="O30" s="22">
        <v>0.12802746768459894</v>
      </c>
      <c r="P30" s="6">
        <f t="shared" si="9"/>
        <v>0.1221969385</v>
      </c>
      <c r="Q30" s="21">
        <f t="shared" si="10"/>
        <v>0.9544587631</v>
      </c>
      <c r="R30" s="135">
        <v>0.12524365898074175</v>
      </c>
      <c r="S30" s="6">
        <f t="shared" si="11"/>
        <v>0.1195399078</v>
      </c>
      <c r="T30" s="21">
        <f t="shared" si="12"/>
        <v>0.9544587631</v>
      </c>
      <c r="U30" s="135">
        <v>0.10097901053269398</v>
      </c>
      <c r="V30" s="6">
        <f t="shared" si="13"/>
        <v>0.09638030149</v>
      </c>
      <c r="W30" s="21">
        <f t="shared" si="14"/>
        <v>0.9544587631</v>
      </c>
      <c r="X30" s="135">
        <v>0.15119090204430452</v>
      </c>
      <c r="Y30" s="6">
        <f t="shared" si="15"/>
        <v>0.1443054814</v>
      </c>
      <c r="Z30" s="21">
        <f t="shared" si="16"/>
        <v>0.9544587631</v>
      </c>
      <c r="AA30" s="135">
        <v>0.1481741880572176</v>
      </c>
      <c r="AB30" s="6">
        <f t="shared" si="17"/>
        <v>0.1414261523</v>
      </c>
      <c r="AC30" s="21">
        <f t="shared" si="18"/>
        <v>0.9544587631</v>
      </c>
      <c r="AD30" s="135">
        <v>0.0438108012453613</v>
      </c>
      <c r="AE30" s="6">
        <f t="shared" si="19"/>
        <v>0.04181560317</v>
      </c>
      <c r="AF30" s="21">
        <f t="shared" si="20"/>
        <v>0.9544587631</v>
      </c>
      <c r="AG30" s="135">
        <v>0.0345647898787842</v>
      </c>
      <c r="AH30" s="6">
        <f t="shared" si="21"/>
        <v>0.03299066659</v>
      </c>
      <c r="AI30" s="21">
        <f t="shared" si="22"/>
        <v>0.9544587631</v>
      </c>
    </row>
    <row r="31" ht="13.5" customHeight="1">
      <c r="A31" s="15" t="s">
        <v>119</v>
      </c>
      <c r="B31" s="6">
        <f>SQRT(('Regime Indicators'!J30-'Regime Indicators'!$J$40)^2+('Regime Indicators'!K30-'Regime Indicators'!$K$40)^2+('Regime Indicators'!L30-'Regime Indicators'!$L$40)^2+('Regime Indicators'!M30-'Regime Indicators'!$M$40)^2+('Regime Indicators'!N30-'Regime Indicators'!$N$40)^2+('Regime Indicators'!O30-'Regime Indicators'!$O$40)^2)</f>
        <v>3.518717215</v>
      </c>
      <c r="C31" s="6">
        <f t="shared" si="1"/>
        <v>0.2217388894</v>
      </c>
      <c r="D31" s="6">
        <f t="shared" si="2"/>
        <v>0.9676478338</v>
      </c>
      <c r="F31" s="135">
        <v>0.10008655789662968</v>
      </c>
      <c r="G31" s="6">
        <f t="shared" si="3"/>
        <v>0.09684854094</v>
      </c>
      <c r="H31" s="21">
        <f t="shared" si="4"/>
        <v>0.9676478338</v>
      </c>
      <c r="I31" s="135">
        <v>0.10436267827085244</v>
      </c>
      <c r="J31" s="6">
        <f t="shared" si="5"/>
        <v>0.1009863196</v>
      </c>
      <c r="K31" s="21">
        <f t="shared" si="6"/>
        <v>0.9676478338</v>
      </c>
      <c r="L31" s="135">
        <v>0.0930131041670268</v>
      </c>
      <c r="M31" s="6">
        <f t="shared" si="7"/>
        <v>0.09000392876</v>
      </c>
      <c r="N31" s="21">
        <f t="shared" si="8"/>
        <v>0.9676478338</v>
      </c>
      <c r="O31" s="22">
        <v>0.08172443861155831</v>
      </c>
      <c r="P31" s="6">
        <f t="shared" si="9"/>
        <v>0.07908047599</v>
      </c>
      <c r="Q31" s="21">
        <f t="shared" si="10"/>
        <v>0.9676478338</v>
      </c>
      <c r="R31" s="135">
        <v>0.06014753452030375</v>
      </c>
      <c r="S31" s="6">
        <f t="shared" si="11"/>
        <v>0.05820163149</v>
      </c>
      <c r="T31" s="21">
        <f t="shared" si="12"/>
        <v>0.9676478338</v>
      </c>
      <c r="U31" s="135">
        <v>0.050782321841085</v>
      </c>
      <c r="V31" s="6">
        <f t="shared" si="13"/>
        <v>0.04913940373</v>
      </c>
      <c r="W31" s="21">
        <f t="shared" si="14"/>
        <v>0.9676478338</v>
      </c>
      <c r="X31" s="135">
        <v>0.05757898823000063</v>
      </c>
      <c r="Y31" s="6">
        <f t="shared" si="15"/>
        <v>0.05571618323</v>
      </c>
      <c r="Z31" s="21">
        <f t="shared" si="16"/>
        <v>0.9676478338</v>
      </c>
      <c r="AA31" s="135">
        <v>0.05276475278585946</v>
      </c>
      <c r="AB31" s="6">
        <f t="shared" si="17"/>
        <v>0.05105769874</v>
      </c>
      <c r="AC31" s="21">
        <f t="shared" si="18"/>
        <v>0.9676478338</v>
      </c>
      <c r="AD31" s="135">
        <v>-0.0071683917451824675</v>
      </c>
      <c r="AE31" s="6">
        <f t="shared" si="19"/>
        <v>-0.006936478744</v>
      </c>
      <c r="AF31" s="21">
        <f t="shared" si="20"/>
        <v>0.9676478338</v>
      </c>
      <c r="AG31" s="135">
        <v>0.038236513056671306</v>
      </c>
      <c r="AH31" s="6">
        <f t="shared" si="21"/>
        <v>0.03699947903</v>
      </c>
      <c r="AI31" s="21">
        <f t="shared" si="22"/>
        <v>0.9676478338</v>
      </c>
    </row>
    <row r="32" ht="13.5" customHeight="1">
      <c r="A32" s="15" t="s">
        <v>121</v>
      </c>
      <c r="B32" s="6">
        <f>SQRT(('Regime Indicators'!J31-'Regime Indicators'!$J$40)^2+('Regime Indicators'!K31-'Regime Indicators'!$K$40)^2+('Regime Indicators'!L31-'Regime Indicators'!$L$40)^2+('Regime Indicators'!M31-'Regime Indicators'!$M$40)^2+('Regime Indicators'!N31-'Regime Indicators'!$N$40)^2+('Regime Indicators'!O31-'Regime Indicators'!$O$40)^2)</f>
        <v>2.909803118</v>
      </c>
      <c r="C32" s="6">
        <f t="shared" si="1"/>
        <v>0.1833669693</v>
      </c>
      <c r="D32" s="6">
        <f t="shared" si="2"/>
        <v>0.9816175153</v>
      </c>
      <c r="F32" s="135">
        <v>0.030213933497469148</v>
      </c>
      <c r="G32" s="6">
        <f t="shared" si="3"/>
        <v>0.02965852633</v>
      </c>
      <c r="H32" s="21">
        <f t="shared" si="4"/>
        <v>0.9816175153</v>
      </c>
      <c r="I32" s="135">
        <v>0.011195161958098332</v>
      </c>
      <c r="J32" s="6">
        <f t="shared" si="5"/>
        <v>0.01098936706</v>
      </c>
      <c r="K32" s="21">
        <f t="shared" si="6"/>
        <v>0.9816175153</v>
      </c>
      <c r="L32" s="135">
        <v>0.01777023977561032</v>
      </c>
      <c r="M32" s="6">
        <f t="shared" si="7"/>
        <v>0.01744357862</v>
      </c>
      <c r="N32" s="21">
        <f t="shared" si="8"/>
        <v>0.9816175153</v>
      </c>
      <c r="O32" s="22">
        <v>0.00484762802201244</v>
      </c>
      <c r="P32" s="6">
        <f t="shared" si="9"/>
        <v>0.004758516574</v>
      </c>
      <c r="Q32" s="21">
        <f t="shared" si="10"/>
        <v>0.9816175153</v>
      </c>
      <c r="R32" s="135">
        <v>0.010934584937572378</v>
      </c>
      <c r="S32" s="6">
        <f t="shared" si="11"/>
        <v>0.0107335801</v>
      </c>
      <c r="T32" s="21">
        <f t="shared" si="12"/>
        <v>0.9816175153</v>
      </c>
      <c r="U32" s="135">
        <v>0.003957731738683856</v>
      </c>
      <c r="V32" s="6">
        <f t="shared" si="13"/>
        <v>0.003884978796</v>
      </c>
      <c r="W32" s="21">
        <f t="shared" si="14"/>
        <v>0.9816175153</v>
      </c>
      <c r="X32" s="135">
        <v>0.039798795924819386</v>
      </c>
      <c r="Y32" s="6">
        <f t="shared" si="15"/>
        <v>0.03906719517</v>
      </c>
      <c r="Z32" s="21">
        <f t="shared" si="16"/>
        <v>0.9816175153</v>
      </c>
      <c r="AA32" s="135">
        <v>0.029269201021254743</v>
      </c>
      <c r="AB32" s="6">
        <f t="shared" si="17"/>
        <v>0.02873116038</v>
      </c>
      <c r="AC32" s="21">
        <f t="shared" si="18"/>
        <v>0.9816175153</v>
      </c>
      <c r="AD32" s="135">
        <v>0.027892100251639906</v>
      </c>
      <c r="AE32" s="6">
        <f t="shared" si="19"/>
        <v>0.02737937415</v>
      </c>
      <c r="AF32" s="21">
        <f t="shared" si="20"/>
        <v>0.9816175153</v>
      </c>
      <c r="AG32" s="135">
        <v>0.029704461921522096</v>
      </c>
      <c r="AH32" s="6">
        <f t="shared" si="21"/>
        <v>0.02915842011</v>
      </c>
      <c r="AI32" s="21">
        <f t="shared" si="22"/>
        <v>0.9816175153</v>
      </c>
    </row>
    <row r="33" ht="13.5" customHeight="1">
      <c r="A33" s="15" t="s">
        <v>123</v>
      </c>
      <c r="B33" s="6">
        <f>SQRT(('Regime Indicators'!J32-'Regime Indicators'!$J$40)^2+('Regime Indicators'!K32-'Regime Indicators'!$K$40)^2+('Regime Indicators'!L32-'Regime Indicators'!$L$40)^2+('Regime Indicators'!M32-'Regime Indicators'!$M$40)^2+('Regime Indicators'!N32-'Regime Indicators'!$N$40)^2+('Regime Indicators'!O32-'Regime Indicators'!$O$40)^2)</f>
        <v>2.59997039</v>
      </c>
      <c r="C33" s="6">
        <f t="shared" si="1"/>
        <v>0.1638422503</v>
      </c>
      <c r="D33" s="6">
        <f t="shared" si="2"/>
        <v>0.9868632649</v>
      </c>
      <c r="F33" s="135">
        <v>0.051042337676546534</v>
      </c>
      <c r="G33" s="6">
        <f t="shared" si="3"/>
        <v>0.05037180801</v>
      </c>
      <c r="H33" s="21">
        <f t="shared" si="4"/>
        <v>0.9868632649</v>
      </c>
      <c r="I33" s="135">
        <v>0.05130329004789114</v>
      </c>
      <c r="J33" s="6">
        <f t="shared" si="5"/>
        <v>0.05062933232</v>
      </c>
      <c r="K33" s="21">
        <f t="shared" si="6"/>
        <v>0.9868632649</v>
      </c>
      <c r="L33" s="135">
        <v>0.02382828787470359</v>
      </c>
      <c r="M33" s="6">
        <f t="shared" si="7"/>
        <v>0.02351526197</v>
      </c>
      <c r="N33" s="21">
        <f t="shared" si="8"/>
        <v>0.9868632649</v>
      </c>
      <c r="O33" s="22">
        <v>0.01724402428155214</v>
      </c>
      <c r="P33" s="6">
        <f t="shared" si="9"/>
        <v>0.0170174941</v>
      </c>
      <c r="Q33" s="21">
        <f t="shared" si="10"/>
        <v>0.9868632649</v>
      </c>
      <c r="R33" s="135">
        <v>0.05238233061939446</v>
      </c>
      <c r="S33" s="6">
        <f t="shared" si="11"/>
        <v>0.05169419782</v>
      </c>
      <c r="T33" s="21">
        <f t="shared" si="12"/>
        <v>0.9868632649</v>
      </c>
      <c r="U33" s="135">
        <v>0.03995566128602457</v>
      </c>
      <c r="V33" s="6">
        <f t="shared" si="13"/>
        <v>0.03943077435</v>
      </c>
      <c r="W33" s="21">
        <f t="shared" si="14"/>
        <v>0.9868632649</v>
      </c>
      <c r="X33" s="135">
        <v>0.03400918843493228</v>
      </c>
      <c r="Y33" s="6">
        <f t="shared" si="15"/>
        <v>0.03356241874</v>
      </c>
      <c r="Z33" s="21">
        <f t="shared" si="16"/>
        <v>0.9868632649</v>
      </c>
      <c r="AA33" s="135">
        <v>0.030537423880423242</v>
      </c>
      <c r="AB33" s="6">
        <f t="shared" si="17"/>
        <v>0.03013626183</v>
      </c>
      <c r="AC33" s="21">
        <f t="shared" si="18"/>
        <v>0.9868632649</v>
      </c>
      <c r="AD33" s="135">
        <v>0.027232758519833755</v>
      </c>
      <c r="AE33" s="6">
        <f t="shared" si="19"/>
        <v>0.02687500899</v>
      </c>
      <c r="AF33" s="21">
        <f t="shared" si="20"/>
        <v>0.9868632649</v>
      </c>
      <c r="AG33" s="135">
        <v>0.02999423148957625</v>
      </c>
      <c r="AH33" s="6">
        <f t="shared" si="21"/>
        <v>0.02960020522</v>
      </c>
      <c r="AI33" s="21">
        <f t="shared" si="22"/>
        <v>0.9868632649</v>
      </c>
    </row>
    <row r="34" ht="13.5" customHeight="1">
      <c r="A34" s="15" t="s">
        <v>125</v>
      </c>
      <c r="B34" s="6">
        <f>SQRT(('Regime Indicators'!J33-'Regime Indicators'!$J$40)^2+('Regime Indicators'!K33-'Regime Indicators'!$K$40)^2+('Regime Indicators'!L33-'Regime Indicators'!$L$40)^2+('Regime Indicators'!M33-'Regime Indicators'!$M$40)^2+('Regime Indicators'!N33-'Regime Indicators'!$N$40)^2+('Regime Indicators'!O33-'Regime Indicators'!$O$40)^2)</f>
        <v>2.323855201</v>
      </c>
      <c r="C34" s="6">
        <f t="shared" si="1"/>
        <v>0.1464423083</v>
      </c>
      <c r="D34" s="6">
        <f t="shared" si="2"/>
        <v>0.9906080378</v>
      </c>
      <c r="F34" s="135">
        <v>-0.0019343778168032788</v>
      </c>
      <c r="G34" s="6">
        <f t="shared" si="3"/>
        <v>-0.001916210214</v>
      </c>
      <c r="H34" s="21">
        <f t="shared" si="4"/>
        <v>0.9906080378</v>
      </c>
      <c r="I34" s="135">
        <v>0.014870146223218805</v>
      </c>
      <c r="J34" s="6">
        <f t="shared" si="5"/>
        <v>0.01473048637</v>
      </c>
      <c r="K34" s="21">
        <f t="shared" si="6"/>
        <v>0.9906080378</v>
      </c>
      <c r="L34" s="135">
        <v>-0.08577541526323029</v>
      </c>
      <c r="M34" s="6">
        <f t="shared" si="7"/>
        <v>-0.08496981581</v>
      </c>
      <c r="N34" s="21">
        <f t="shared" si="8"/>
        <v>0.9906080378</v>
      </c>
      <c r="O34" s="22">
        <v>-0.061292524104715085</v>
      </c>
      <c r="P34" s="6">
        <f t="shared" si="9"/>
        <v>-0.06071686704</v>
      </c>
      <c r="Q34" s="21">
        <f t="shared" si="10"/>
        <v>0.9906080378</v>
      </c>
      <c r="R34" s="135">
        <v>-0.06239609524724887</v>
      </c>
      <c r="S34" s="6">
        <f t="shared" si="11"/>
        <v>-0.06181007348</v>
      </c>
      <c r="T34" s="21">
        <f t="shared" si="12"/>
        <v>0.9906080378</v>
      </c>
      <c r="U34" s="135">
        <v>-0.05238851146386114</v>
      </c>
      <c r="V34" s="6">
        <f t="shared" si="13"/>
        <v>-0.05189648055</v>
      </c>
      <c r="W34" s="21">
        <f t="shared" si="14"/>
        <v>0.9906080378</v>
      </c>
      <c r="X34" s="135">
        <v>-0.08727486962000564</v>
      </c>
      <c r="Y34" s="6">
        <f t="shared" si="15"/>
        <v>-0.08645518735</v>
      </c>
      <c r="Z34" s="21">
        <f t="shared" si="16"/>
        <v>0.9906080378</v>
      </c>
      <c r="AA34" s="135">
        <v>-0.07810530221614831</v>
      </c>
      <c r="AB34" s="6">
        <f t="shared" si="17"/>
        <v>-0.07737174017</v>
      </c>
      <c r="AC34" s="21">
        <f t="shared" si="18"/>
        <v>0.9906080378</v>
      </c>
      <c r="AD34" s="135">
        <v>-0.053796706110276094</v>
      </c>
      <c r="AE34" s="6">
        <f t="shared" si="19"/>
        <v>-0.05329144948</v>
      </c>
      <c r="AF34" s="21">
        <f t="shared" si="20"/>
        <v>0.9906080378</v>
      </c>
      <c r="AG34" s="135">
        <v>-0.03274293488272306</v>
      </c>
      <c r="AH34" s="6">
        <f t="shared" si="21"/>
        <v>-0.03243541448</v>
      </c>
      <c r="AI34" s="21">
        <f t="shared" si="22"/>
        <v>0.9906080378</v>
      </c>
    </row>
    <row r="35" ht="13.5" customHeight="1">
      <c r="A35" s="15" t="s">
        <v>127</v>
      </c>
      <c r="B35" s="6">
        <f>SQRT(('Regime Indicators'!J34-'Regime Indicators'!$J$40)^2+('Regime Indicators'!K34-'Regime Indicators'!$K$40)^2+('Regime Indicators'!L34-'Regime Indicators'!$L$40)^2+('Regime Indicators'!M34-'Regime Indicators'!$M$40)^2+('Regime Indicators'!N34-'Regime Indicators'!$N$40)^2+('Regime Indicators'!O34-'Regime Indicators'!$O$40)^2)</f>
        <v>2.663941975</v>
      </c>
      <c r="C35" s="6">
        <f t="shared" si="1"/>
        <v>0.1678735456</v>
      </c>
      <c r="D35" s="6">
        <f t="shared" si="2"/>
        <v>0.9858742405</v>
      </c>
      <c r="F35" s="135">
        <v>0.04980142317166836</v>
      </c>
      <c r="G35" s="6">
        <f t="shared" si="3"/>
        <v>0.04909794025</v>
      </c>
      <c r="H35" s="21">
        <f t="shared" si="4"/>
        <v>0.9858742405</v>
      </c>
      <c r="I35" s="135">
        <v>0.047843466843716875</v>
      </c>
      <c r="J35" s="6">
        <f t="shared" si="5"/>
        <v>0.04716764154</v>
      </c>
      <c r="K35" s="21">
        <f t="shared" si="6"/>
        <v>0.9858742405</v>
      </c>
      <c r="L35" s="135">
        <v>0.09398395019778727</v>
      </c>
      <c r="M35" s="6">
        <f t="shared" si="7"/>
        <v>0.09265635553</v>
      </c>
      <c r="N35" s="21">
        <f t="shared" si="8"/>
        <v>0.9858742405</v>
      </c>
      <c r="O35" s="22">
        <v>0.10058753777680773</v>
      </c>
      <c r="P35" s="6">
        <f t="shared" si="9"/>
        <v>0.09916666241</v>
      </c>
      <c r="Q35" s="21">
        <f t="shared" si="10"/>
        <v>0.9858742405</v>
      </c>
      <c r="R35" s="135">
        <v>-0.05171865867720671</v>
      </c>
      <c r="S35" s="6">
        <f t="shared" si="11"/>
        <v>-0.05098809335</v>
      </c>
      <c r="T35" s="21">
        <f t="shared" si="12"/>
        <v>0.9858742405</v>
      </c>
      <c r="U35" s="135">
        <v>-0.02216193218532647</v>
      </c>
      <c r="V35" s="6">
        <f t="shared" si="13"/>
        <v>-0.02184887806</v>
      </c>
      <c r="W35" s="21">
        <f t="shared" si="14"/>
        <v>0.9858742405</v>
      </c>
      <c r="X35" s="135">
        <v>-0.04075487126966393</v>
      </c>
      <c r="Y35" s="6">
        <f t="shared" si="15"/>
        <v>-0.04017917776</v>
      </c>
      <c r="Z35" s="21">
        <f t="shared" si="16"/>
        <v>0.9858742405</v>
      </c>
      <c r="AA35" s="135">
        <v>-0.026875585072448582</v>
      </c>
      <c r="AB35" s="6">
        <f t="shared" si="17"/>
        <v>-0.02649594702</v>
      </c>
      <c r="AC35" s="21">
        <f t="shared" si="18"/>
        <v>0.9858742405</v>
      </c>
      <c r="AD35" s="135">
        <v>-0.029933932071220304</v>
      </c>
      <c r="AE35" s="6">
        <f t="shared" si="19"/>
        <v>-0.02951109255</v>
      </c>
      <c r="AF35" s="21">
        <f t="shared" si="20"/>
        <v>0.9858742405</v>
      </c>
      <c r="AG35" s="135">
        <v>-0.025107885834562693</v>
      </c>
      <c r="AH35" s="6">
        <f t="shared" si="21"/>
        <v>-0.02475321788</v>
      </c>
      <c r="AI35" s="21">
        <f t="shared" si="22"/>
        <v>0.9858742405</v>
      </c>
    </row>
    <row r="36" ht="13.5" customHeight="1">
      <c r="A36" s="15" t="s">
        <v>129</v>
      </c>
      <c r="B36" s="6">
        <f>SQRT(('Regime Indicators'!J35-'Regime Indicators'!$J$40)^2+('Regime Indicators'!K35-'Regime Indicators'!$K$40)^2+('Regime Indicators'!L35-'Regime Indicators'!$L$40)^2+('Regime Indicators'!M35-'Regime Indicators'!$M$40)^2+('Regime Indicators'!N35-'Regime Indicators'!$N$40)^2+('Regime Indicators'!O35-'Regime Indicators'!$O$40)^2)</f>
        <v>2.09254348</v>
      </c>
      <c r="C36" s="6">
        <f t="shared" si="1"/>
        <v>0.1318657451</v>
      </c>
      <c r="D36" s="6">
        <f t="shared" si="2"/>
        <v>0.9931368888</v>
      </c>
      <c r="F36" s="135">
        <v>-0.007219281528972221</v>
      </c>
      <c r="G36" s="6">
        <f t="shared" si="3"/>
        <v>-0.007169734797</v>
      </c>
      <c r="H36" s="21">
        <f t="shared" si="4"/>
        <v>0.9931368888</v>
      </c>
      <c r="I36" s="135">
        <v>0.03837648483157774</v>
      </c>
      <c r="J36" s="6">
        <f t="shared" si="5"/>
        <v>0.03811310275</v>
      </c>
      <c r="K36" s="21">
        <f t="shared" si="6"/>
        <v>0.9931368888</v>
      </c>
      <c r="L36" s="135">
        <v>0.01980316524649739</v>
      </c>
      <c r="M36" s="6">
        <f t="shared" si="7"/>
        <v>0.01966725392</v>
      </c>
      <c r="N36" s="21">
        <f t="shared" si="8"/>
        <v>0.9931368888</v>
      </c>
      <c r="O36" s="22">
        <v>0.0662983451831709</v>
      </c>
      <c r="P36" s="6">
        <f t="shared" si="9"/>
        <v>0.06584333227</v>
      </c>
      <c r="Q36" s="21">
        <f t="shared" si="10"/>
        <v>0.9931368888</v>
      </c>
      <c r="R36" s="135">
        <v>0.026102499223344733</v>
      </c>
      <c r="S36" s="6">
        <f t="shared" si="11"/>
        <v>0.02592335487</v>
      </c>
      <c r="T36" s="21">
        <f t="shared" si="12"/>
        <v>0.9931368888</v>
      </c>
      <c r="U36" s="135">
        <v>0.05022271992639005</v>
      </c>
      <c r="V36" s="6">
        <f t="shared" si="13"/>
        <v>0.04987803582</v>
      </c>
      <c r="W36" s="21">
        <f t="shared" si="14"/>
        <v>0.9931368888</v>
      </c>
      <c r="X36" s="135">
        <v>0.03695738396016823</v>
      </c>
      <c r="Y36" s="6">
        <f t="shared" si="15"/>
        <v>0.03670374133</v>
      </c>
      <c r="Z36" s="21">
        <f t="shared" si="16"/>
        <v>0.9931368888</v>
      </c>
      <c r="AA36" s="135">
        <v>0.04369973807073668</v>
      </c>
      <c r="AB36" s="6">
        <f t="shared" si="17"/>
        <v>0.04339982191</v>
      </c>
      <c r="AC36" s="21">
        <f t="shared" si="18"/>
        <v>0.9931368888</v>
      </c>
      <c r="AD36" s="135">
        <v>-0.046320447186645075</v>
      </c>
      <c r="AE36" s="6">
        <f t="shared" si="19"/>
        <v>-0.04600254481</v>
      </c>
      <c r="AF36" s="21">
        <f t="shared" si="20"/>
        <v>0.9931368888</v>
      </c>
      <c r="AG36" s="135">
        <v>0.006456281779314121</v>
      </c>
      <c r="AH36" s="6">
        <f t="shared" si="21"/>
        <v>0.0064119716</v>
      </c>
      <c r="AI36" s="21">
        <f t="shared" si="22"/>
        <v>0.9931368888</v>
      </c>
    </row>
    <row r="37" ht="13.5" customHeight="1">
      <c r="A37" s="15" t="s">
        <v>131</v>
      </c>
      <c r="B37" s="6">
        <f>SQRT(('Regime Indicators'!J36-'Regime Indicators'!$J$40)^2+('Regime Indicators'!K36-'Regime Indicators'!$K$40)^2+('Regime Indicators'!L36-'Regime Indicators'!$L$40)^2+('Regime Indicators'!M36-'Regime Indicators'!$M$40)^2+('Regime Indicators'!N36-'Regime Indicators'!$N$40)^2+('Regime Indicators'!O36-'Regime Indicators'!$O$40)^2)</f>
        <v>1.637735363</v>
      </c>
      <c r="C37" s="6">
        <f t="shared" si="1"/>
        <v>0.1032051166</v>
      </c>
      <c r="D37" s="6">
        <f t="shared" si="2"/>
        <v>0.9967058191</v>
      </c>
      <c r="F37" s="135">
        <v>0.0010835834158609003</v>
      </c>
      <c r="G37" s="6">
        <f t="shared" si="3"/>
        <v>0.001080013896</v>
      </c>
      <c r="H37" s="21">
        <f t="shared" si="4"/>
        <v>0.9967058191</v>
      </c>
      <c r="I37" s="135">
        <v>0.0012004843380759578</v>
      </c>
      <c r="J37" s="6">
        <f t="shared" si="5"/>
        <v>0.001196529725</v>
      </c>
      <c r="K37" s="21">
        <f t="shared" si="6"/>
        <v>0.9967058191</v>
      </c>
      <c r="L37" s="135">
        <v>-0.011958177989005225</v>
      </c>
      <c r="M37" s="6">
        <f t="shared" si="7"/>
        <v>-0.01191878559</v>
      </c>
      <c r="N37" s="21">
        <f t="shared" si="8"/>
        <v>0.9967058191</v>
      </c>
      <c r="O37" s="22">
        <v>0.019768722717746767</v>
      </c>
      <c r="P37" s="6">
        <f t="shared" si="9"/>
        <v>0.01970360097</v>
      </c>
      <c r="Q37" s="21">
        <f t="shared" si="10"/>
        <v>0.9967058191</v>
      </c>
      <c r="R37" s="135">
        <v>0.0012346584429094865</v>
      </c>
      <c r="S37" s="6">
        <f t="shared" si="11"/>
        <v>0.001230591255</v>
      </c>
      <c r="T37" s="21">
        <f t="shared" si="12"/>
        <v>0.9967058191</v>
      </c>
      <c r="U37" s="135">
        <v>0.008349418185144453</v>
      </c>
      <c r="V37" s="6">
        <f t="shared" si="13"/>
        <v>0.008321913691</v>
      </c>
      <c r="W37" s="21">
        <f t="shared" si="14"/>
        <v>0.9967058191</v>
      </c>
      <c r="X37" s="135">
        <v>0.029826918590895923</v>
      </c>
      <c r="Y37" s="6">
        <f t="shared" si="15"/>
        <v>0.02972866332</v>
      </c>
      <c r="Z37" s="21">
        <f t="shared" si="16"/>
        <v>0.9967058191</v>
      </c>
      <c r="AA37" s="135">
        <v>0.0533264368231301</v>
      </c>
      <c r="AB37" s="6">
        <f t="shared" si="17"/>
        <v>0.05315076989</v>
      </c>
      <c r="AC37" s="21">
        <f t="shared" si="18"/>
        <v>0.9967058191</v>
      </c>
      <c r="AD37" s="135">
        <v>-0.008343874251251826</v>
      </c>
      <c r="AE37" s="6">
        <f t="shared" si="19"/>
        <v>-0.00831638802</v>
      </c>
      <c r="AF37" s="21">
        <f t="shared" si="20"/>
        <v>0.9967058191</v>
      </c>
      <c r="AG37" s="135">
        <v>0.012819605815675983</v>
      </c>
      <c r="AH37" s="6">
        <f t="shared" si="21"/>
        <v>0.01277737571</v>
      </c>
      <c r="AI37" s="21">
        <f t="shared" si="22"/>
        <v>0.9967058191</v>
      </c>
    </row>
    <row r="38" ht="13.5" customHeight="1">
      <c r="A38" s="15" t="s">
        <v>133</v>
      </c>
      <c r="B38" s="6">
        <f>SQRT(('Regime Indicators'!J37-'Regime Indicators'!$J$40)^2+('Regime Indicators'!K37-'Regime Indicators'!$K$40)^2+('Regime Indicators'!L37-'Regime Indicators'!$L$40)^2+('Regime Indicators'!M37-'Regime Indicators'!$M$40)^2+('Regime Indicators'!N37-'Regime Indicators'!$N$40)^2+('Regime Indicators'!O37-'Regime Indicators'!$O$40)^2)</f>
        <v>1.41857298</v>
      </c>
      <c r="C38" s="6">
        <f t="shared" si="1"/>
        <v>0.08939416777</v>
      </c>
      <c r="D38" s="6">
        <f t="shared" si="2"/>
        <v>0.9978583992</v>
      </c>
      <c r="F38" s="135">
        <v>-0.08394969440815658</v>
      </c>
      <c r="G38" s="6">
        <f t="shared" si="3"/>
        <v>-0.08376990767</v>
      </c>
      <c r="H38" s="21">
        <f t="shared" si="4"/>
        <v>0.9978583992</v>
      </c>
      <c r="I38" s="135">
        <v>-0.05290070530997959</v>
      </c>
      <c r="J38" s="6">
        <f t="shared" si="5"/>
        <v>-0.05278741312</v>
      </c>
      <c r="K38" s="21">
        <f t="shared" si="6"/>
        <v>0.9978583992</v>
      </c>
      <c r="L38" s="135">
        <v>-0.10734793042782664</v>
      </c>
      <c r="M38" s="6">
        <f t="shared" si="7"/>
        <v>-0.107118034</v>
      </c>
      <c r="N38" s="21">
        <f t="shared" si="8"/>
        <v>0.9978583992</v>
      </c>
      <c r="O38" s="22">
        <v>-0.13061590109325105</v>
      </c>
      <c r="P38" s="6">
        <f t="shared" si="9"/>
        <v>-0.130336174</v>
      </c>
      <c r="Q38" s="21">
        <f t="shared" si="10"/>
        <v>0.9978583992</v>
      </c>
      <c r="R38" s="135">
        <v>-0.12053016520882931</v>
      </c>
      <c r="S38" s="6">
        <f t="shared" si="11"/>
        <v>-0.1202720377</v>
      </c>
      <c r="T38" s="21">
        <f t="shared" si="12"/>
        <v>0.9978583992</v>
      </c>
      <c r="U38" s="135">
        <v>-0.09110133713576318</v>
      </c>
      <c r="V38" s="6">
        <f t="shared" si="13"/>
        <v>-0.09090623444</v>
      </c>
      <c r="W38" s="21">
        <f t="shared" si="14"/>
        <v>0.9978583992</v>
      </c>
      <c r="X38" s="135">
        <v>-0.08819179493839269</v>
      </c>
      <c r="Y38" s="6">
        <f t="shared" si="15"/>
        <v>-0.08800292332</v>
      </c>
      <c r="Z38" s="21">
        <f t="shared" si="16"/>
        <v>0.9978583992</v>
      </c>
      <c r="AA38" s="135">
        <v>-0.07257369607129871</v>
      </c>
      <c r="AB38" s="6">
        <f t="shared" si="17"/>
        <v>-0.07241827218</v>
      </c>
      <c r="AC38" s="21">
        <f t="shared" si="18"/>
        <v>0.9978583992</v>
      </c>
      <c r="AD38" s="135">
        <v>0.006416210283995305</v>
      </c>
      <c r="AE38" s="6">
        <f t="shared" si="19"/>
        <v>0.006402469323</v>
      </c>
      <c r="AF38" s="21">
        <f t="shared" si="20"/>
        <v>0.9978583992</v>
      </c>
      <c r="AG38" s="135">
        <v>-0.037376569617870725</v>
      </c>
      <c r="AH38" s="6">
        <f t="shared" si="21"/>
        <v>-0.03729652393</v>
      </c>
      <c r="AI38" s="21">
        <f t="shared" si="22"/>
        <v>0.9978583992</v>
      </c>
    </row>
    <row r="39" ht="13.5" customHeight="1">
      <c r="A39" s="15" t="s">
        <v>135</v>
      </c>
      <c r="B39" s="6">
        <f>SQRT(('Regime Indicators'!J38-'Regime Indicators'!$J$40)^2+('Regime Indicators'!K38-'Regime Indicators'!$K$40)^2+('Regime Indicators'!L38-'Regime Indicators'!$L$40)^2+('Regime Indicators'!M38-'Regime Indicators'!$M$40)^2+('Regime Indicators'!N38-'Regime Indicators'!$N$40)^2+('Regime Indicators'!O38-'Regime Indicators'!$O$40)^2)</f>
        <v>1.252480963</v>
      </c>
      <c r="C39" s="6">
        <f t="shared" si="1"/>
        <v>0.07892755248</v>
      </c>
      <c r="D39" s="6">
        <f t="shared" si="2"/>
        <v>0.9985256737</v>
      </c>
      <c r="F39" s="135">
        <v>0.05635223282079016</v>
      </c>
      <c r="G39" s="6">
        <f t="shared" si="3"/>
        <v>0.05626915124</v>
      </c>
      <c r="H39" s="21">
        <f t="shared" si="4"/>
        <v>0.9985256737</v>
      </c>
      <c r="I39" s="135">
        <v>0.0731711990954993</v>
      </c>
      <c r="J39" s="6">
        <f t="shared" si="5"/>
        <v>0.07306332087</v>
      </c>
      <c r="K39" s="21">
        <f t="shared" si="6"/>
        <v>0.9985256737</v>
      </c>
      <c r="L39" s="135">
        <v>0.028760704139326965</v>
      </c>
      <c r="M39" s="6">
        <f t="shared" si="7"/>
        <v>0.02871830148</v>
      </c>
      <c r="N39" s="21">
        <f t="shared" si="8"/>
        <v>0.9985256737</v>
      </c>
      <c r="O39" s="22">
        <v>0.04319524192616009</v>
      </c>
      <c r="P39" s="6">
        <f t="shared" si="9"/>
        <v>0.04313155805</v>
      </c>
      <c r="Q39" s="21">
        <f t="shared" si="10"/>
        <v>0.9985256737</v>
      </c>
      <c r="R39" s="135">
        <v>0.021713215712493517</v>
      </c>
      <c r="S39" s="6">
        <f t="shared" si="11"/>
        <v>0.02168120335</v>
      </c>
      <c r="T39" s="21">
        <f t="shared" si="12"/>
        <v>0.9985256737</v>
      </c>
      <c r="U39" s="135">
        <v>0.05607263365849935</v>
      </c>
      <c r="V39" s="6">
        <f t="shared" si="13"/>
        <v>0.0559899643</v>
      </c>
      <c r="W39" s="21">
        <f t="shared" si="14"/>
        <v>0.9985256737</v>
      </c>
      <c r="X39" s="135">
        <v>0.037843149887505145</v>
      </c>
      <c r="Y39" s="6">
        <f t="shared" si="15"/>
        <v>0.03778735674</v>
      </c>
      <c r="Z39" s="21">
        <f t="shared" si="16"/>
        <v>0.9985256737</v>
      </c>
      <c r="AA39" s="135">
        <v>0.07812414239463683</v>
      </c>
      <c r="AB39" s="6">
        <f t="shared" si="17"/>
        <v>0.07800896192</v>
      </c>
      <c r="AC39" s="21">
        <f t="shared" si="18"/>
        <v>0.9985256737</v>
      </c>
      <c r="AD39" s="135">
        <v>-0.012583614513958175</v>
      </c>
      <c r="AE39" s="6">
        <f t="shared" si="19"/>
        <v>-0.01256506216</v>
      </c>
      <c r="AF39" s="21">
        <f t="shared" si="20"/>
        <v>0.9985256737</v>
      </c>
      <c r="AG39" s="135">
        <v>-0.008613998247366528</v>
      </c>
      <c r="AH39" s="6">
        <f t="shared" si="21"/>
        <v>-0.008601298403</v>
      </c>
      <c r="AI39" s="21">
        <f t="shared" si="22"/>
        <v>0.9985256737</v>
      </c>
    </row>
    <row r="40" ht="13.5" customHeight="1">
      <c r="A40" s="15" t="s">
        <v>137</v>
      </c>
      <c r="B40" s="6">
        <f>SQRT(('Regime Indicators'!J39-'Regime Indicators'!$J$40)^2+('Regime Indicators'!K39-'Regime Indicators'!$K$40)^2+('Regime Indicators'!L39-'Regime Indicators'!$L$40)^2+('Regime Indicators'!M39-'Regime Indicators'!$M$40)^2+('Regime Indicators'!N39-'Regime Indicators'!$N$40)^2+('Regime Indicators'!O39-'Regime Indicators'!$O$40)^2)</f>
        <v>0.5170213267</v>
      </c>
      <c r="C40" s="6">
        <f t="shared" si="1"/>
        <v>0.03258111629</v>
      </c>
      <c r="D40" s="6">
        <f t="shared" si="2"/>
        <v>0.9998962462</v>
      </c>
      <c r="F40" s="135">
        <v>0.016383574414898572</v>
      </c>
      <c r="G40" s="6">
        <f t="shared" si="3"/>
        <v>0.01638187456</v>
      </c>
      <c r="H40" s="21">
        <f t="shared" si="4"/>
        <v>0.9998962462</v>
      </c>
      <c r="I40" s="135">
        <v>0.0074188780047854674</v>
      </c>
      <c r="J40" s="6">
        <f t="shared" si="5"/>
        <v>0.007418108268</v>
      </c>
      <c r="K40" s="21">
        <f t="shared" si="6"/>
        <v>0.9998962462</v>
      </c>
      <c r="L40" s="135">
        <v>0.017027542699790343</v>
      </c>
      <c r="M40" s="6">
        <f t="shared" si="7"/>
        <v>0.01702577603</v>
      </c>
      <c r="N40" s="21">
        <f t="shared" si="8"/>
        <v>0.9998962462</v>
      </c>
      <c r="O40" s="22">
        <v>-0.046829800854307546</v>
      </c>
      <c r="P40" s="6">
        <f t="shared" si="9"/>
        <v>-0.04682494208</v>
      </c>
      <c r="Q40" s="21">
        <f t="shared" si="10"/>
        <v>0.9998962462</v>
      </c>
      <c r="R40" s="135">
        <v>-0.025653442139511262</v>
      </c>
      <c r="S40" s="6">
        <f t="shared" si="11"/>
        <v>-0.0256507805</v>
      </c>
      <c r="T40" s="21">
        <f t="shared" si="12"/>
        <v>0.9998962462</v>
      </c>
      <c r="U40" s="135">
        <v>-0.013538191741417571</v>
      </c>
      <c r="V40" s="6">
        <f t="shared" si="13"/>
        <v>-0.0135367871</v>
      </c>
      <c r="W40" s="21">
        <f t="shared" si="14"/>
        <v>0.9998962462</v>
      </c>
      <c r="X40" s="135">
        <v>0.011817470449937861</v>
      </c>
      <c r="Y40" s="6">
        <f t="shared" si="15"/>
        <v>0.01181624434</v>
      </c>
      <c r="Z40" s="21">
        <f t="shared" si="16"/>
        <v>0.9998962462</v>
      </c>
      <c r="AA40" s="135">
        <v>3.8480539831842187E-4</v>
      </c>
      <c r="AB40" s="6">
        <f t="shared" si="17"/>
        <v>0.0003847654733</v>
      </c>
      <c r="AC40" s="21">
        <f t="shared" si="18"/>
        <v>0.9998962462</v>
      </c>
      <c r="AD40" s="135">
        <v>0.08260569389152406</v>
      </c>
      <c r="AE40" s="6">
        <f t="shared" si="19"/>
        <v>0.08259712323</v>
      </c>
      <c r="AF40" s="21">
        <f t="shared" si="20"/>
        <v>0.9998962462</v>
      </c>
      <c r="AG40" s="135">
        <v>0.04112809474241996</v>
      </c>
      <c r="AH40" s="6">
        <f t="shared" si="21"/>
        <v>0.04112382755</v>
      </c>
      <c r="AI40" s="21">
        <f t="shared" si="22"/>
        <v>0.9998962462</v>
      </c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0.0278266231</v>
      </c>
      <c r="I53" s="135">
        <f>SUM(J3:J49)/SUM(K3:K49)</f>
        <v>0.03331277599</v>
      </c>
      <c r="L53" s="135">
        <f>SUM(M3:M49)/SUM(N3:N49)</f>
        <v>0.02525401504</v>
      </c>
      <c r="O53" s="135">
        <f>SUM(P3:P49)/SUM(Q3:Q49)</f>
        <v>0.02966980542</v>
      </c>
      <c r="R53" s="135">
        <f>SUM(S3:S49)/SUM(T3:T49)</f>
        <v>0.007433130887</v>
      </c>
      <c r="U53" s="135">
        <f>SUM(V3:V49)/SUM(W3:W49)</f>
        <v>0.0135990947</v>
      </c>
      <c r="X53" s="135">
        <f>SUM(Y3:Y49)/SUM(Z3:Z49)</f>
        <v>0.01665453165</v>
      </c>
      <c r="AA53" s="135">
        <f>SUM(AB3:AB49)/SUM(AC3:AC49)</f>
        <v>0.01940989348</v>
      </c>
      <c r="AD53" s="135">
        <f>SUM(AE3:AE49)/SUM(AF3:AF49)</f>
        <v>0.00387745472</v>
      </c>
      <c r="AG53" s="135">
        <f>SUM(AH3:AH49)/SUM(AI3:AI49)</f>
        <v>0.01746568409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Indicators'!$J$39)^2+('Regime Indicators'!K2-'Regime Indicators'!$K$39)^2+('Regime Indicators'!L2-'Regime Indicators'!$L$39)^2+('Regime Indicators'!M2-'Regime Indicators'!$M$39)^2+('Regime Indicators'!N2-'Regime Indicators'!$N$39)^2+('Regime Indicators'!O2-'Regime Indicators'!$O$39)^2)</f>
        <v>15.38606859</v>
      </c>
      <c r="C3" s="6">
        <f t="shared" ref="C3:C39" si="1">B3/MAX($B$3:$B$49)</f>
        <v>1</v>
      </c>
      <c r="D3" s="6">
        <f t="shared" ref="D3:D39" si="2">(1-C3^3)^3</f>
        <v>0</v>
      </c>
      <c r="F3" s="135">
        <v>0.08002022215014493</v>
      </c>
      <c r="G3" s="6">
        <f t="shared" ref="G3:G39" si="3">F3*$D3</f>
        <v>0</v>
      </c>
      <c r="H3" s="21">
        <f t="shared" ref="H3:H39" si="4">$D3</f>
        <v>0</v>
      </c>
      <c r="I3" s="135">
        <v>0.05927035378206491</v>
      </c>
      <c r="J3" s="6">
        <f t="shared" ref="J3:J39" si="5">I3*$D3</f>
        <v>0</v>
      </c>
      <c r="K3" s="21">
        <f t="shared" ref="K3:K39" si="6">$D3</f>
        <v>0</v>
      </c>
      <c r="L3" s="135">
        <v>0.09027923563222706</v>
      </c>
      <c r="M3" s="6">
        <f t="shared" ref="M3:M39" si="7">L3*$D3</f>
        <v>0</v>
      </c>
      <c r="N3" s="21">
        <f t="shared" ref="N3:N39" si="8">$D3</f>
        <v>0</v>
      </c>
      <c r="O3" s="22">
        <v>0.08769557455906196</v>
      </c>
      <c r="P3" s="6">
        <f t="shared" ref="P3:P39" si="9">O3*$D3</f>
        <v>0</v>
      </c>
      <c r="Q3" s="21">
        <f t="shared" ref="Q3:Q39" si="10">$D3</f>
        <v>0</v>
      </c>
      <c r="R3" s="135">
        <v>0.10845177406117879</v>
      </c>
      <c r="S3" s="6">
        <f t="shared" ref="S3:S39" si="11">R3*$D3</f>
        <v>0</v>
      </c>
      <c r="T3" s="21">
        <f t="shared" ref="T3:T39" si="12">$D3</f>
        <v>0</v>
      </c>
      <c r="U3" s="135">
        <v>0.09379122638738613</v>
      </c>
      <c r="V3" s="6">
        <f t="shared" ref="V3:V39" si="13">U3*$D3</f>
        <v>0</v>
      </c>
      <c r="W3" s="21">
        <f t="shared" ref="W3:W39" si="14">$D3</f>
        <v>0</v>
      </c>
      <c r="X3" s="135">
        <v>0.122437114401857</v>
      </c>
      <c r="Y3" s="6">
        <f t="shared" ref="Y3:Y39" si="15">X3*$D3</f>
        <v>0</v>
      </c>
      <c r="Z3" s="21">
        <f t="shared" ref="Z3:Z39" si="16">$D3</f>
        <v>0</v>
      </c>
      <c r="AA3" s="135">
        <v>0.128439994113547</v>
      </c>
      <c r="AB3" s="6">
        <f t="shared" ref="AB3:AB39" si="17">AA3*$D3</f>
        <v>0</v>
      </c>
      <c r="AC3" s="21">
        <f t="shared" ref="AC3:AC39" si="18">$D3</f>
        <v>0</v>
      </c>
      <c r="AD3" s="135">
        <v>0.02572521521226423</v>
      </c>
      <c r="AE3" s="6">
        <f t="shared" ref="AE3:AE39" si="19">AD3*$D3</f>
        <v>0</v>
      </c>
      <c r="AF3" s="21">
        <f t="shared" ref="AF3:AF39" si="20">$D3</f>
        <v>0</v>
      </c>
      <c r="AG3" s="135">
        <v>0.04818173655123448</v>
      </c>
      <c r="AH3" s="6">
        <f t="shared" ref="AH3:AH39" si="21">AG3*$D3</f>
        <v>0</v>
      </c>
      <c r="AI3" s="21">
        <f t="shared" ref="AI3:AI39" si="22">$D3</f>
        <v>0</v>
      </c>
    </row>
    <row r="4" ht="13.5" customHeight="1">
      <c r="A4" s="15" t="s">
        <v>31</v>
      </c>
      <c r="B4" s="6">
        <f>SQRT(('Regime Indicators'!J3-'Regime Indicators'!$J$39)^2+('Regime Indicators'!K3-'Regime Indicators'!$K$39)^2+('Regime Indicators'!L3-'Regime Indicators'!$L$39)^2+('Regime Indicators'!M3-'Regime Indicators'!$M$39)^2+('Regime Indicators'!N3-'Regime Indicators'!$N$39)^2+('Regime Indicators'!O3-'Regime Indicators'!$O$39)^2)</f>
        <v>14.56065176</v>
      </c>
      <c r="C4" s="6">
        <f t="shared" si="1"/>
        <v>0.9463529736</v>
      </c>
      <c r="D4" s="6">
        <f t="shared" si="2"/>
        <v>0.00354389027</v>
      </c>
      <c r="F4" s="135">
        <v>0.01241346270998478</v>
      </c>
      <c r="G4" s="6">
        <f t="shared" si="3"/>
        <v>0.00004399194972</v>
      </c>
      <c r="H4" s="21">
        <f t="shared" si="4"/>
        <v>0.00354389027</v>
      </c>
      <c r="I4" s="135">
        <v>0.011884710625086337</v>
      </c>
      <c r="J4" s="6">
        <f t="shared" si="5"/>
        <v>0.00004211811035</v>
      </c>
      <c r="K4" s="21">
        <f t="shared" si="6"/>
        <v>0.00354389027</v>
      </c>
      <c r="L4" s="135">
        <v>0.014613208825635438</v>
      </c>
      <c r="M4" s="6">
        <f t="shared" si="7"/>
        <v>0.00005178760858</v>
      </c>
      <c r="N4" s="21">
        <f t="shared" si="8"/>
        <v>0.00354389027</v>
      </c>
      <c r="O4" s="22">
        <v>0.024761117291381085</v>
      </c>
      <c r="P4" s="6">
        <f t="shared" si="9"/>
        <v>0.00008775068265</v>
      </c>
      <c r="Q4" s="21">
        <f t="shared" si="10"/>
        <v>0.00354389027</v>
      </c>
      <c r="R4" s="135">
        <v>0.0320104288920775</v>
      </c>
      <c r="S4" s="6">
        <f t="shared" si="11"/>
        <v>0.0001134414475</v>
      </c>
      <c r="T4" s="21">
        <f t="shared" si="12"/>
        <v>0.00354389027</v>
      </c>
      <c r="U4" s="135">
        <v>0.04831366244088464</v>
      </c>
      <c r="V4" s="6">
        <f t="shared" si="13"/>
        <v>0.0001712183183</v>
      </c>
      <c r="W4" s="21">
        <f t="shared" si="14"/>
        <v>0.00354389027</v>
      </c>
      <c r="X4" s="135">
        <v>0.07268401040415595</v>
      </c>
      <c r="Y4" s="6">
        <f t="shared" si="15"/>
        <v>0.0002575841573</v>
      </c>
      <c r="Z4" s="21">
        <f t="shared" si="16"/>
        <v>0.00354389027</v>
      </c>
      <c r="AA4" s="135">
        <v>0.06995801200596197</v>
      </c>
      <c r="AB4" s="6">
        <f t="shared" si="17"/>
        <v>0.0002479235181</v>
      </c>
      <c r="AC4" s="21">
        <f t="shared" si="18"/>
        <v>0.00354389027</v>
      </c>
      <c r="AD4" s="135">
        <v>0.011605795214162162</v>
      </c>
      <c r="AE4" s="6">
        <f t="shared" si="19"/>
        <v>0.00004112966474</v>
      </c>
      <c r="AF4" s="21">
        <f t="shared" si="20"/>
        <v>0.00354389027</v>
      </c>
      <c r="AG4" s="135">
        <v>0.025472703447271927</v>
      </c>
      <c r="AH4" s="6">
        <f t="shared" si="21"/>
        <v>0.00009027246591</v>
      </c>
      <c r="AI4" s="21">
        <f t="shared" si="22"/>
        <v>0.00354389027</v>
      </c>
    </row>
    <row r="5" ht="13.5" customHeight="1">
      <c r="A5" s="15" t="s">
        <v>55</v>
      </c>
      <c r="B5" s="6">
        <f>SQRT(('Regime Indicators'!J4-'Regime Indicators'!$J$39)^2+('Regime Indicators'!K4-'Regime Indicators'!$K$39)^2+('Regime Indicators'!L4-'Regime Indicators'!$L$39)^2+('Regime Indicators'!M4-'Regime Indicators'!$M$39)^2+('Regime Indicators'!N4-'Regime Indicators'!$N$39)^2+('Regime Indicators'!O4-'Regime Indicators'!$O$39)^2)</f>
        <v>13.99097595</v>
      </c>
      <c r="C5" s="6">
        <f t="shared" si="1"/>
        <v>0.9093275433</v>
      </c>
      <c r="D5" s="6">
        <f t="shared" si="2"/>
        <v>0.01527114594</v>
      </c>
      <c r="F5" s="135">
        <v>0.04925153891895251</v>
      </c>
      <c r="G5" s="6">
        <f t="shared" si="3"/>
        <v>0.0007521274388</v>
      </c>
      <c r="H5" s="21">
        <f t="shared" si="4"/>
        <v>0.01527114594</v>
      </c>
      <c r="I5" s="135">
        <v>0.06855645625949958</v>
      </c>
      <c r="J5" s="6">
        <f t="shared" si="5"/>
        <v>0.001046935649</v>
      </c>
      <c r="K5" s="21">
        <f t="shared" si="6"/>
        <v>0.01527114594</v>
      </c>
      <c r="L5" s="135">
        <v>0.023009322975089397</v>
      </c>
      <c r="M5" s="6">
        <f t="shared" si="7"/>
        <v>0.0003513787292</v>
      </c>
      <c r="N5" s="21">
        <f t="shared" si="8"/>
        <v>0.01527114594</v>
      </c>
      <c r="O5" s="22">
        <v>0.06687712968515203</v>
      </c>
      <c r="P5" s="6">
        <f t="shared" si="9"/>
        <v>0.001021290408</v>
      </c>
      <c r="Q5" s="21">
        <f t="shared" si="10"/>
        <v>0.01527114594</v>
      </c>
      <c r="R5" s="135">
        <v>0.06694646170415974</v>
      </c>
      <c r="S5" s="6">
        <f t="shared" si="11"/>
        <v>0.001022349187</v>
      </c>
      <c r="T5" s="21">
        <f t="shared" si="12"/>
        <v>0.01527114594</v>
      </c>
      <c r="U5" s="135">
        <v>0.07262039596740211</v>
      </c>
      <c r="V5" s="6">
        <f t="shared" si="13"/>
        <v>0.001108996665</v>
      </c>
      <c r="W5" s="21">
        <f t="shared" si="14"/>
        <v>0.01527114594</v>
      </c>
      <c r="X5" s="135">
        <v>0.041689047053434125</v>
      </c>
      <c r="Y5" s="6">
        <f t="shared" si="15"/>
        <v>0.0006366395218</v>
      </c>
      <c r="Z5" s="21">
        <f t="shared" si="16"/>
        <v>0.01527114594</v>
      </c>
      <c r="AA5" s="135">
        <v>0.05575059516325842</v>
      </c>
      <c r="AB5" s="6">
        <f t="shared" si="17"/>
        <v>0.0008513754752</v>
      </c>
      <c r="AC5" s="21">
        <f t="shared" si="18"/>
        <v>0.01527114594</v>
      </c>
      <c r="AD5" s="135">
        <v>-0.01099525232072629</v>
      </c>
      <c r="AE5" s="6">
        <f t="shared" si="19"/>
        <v>-0.0001679101029</v>
      </c>
      <c r="AF5" s="21">
        <f t="shared" si="20"/>
        <v>0.01527114594</v>
      </c>
      <c r="AG5" s="135">
        <v>4.246628429507293E-4</v>
      </c>
      <c r="AH5" s="6">
        <f t="shared" si="21"/>
        <v>0.000006485088251</v>
      </c>
      <c r="AI5" s="21">
        <f t="shared" si="22"/>
        <v>0.01527114594</v>
      </c>
    </row>
    <row r="6" ht="13.5" customHeight="1">
      <c r="A6" s="15" t="s">
        <v>59</v>
      </c>
      <c r="B6" s="6">
        <f>SQRT(('Regime Indicators'!J5-'Regime Indicators'!$J$39)^2+('Regime Indicators'!K5-'Regime Indicators'!$K$39)^2+('Regime Indicators'!L5-'Regime Indicators'!$L$39)^2+('Regime Indicators'!M5-'Regime Indicators'!$M$39)^2+('Regime Indicators'!N5-'Regime Indicators'!$N$39)^2+('Regime Indicators'!O5-'Regime Indicators'!$O$39)^2)</f>
        <v>12.7923859</v>
      </c>
      <c r="C6" s="6">
        <f t="shared" si="1"/>
        <v>0.8314265483</v>
      </c>
      <c r="D6" s="6">
        <f t="shared" si="2"/>
        <v>0.07690642641</v>
      </c>
      <c r="F6" s="135">
        <v>-0.002430018543937873</v>
      </c>
      <c r="G6" s="6">
        <f t="shared" si="3"/>
        <v>-0.0001868840423</v>
      </c>
      <c r="H6" s="21">
        <f t="shared" si="4"/>
        <v>0.07690642641</v>
      </c>
      <c r="I6" s="135">
        <v>0.04208238323936153</v>
      </c>
      <c r="J6" s="6">
        <f t="shared" si="5"/>
        <v>0.00323640571</v>
      </c>
      <c r="K6" s="21">
        <f t="shared" si="6"/>
        <v>0.07690642641</v>
      </c>
      <c r="L6" s="135">
        <v>-0.06256878422352907</v>
      </c>
      <c r="M6" s="6">
        <f t="shared" si="7"/>
        <v>-0.0048119416</v>
      </c>
      <c r="N6" s="21">
        <f t="shared" si="8"/>
        <v>0.07690642641</v>
      </c>
      <c r="O6" s="22">
        <v>1.594875589121525E-4</v>
      </c>
      <c r="P6" s="6">
        <f t="shared" si="9"/>
        <v>0.00001226561821</v>
      </c>
      <c r="Q6" s="21">
        <f t="shared" si="10"/>
        <v>0.07690642641</v>
      </c>
      <c r="R6" s="135">
        <v>0.005225827378864345</v>
      </c>
      <c r="S6" s="6">
        <f t="shared" si="11"/>
        <v>0.0004018997088</v>
      </c>
      <c r="T6" s="21">
        <f t="shared" si="12"/>
        <v>0.07690642641</v>
      </c>
      <c r="U6" s="135">
        <v>0.04897168001593255</v>
      </c>
      <c r="V6" s="6">
        <f t="shared" si="13"/>
        <v>0.003766236906</v>
      </c>
      <c r="W6" s="21">
        <f t="shared" si="14"/>
        <v>0.07690642641</v>
      </c>
      <c r="X6" s="135">
        <v>-0.028372464318063062</v>
      </c>
      <c r="Y6" s="6">
        <f t="shared" si="15"/>
        <v>-0.002182024839</v>
      </c>
      <c r="Z6" s="21">
        <f t="shared" si="16"/>
        <v>0.07690642641</v>
      </c>
      <c r="AA6" s="135">
        <v>-0.01465868783247759</v>
      </c>
      <c r="AB6" s="6">
        <f t="shared" si="17"/>
        <v>-0.001127347297</v>
      </c>
      <c r="AC6" s="21">
        <f t="shared" si="18"/>
        <v>0.07690642641</v>
      </c>
      <c r="AD6" s="135">
        <v>0.07345144035693751</v>
      </c>
      <c r="AE6" s="6">
        <f t="shared" si="19"/>
        <v>0.005648887793</v>
      </c>
      <c r="AF6" s="21">
        <f t="shared" si="20"/>
        <v>0.07690642641</v>
      </c>
      <c r="AG6" s="135">
        <v>0.009373971220094646</v>
      </c>
      <c r="AH6" s="6">
        <f t="shared" si="21"/>
        <v>0.0007209186278</v>
      </c>
      <c r="AI6" s="21">
        <f t="shared" si="22"/>
        <v>0.07690642641</v>
      </c>
    </row>
    <row r="7" ht="13.5" customHeight="1">
      <c r="A7" s="15" t="s">
        <v>61</v>
      </c>
      <c r="B7" s="6">
        <f>SQRT(('Regime Indicators'!J6-'Regime Indicators'!$J$39)^2+('Regime Indicators'!K6-'Regime Indicators'!$K$39)^2+('Regime Indicators'!L6-'Regime Indicators'!$L$39)^2+('Regime Indicators'!M6-'Regime Indicators'!$M$39)^2+('Regime Indicators'!N6-'Regime Indicators'!$N$39)^2+('Regime Indicators'!O6-'Regime Indicators'!$O$39)^2)</f>
        <v>11.6769453</v>
      </c>
      <c r="C7" s="6">
        <f t="shared" si="1"/>
        <v>0.7589297573</v>
      </c>
      <c r="D7" s="6">
        <f t="shared" si="2"/>
        <v>0.1783355713</v>
      </c>
      <c r="F7" s="135">
        <v>-0.05796753433549395</v>
      </c>
      <c r="G7" s="6">
        <f t="shared" si="3"/>
        <v>-0.01033767335</v>
      </c>
      <c r="H7" s="21">
        <f t="shared" si="4"/>
        <v>0.1783355713</v>
      </c>
      <c r="I7" s="135">
        <v>-0.007657923639615372</v>
      </c>
      <c r="J7" s="6">
        <f t="shared" si="5"/>
        <v>-0.001365680187</v>
      </c>
      <c r="K7" s="21">
        <f t="shared" si="6"/>
        <v>0.1783355713</v>
      </c>
      <c r="L7" s="135">
        <v>-0.0727507260282858</v>
      </c>
      <c r="M7" s="6">
        <f t="shared" si="7"/>
        <v>-0.01297404229</v>
      </c>
      <c r="N7" s="21">
        <f t="shared" si="8"/>
        <v>0.1783355713</v>
      </c>
      <c r="O7" s="22">
        <v>-0.021038970256296308</v>
      </c>
      <c r="P7" s="6">
        <f t="shared" si="9"/>
        <v>-0.00375199678</v>
      </c>
      <c r="Q7" s="21">
        <f t="shared" si="10"/>
        <v>0.1783355713</v>
      </c>
      <c r="R7" s="135">
        <v>-0.03375881088889332</v>
      </c>
      <c r="S7" s="6">
        <f t="shared" si="11"/>
        <v>-0.006020396827</v>
      </c>
      <c r="T7" s="21">
        <f t="shared" si="12"/>
        <v>0.1783355713</v>
      </c>
      <c r="U7" s="135">
        <v>6.377278934066588E-4</v>
      </c>
      <c r="V7" s="6">
        <f t="shared" si="13"/>
        <v>0.0001137295682</v>
      </c>
      <c r="W7" s="21">
        <f t="shared" si="14"/>
        <v>0.1783355713</v>
      </c>
      <c r="X7" s="135">
        <v>-0.06051301901523953</v>
      </c>
      <c r="Y7" s="6">
        <f t="shared" si="15"/>
        <v>-0.01079162382</v>
      </c>
      <c r="Z7" s="21">
        <f t="shared" si="16"/>
        <v>0.1783355713</v>
      </c>
      <c r="AA7" s="135">
        <v>-0.038422046372680874</v>
      </c>
      <c r="AB7" s="6">
        <f t="shared" si="17"/>
        <v>-0.006852017591</v>
      </c>
      <c r="AC7" s="21">
        <f t="shared" si="18"/>
        <v>0.1783355713</v>
      </c>
      <c r="AD7" s="135">
        <v>0.033848760639049624</v>
      </c>
      <c r="AE7" s="6">
        <f t="shared" si="19"/>
        <v>0.006036438067</v>
      </c>
      <c r="AF7" s="21">
        <f t="shared" si="20"/>
        <v>0.1783355713</v>
      </c>
      <c r="AG7" s="135">
        <v>-0.0037485287604897</v>
      </c>
      <c r="AH7" s="6">
        <f t="shared" si="21"/>
        <v>-0.0006684960181</v>
      </c>
      <c r="AI7" s="21">
        <f t="shared" si="22"/>
        <v>0.1783355713</v>
      </c>
    </row>
    <row r="8" ht="13.5" customHeight="1">
      <c r="A8" s="15" t="s">
        <v>63</v>
      </c>
      <c r="B8" s="6">
        <f>SQRT(('Regime Indicators'!J7-'Regime Indicators'!$J$39)^2+('Regime Indicators'!K7-'Regime Indicators'!$K$39)^2+('Regime Indicators'!L7-'Regime Indicators'!$L$39)^2+('Regime Indicators'!M7-'Regime Indicators'!$M$39)^2+('Regime Indicators'!N7-'Regime Indicators'!$N$39)^2+('Regime Indicators'!O7-'Regime Indicators'!$O$39)^2)</f>
        <v>10.93141424</v>
      </c>
      <c r="C8" s="6">
        <f t="shared" si="1"/>
        <v>0.7104748155</v>
      </c>
      <c r="D8" s="6">
        <f t="shared" si="2"/>
        <v>0.2638316252</v>
      </c>
      <c r="F8" s="135">
        <v>-0.08718803376235329</v>
      </c>
      <c r="G8" s="6">
        <f t="shared" si="3"/>
        <v>-0.02300296064</v>
      </c>
      <c r="H8" s="21">
        <f t="shared" si="4"/>
        <v>0.2638316252</v>
      </c>
      <c r="I8" s="135">
        <v>-0.10179134102816823</v>
      </c>
      <c r="J8" s="6">
        <f t="shared" si="5"/>
        <v>-0.02685577493</v>
      </c>
      <c r="K8" s="21">
        <f t="shared" si="6"/>
        <v>0.2638316252</v>
      </c>
      <c r="L8" s="135">
        <v>-0.06526749088310968</v>
      </c>
      <c r="M8" s="6">
        <f t="shared" si="7"/>
        <v>-0.01721962819</v>
      </c>
      <c r="N8" s="21">
        <f t="shared" si="8"/>
        <v>0.2638316252</v>
      </c>
      <c r="O8" s="22">
        <v>-0.12827610113163534</v>
      </c>
      <c r="P8" s="6">
        <f t="shared" si="9"/>
        <v>-0.03384329223</v>
      </c>
      <c r="Q8" s="21">
        <f t="shared" si="10"/>
        <v>0.2638316252</v>
      </c>
      <c r="R8" s="135">
        <v>-0.09554071985513612</v>
      </c>
      <c r="S8" s="6">
        <f t="shared" si="11"/>
        <v>-0.02520666339</v>
      </c>
      <c r="T8" s="21">
        <f t="shared" si="12"/>
        <v>0.2638316252</v>
      </c>
      <c r="U8" s="135">
        <v>-0.07835070826027313</v>
      </c>
      <c r="V8" s="6">
        <f t="shared" si="13"/>
        <v>-0.02067139469</v>
      </c>
      <c r="W8" s="21">
        <f t="shared" si="14"/>
        <v>0.2638316252</v>
      </c>
      <c r="X8" s="135">
        <v>-0.05304393612444236</v>
      </c>
      <c r="Y8" s="6">
        <f t="shared" si="15"/>
        <v>-0.01399466787</v>
      </c>
      <c r="Z8" s="21">
        <f t="shared" si="16"/>
        <v>0.2638316252</v>
      </c>
      <c r="AA8" s="135">
        <v>-0.07185493166128165</v>
      </c>
      <c r="AB8" s="6">
        <f t="shared" si="17"/>
        <v>-0.0189576034</v>
      </c>
      <c r="AC8" s="21">
        <f t="shared" si="18"/>
        <v>0.2638316252</v>
      </c>
      <c r="AD8" s="135">
        <v>0.09323889157593612</v>
      </c>
      <c r="AE8" s="6">
        <f t="shared" si="19"/>
        <v>0.02459936829</v>
      </c>
      <c r="AF8" s="21">
        <f t="shared" si="20"/>
        <v>0.2638316252</v>
      </c>
      <c r="AG8" s="135">
        <v>-0.021237920720382775</v>
      </c>
      <c r="AH8" s="6">
        <f t="shared" si="21"/>
        <v>-0.005603235139</v>
      </c>
      <c r="AI8" s="21">
        <f t="shared" si="22"/>
        <v>0.2638316252</v>
      </c>
    </row>
    <row r="9" ht="13.5" customHeight="1">
      <c r="A9" s="15" t="s">
        <v>65</v>
      </c>
      <c r="B9" s="6">
        <f>SQRT(('Regime Indicators'!J8-'Regime Indicators'!$J$39)^2+('Regime Indicators'!K8-'Regime Indicators'!$K$39)^2+('Regime Indicators'!L8-'Regime Indicators'!$L$39)^2+('Regime Indicators'!M8-'Regime Indicators'!$M$39)^2+('Regime Indicators'!N8-'Regime Indicators'!$N$39)^2+('Regime Indicators'!O8-'Regime Indicators'!$O$39)^2)</f>
        <v>9.311136664</v>
      </c>
      <c r="C9" s="6">
        <f t="shared" si="1"/>
        <v>0.60516672</v>
      </c>
      <c r="D9" s="6">
        <f t="shared" si="2"/>
        <v>0.4715863238</v>
      </c>
      <c r="F9" s="135">
        <v>-0.05314691207219113</v>
      </c>
      <c r="G9" s="6">
        <f t="shared" si="3"/>
        <v>-0.02506335689</v>
      </c>
      <c r="H9" s="21">
        <f t="shared" si="4"/>
        <v>0.4715863238</v>
      </c>
      <c r="I9" s="135">
        <v>0.012496285427315179</v>
      </c>
      <c r="J9" s="6">
        <f t="shared" si="5"/>
        <v>0.005893077306</v>
      </c>
      <c r="K9" s="21">
        <f t="shared" si="6"/>
        <v>0.4715863238</v>
      </c>
      <c r="L9" s="135">
        <v>-0.03545860437002735</v>
      </c>
      <c r="M9" s="6">
        <f t="shared" si="7"/>
        <v>-0.01672179288</v>
      </c>
      <c r="N9" s="21">
        <f t="shared" si="8"/>
        <v>0.4715863238</v>
      </c>
      <c r="O9" s="22">
        <v>0.04471185064685956</v>
      </c>
      <c r="P9" s="6">
        <f t="shared" si="9"/>
        <v>0.02108549728</v>
      </c>
      <c r="Q9" s="21">
        <f t="shared" si="10"/>
        <v>0.4715863238</v>
      </c>
      <c r="R9" s="135">
        <v>-0.04001382879945892</v>
      </c>
      <c r="S9" s="6">
        <f t="shared" si="11"/>
        <v>-0.01886997443</v>
      </c>
      <c r="T9" s="21">
        <f t="shared" si="12"/>
        <v>0.4715863238</v>
      </c>
      <c r="U9" s="135">
        <v>0.01617985871840122</v>
      </c>
      <c r="V9" s="6">
        <f t="shared" si="13"/>
        <v>0.007630200093</v>
      </c>
      <c r="W9" s="21">
        <f t="shared" si="14"/>
        <v>0.4715863238</v>
      </c>
      <c r="X9" s="135">
        <v>-0.0679743027555113</v>
      </c>
      <c r="Y9" s="6">
        <f t="shared" si="15"/>
        <v>-0.03205575155</v>
      </c>
      <c r="Z9" s="21">
        <f t="shared" si="16"/>
        <v>0.4715863238</v>
      </c>
      <c r="AA9" s="135">
        <v>-0.007397255447254447</v>
      </c>
      <c r="AB9" s="6">
        <f t="shared" si="17"/>
        <v>-0.003488444503</v>
      </c>
      <c r="AC9" s="21">
        <f t="shared" si="18"/>
        <v>0.4715863238</v>
      </c>
      <c r="AD9" s="135">
        <v>-0.03955042248703</v>
      </c>
      <c r="AE9" s="6">
        <f t="shared" si="19"/>
        <v>-0.01865143835</v>
      </c>
      <c r="AF9" s="21">
        <f t="shared" si="20"/>
        <v>0.4715863238</v>
      </c>
      <c r="AG9" s="135">
        <v>0.012322473989109461</v>
      </c>
      <c r="AH9" s="6">
        <f t="shared" si="21"/>
        <v>0.005811110209</v>
      </c>
      <c r="AI9" s="21">
        <f t="shared" si="22"/>
        <v>0.4715863238</v>
      </c>
    </row>
    <row r="10" ht="13.5" customHeight="1">
      <c r="A10" s="15" t="s">
        <v>67</v>
      </c>
      <c r="B10" s="6">
        <f>SQRT(('Regime Indicators'!J9-'Regime Indicators'!$J$39)^2+('Regime Indicators'!K9-'Regime Indicators'!$K$39)^2+('Regime Indicators'!L9-'Regime Indicators'!$L$39)^2+('Regime Indicators'!M9-'Regime Indicators'!$M$39)^2+('Regime Indicators'!N9-'Regime Indicators'!$N$39)^2+('Regime Indicators'!O9-'Regime Indicators'!$O$39)^2)</f>
        <v>11.50845609</v>
      </c>
      <c r="C10" s="6">
        <f t="shared" si="1"/>
        <v>0.7479789926</v>
      </c>
      <c r="D10" s="6">
        <f t="shared" si="2"/>
        <v>0.1966563666</v>
      </c>
      <c r="F10" s="135">
        <v>-0.061133195190131606</v>
      </c>
      <c r="G10" s="6">
        <f t="shared" si="3"/>
        <v>-0.01202223205</v>
      </c>
      <c r="H10" s="21">
        <f t="shared" si="4"/>
        <v>0.1966563666</v>
      </c>
      <c r="I10" s="135">
        <v>-0.12327584210725129</v>
      </c>
      <c r="J10" s="6">
        <f t="shared" si="5"/>
        <v>-0.0242429792</v>
      </c>
      <c r="K10" s="21">
        <f t="shared" si="6"/>
        <v>0.1966563666</v>
      </c>
      <c r="L10" s="135">
        <v>0.049610980138979466</v>
      </c>
      <c r="M10" s="6">
        <f t="shared" si="7"/>
        <v>0.0097563151</v>
      </c>
      <c r="N10" s="21">
        <f t="shared" si="8"/>
        <v>0.1966563666</v>
      </c>
      <c r="O10" s="22">
        <v>-0.06985229865475395</v>
      </c>
      <c r="P10" s="6">
        <f t="shared" si="9"/>
        <v>-0.01373689926</v>
      </c>
      <c r="Q10" s="21">
        <f t="shared" si="10"/>
        <v>0.1966563666</v>
      </c>
      <c r="R10" s="135">
        <v>-0.18408872554880074</v>
      </c>
      <c r="S10" s="6">
        <f t="shared" si="11"/>
        <v>-0.03620221991</v>
      </c>
      <c r="T10" s="21">
        <f t="shared" si="12"/>
        <v>0.1966563666</v>
      </c>
      <c r="U10" s="135">
        <v>-0.2283475324843044</v>
      </c>
      <c r="V10" s="6">
        <f t="shared" si="13"/>
        <v>-0.04490599607</v>
      </c>
      <c r="W10" s="21">
        <f t="shared" si="14"/>
        <v>0.1966563666</v>
      </c>
      <c r="X10" s="135">
        <v>-0.21499424094197972</v>
      </c>
      <c r="Y10" s="6">
        <f t="shared" si="15"/>
        <v>-0.04227998627</v>
      </c>
      <c r="Z10" s="21">
        <f t="shared" si="16"/>
        <v>0.1966563666</v>
      </c>
      <c r="AA10" s="135">
        <v>-0.27622719898833936</v>
      </c>
      <c r="AB10" s="6">
        <f t="shared" si="17"/>
        <v>-0.05432183732</v>
      </c>
      <c r="AC10" s="21">
        <f t="shared" si="18"/>
        <v>0.1966563666</v>
      </c>
      <c r="AD10" s="135">
        <v>-0.0589973006371286</v>
      </c>
      <c r="AE10" s="6">
        <f t="shared" si="19"/>
        <v>-0.01160219479</v>
      </c>
      <c r="AF10" s="21">
        <f t="shared" si="20"/>
        <v>0.1966563666</v>
      </c>
      <c r="AG10" s="135">
        <v>-0.09679095752549638</v>
      </c>
      <c r="AH10" s="6">
        <f t="shared" si="21"/>
        <v>-0.01903455803</v>
      </c>
      <c r="AI10" s="21">
        <f t="shared" si="22"/>
        <v>0.1966563666</v>
      </c>
    </row>
    <row r="11" ht="13.5" customHeight="1">
      <c r="A11" s="15" t="s">
        <v>78</v>
      </c>
      <c r="B11" s="6">
        <f>SQRT(('Regime Indicators'!J10-'Regime Indicators'!$J$39)^2+('Regime Indicators'!K10-'Regime Indicators'!$K$39)^2+('Regime Indicators'!L10-'Regime Indicators'!$L$39)^2+('Regime Indicators'!M10-'Regime Indicators'!$M$39)^2+('Regime Indicators'!N10-'Regime Indicators'!$N$39)^2+('Regime Indicators'!O10-'Regime Indicators'!$O$39)^2)</f>
        <v>13.18104649</v>
      </c>
      <c r="C11" s="6">
        <f t="shared" si="1"/>
        <v>0.8566871002</v>
      </c>
      <c r="D11" s="6">
        <f t="shared" si="2"/>
        <v>0.05117488528</v>
      </c>
      <c r="F11" s="135">
        <v>-0.22175332891863309</v>
      </c>
      <c r="G11" s="6">
        <f t="shared" si="3"/>
        <v>-0.01134820117</v>
      </c>
      <c r="H11" s="21">
        <f t="shared" si="4"/>
        <v>0.05117488528</v>
      </c>
      <c r="I11" s="135">
        <v>-0.22787960788608141</v>
      </c>
      <c r="J11" s="6">
        <f t="shared" si="5"/>
        <v>-0.01166171279</v>
      </c>
      <c r="K11" s="21">
        <f t="shared" si="6"/>
        <v>0.05117488528</v>
      </c>
      <c r="L11" s="135">
        <v>-0.2489240638448853</v>
      </c>
      <c r="M11" s="6">
        <f t="shared" si="7"/>
        <v>-0.01273866041</v>
      </c>
      <c r="N11" s="21">
        <f t="shared" si="8"/>
        <v>0.05117488528</v>
      </c>
      <c r="O11" s="22">
        <v>-0.274452382936332</v>
      </c>
      <c r="P11" s="6">
        <f t="shared" si="9"/>
        <v>-0.01404506921</v>
      </c>
      <c r="Q11" s="21">
        <f t="shared" si="10"/>
        <v>0.05117488528</v>
      </c>
      <c r="R11" s="135">
        <v>-0.21355118264403572</v>
      </c>
      <c r="S11" s="6">
        <f t="shared" si="11"/>
        <v>-0.01092845727</v>
      </c>
      <c r="T11" s="21">
        <f t="shared" si="12"/>
        <v>0.05117488528</v>
      </c>
      <c r="U11" s="135">
        <v>-0.20963342704929955</v>
      </c>
      <c r="V11" s="6">
        <f t="shared" si="13"/>
        <v>-0.01072796658</v>
      </c>
      <c r="W11" s="21">
        <f t="shared" si="14"/>
        <v>0.05117488528</v>
      </c>
      <c r="X11" s="135">
        <v>-0.21971962707248271</v>
      </c>
      <c r="Y11" s="6">
        <f t="shared" si="15"/>
        <v>-0.01124412671</v>
      </c>
      <c r="Z11" s="21">
        <f t="shared" si="16"/>
        <v>0.05117488528</v>
      </c>
      <c r="AA11" s="135">
        <v>-0.25134571778361503</v>
      </c>
      <c r="AB11" s="6">
        <f t="shared" si="17"/>
        <v>-0.01286258827</v>
      </c>
      <c r="AC11" s="21">
        <f t="shared" si="18"/>
        <v>0.05117488528</v>
      </c>
      <c r="AD11" s="135">
        <v>0.056568329617524116</v>
      </c>
      <c r="AE11" s="6">
        <f t="shared" si="19"/>
        <v>0.002894877779</v>
      </c>
      <c r="AF11" s="21">
        <f t="shared" si="20"/>
        <v>0.05117488528</v>
      </c>
      <c r="AG11" s="135">
        <v>-0.18290427340539595</v>
      </c>
      <c r="AH11" s="6">
        <f t="shared" si="21"/>
        <v>-0.009360105209</v>
      </c>
      <c r="AI11" s="21">
        <f t="shared" si="22"/>
        <v>0.05117488528</v>
      </c>
    </row>
    <row r="12" ht="13.5" customHeight="1">
      <c r="A12" s="15" t="s">
        <v>81</v>
      </c>
      <c r="B12" s="6">
        <f>SQRT(('Regime Indicators'!J11-'Regime Indicators'!$J$39)^2+('Regime Indicators'!K11-'Regime Indicators'!$K$39)^2+('Regime Indicators'!L11-'Regime Indicators'!$L$39)^2+('Regime Indicators'!M11-'Regime Indicators'!$M$39)^2+('Regime Indicators'!N11-'Regime Indicators'!$N$39)^2+('Regime Indicators'!O11-'Regime Indicators'!$O$39)^2)</f>
        <v>13.01278842</v>
      </c>
      <c r="C12" s="6">
        <f t="shared" si="1"/>
        <v>0.8457513588</v>
      </c>
      <c r="D12" s="6">
        <f t="shared" si="2"/>
        <v>0.0616476526</v>
      </c>
      <c r="F12" s="135">
        <v>-0.16767538805335613</v>
      </c>
      <c r="G12" s="6">
        <f t="shared" si="3"/>
        <v>-0.01033679407</v>
      </c>
      <c r="H12" s="21">
        <f t="shared" si="4"/>
        <v>0.0616476526</v>
      </c>
      <c r="I12" s="135">
        <v>-0.04119668597185666</v>
      </c>
      <c r="J12" s="6">
        <f t="shared" si="5"/>
        <v>-0.002539678985</v>
      </c>
      <c r="K12" s="21">
        <f t="shared" si="6"/>
        <v>0.0616476526</v>
      </c>
      <c r="L12" s="135">
        <v>-0.1963758370369565</v>
      </c>
      <c r="M12" s="6">
        <f t="shared" si="7"/>
        <v>-0.01210610938</v>
      </c>
      <c r="N12" s="21">
        <f t="shared" si="8"/>
        <v>0.0616476526</v>
      </c>
      <c r="O12" s="22">
        <v>-0.0974047265962309</v>
      </c>
      <c r="P12" s="6">
        <f t="shared" si="9"/>
        <v>-0.006004772747</v>
      </c>
      <c r="Q12" s="21">
        <f t="shared" si="10"/>
        <v>0.0616476526</v>
      </c>
      <c r="R12" s="135">
        <v>-0.14659845383763825</v>
      </c>
      <c r="S12" s="6">
        <f t="shared" si="11"/>
        <v>-0.009037450554</v>
      </c>
      <c r="T12" s="21">
        <f t="shared" si="12"/>
        <v>0.0616476526</v>
      </c>
      <c r="U12" s="135">
        <v>-0.11706584182640645</v>
      </c>
      <c r="V12" s="6">
        <f t="shared" si="13"/>
        <v>-0.007216834349</v>
      </c>
      <c r="W12" s="21">
        <f t="shared" si="14"/>
        <v>0.0616476526</v>
      </c>
      <c r="X12" s="135">
        <v>-0.10132381240681176</v>
      </c>
      <c r="Y12" s="6">
        <f t="shared" si="15"/>
        <v>-0.006246375188</v>
      </c>
      <c r="Z12" s="21">
        <f t="shared" si="16"/>
        <v>0.0616476526</v>
      </c>
      <c r="AA12" s="135">
        <v>-0.07740572708885007</v>
      </c>
      <c r="AB12" s="6">
        <f t="shared" si="17"/>
        <v>-0.004771881373</v>
      </c>
      <c r="AC12" s="21">
        <f t="shared" si="18"/>
        <v>0.0616476526</v>
      </c>
      <c r="AD12" s="135">
        <v>-0.05436113972149703</v>
      </c>
      <c r="AE12" s="6">
        <f t="shared" si="19"/>
        <v>-0.003351236657</v>
      </c>
      <c r="AF12" s="21">
        <f t="shared" si="20"/>
        <v>0.0616476526</v>
      </c>
      <c r="AG12" s="135">
        <v>0.0570475489999438</v>
      </c>
      <c r="AH12" s="6">
        <f t="shared" si="21"/>
        <v>0.003516847483</v>
      </c>
      <c r="AI12" s="21">
        <f t="shared" si="22"/>
        <v>0.0616476526</v>
      </c>
    </row>
    <row r="13" ht="13.5" customHeight="1">
      <c r="A13" s="15" t="s">
        <v>83</v>
      </c>
      <c r="B13" s="6">
        <f>SQRT(('Regime Indicators'!J12-'Regime Indicators'!$J$39)^2+('Regime Indicators'!K12-'Regime Indicators'!$K$39)^2+('Regime Indicators'!L12-'Regime Indicators'!$L$39)^2+('Regime Indicators'!M12-'Regime Indicators'!$M$39)^2+('Regime Indicators'!N12-'Regime Indicators'!$N$39)^2+('Regime Indicators'!O12-'Regime Indicators'!$O$39)^2)</f>
        <v>11.79685544</v>
      </c>
      <c r="C13" s="6">
        <f t="shared" si="1"/>
        <v>0.7667231801</v>
      </c>
      <c r="D13" s="6">
        <f t="shared" si="2"/>
        <v>0.1657140475</v>
      </c>
      <c r="F13" s="135">
        <v>0.1669740917904099</v>
      </c>
      <c r="G13" s="6">
        <f t="shared" si="3"/>
        <v>0.02766995258</v>
      </c>
      <c r="H13" s="21">
        <f t="shared" si="4"/>
        <v>0.1657140475</v>
      </c>
      <c r="I13" s="135">
        <v>0.16320626529224058</v>
      </c>
      <c r="J13" s="6">
        <f t="shared" si="5"/>
        <v>0.0270455708</v>
      </c>
      <c r="K13" s="21">
        <f t="shared" si="6"/>
        <v>0.1657140475</v>
      </c>
      <c r="L13" s="135">
        <v>0.17999630395443433</v>
      </c>
      <c r="M13" s="6">
        <f t="shared" si="7"/>
        <v>0.02982791606</v>
      </c>
      <c r="N13" s="21">
        <f t="shared" si="8"/>
        <v>0.1657140475</v>
      </c>
      <c r="O13" s="22">
        <v>0.2337731348966341</v>
      </c>
      <c r="P13" s="6">
        <f t="shared" si="9"/>
        <v>0.03873949238</v>
      </c>
      <c r="Q13" s="21">
        <f t="shared" si="10"/>
        <v>0.1657140475</v>
      </c>
      <c r="R13" s="135">
        <v>0.30219161211983514</v>
      </c>
      <c r="S13" s="6">
        <f t="shared" si="11"/>
        <v>0.05007739516</v>
      </c>
      <c r="T13" s="21">
        <f t="shared" si="12"/>
        <v>0.1657140475</v>
      </c>
      <c r="U13" s="135">
        <v>0.21840652724128984</v>
      </c>
      <c r="V13" s="6">
        <f t="shared" si="13"/>
        <v>0.03619302963</v>
      </c>
      <c r="W13" s="21">
        <f t="shared" si="14"/>
        <v>0.1657140475</v>
      </c>
      <c r="X13" s="135">
        <v>0.37043399373341646</v>
      </c>
      <c r="Y13" s="6">
        <f t="shared" si="15"/>
        <v>0.06138611643</v>
      </c>
      <c r="Z13" s="21">
        <f t="shared" si="16"/>
        <v>0.1657140475</v>
      </c>
      <c r="AA13" s="135">
        <v>0.31206791564306036</v>
      </c>
      <c r="AB13" s="6">
        <f t="shared" si="17"/>
        <v>0.05171403739</v>
      </c>
      <c r="AC13" s="21">
        <f t="shared" si="18"/>
        <v>0.1657140475</v>
      </c>
      <c r="AD13" s="135">
        <v>0.07100981208301782</v>
      </c>
      <c r="AE13" s="6">
        <f t="shared" si="19"/>
        <v>0.01176732337</v>
      </c>
      <c r="AF13" s="21">
        <f t="shared" si="20"/>
        <v>0.1657140475</v>
      </c>
      <c r="AG13" s="135">
        <v>0.23938214791236678</v>
      </c>
      <c r="AH13" s="6">
        <f t="shared" si="21"/>
        <v>0.03966898463</v>
      </c>
      <c r="AI13" s="21">
        <f t="shared" si="22"/>
        <v>0.1657140475</v>
      </c>
    </row>
    <row r="14" ht="13.5" customHeight="1">
      <c r="A14" s="15" t="s">
        <v>85</v>
      </c>
      <c r="B14" s="6">
        <f>SQRT(('Regime Indicators'!J13-'Regime Indicators'!$J$39)^2+('Regime Indicators'!K13-'Regime Indicators'!$K$39)^2+('Regime Indicators'!L13-'Regime Indicators'!$L$39)^2+('Regime Indicators'!M13-'Regime Indicators'!$M$39)^2+('Regime Indicators'!N13-'Regime Indicators'!$N$39)^2+('Regime Indicators'!O13-'Regime Indicators'!$O$39)^2)</f>
        <v>10.9107878</v>
      </c>
      <c r="C14" s="6">
        <f t="shared" si="1"/>
        <v>0.709134223</v>
      </c>
      <c r="D14" s="6">
        <f t="shared" si="2"/>
        <v>0.2663400795</v>
      </c>
      <c r="F14" s="135">
        <v>0.18242216902914365</v>
      </c>
      <c r="G14" s="6">
        <f t="shared" si="3"/>
        <v>0.048586335</v>
      </c>
      <c r="H14" s="21">
        <f t="shared" si="4"/>
        <v>0.2663400795</v>
      </c>
      <c r="I14" s="135">
        <v>0.13973989390587072</v>
      </c>
      <c r="J14" s="6">
        <f t="shared" si="5"/>
        <v>0.03721833445</v>
      </c>
      <c r="K14" s="21">
        <f t="shared" si="6"/>
        <v>0.2663400795</v>
      </c>
      <c r="L14" s="135">
        <v>0.2270477714679826</v>
      </c>
      <c r="M14" s="6">
        <f t="shared" si="7"/>
        <v>0.0604719215</v>
      </c>
      <c r="N14" s="21">
        <f t="shared" si="8"/>
        <v>0.2663400795</v>
      </c>
      <c r="O14" s="22">
        <v>0.1595071393578673</v>
      </c>
      <c r="P14" s="6">
        <f t="shared" si="9"/>
        <v>0.04248314417</v>
      </c>
      <c r="Q14" s="21">
        <f t="shared" si="10"/>
        <v>0.2663400795</v>
      </c>
      <c r="R14" s="135">
        <v>0.22241231027141461</v>
      </c>
      <c r="S14" s="6">
        <f t="shared" si="11"/>
        <v>0.05923731239</v>
      </c>
      <c r="T14" s="21">
        <f t="shared" si="12"/>
        <v>0.2663400795</v>
      </c>
      <c r="U14" s="135">
        <v>0.16449990106261314</v>
      </c>
      <c r="V14" s="6">
        <f t="shared" si="13"/>
        <v>0.04381291672</v>
      </c>
      <c r="W14" s="21">
        <f t="shared" si="14"/>
        <v>0.2663400795</v>
      </c>
      <c r="X14" s="135">
        <v>0.259050399475794</v>
      </c>
      <c r="Y14" s="6">
        <f t="shared" si="15"/>
        <v>0.06899550398</v>
      </c>
      <c r="Z14" s="21">
        <f t="shared" si="16"/>
        <v>0.2663400795</v>
      </c>
      <c r="AA14" s="135">
        <v>0.1984292412279327</v>
      </c>
      <c r="AB14" s="6">
        <f t="shared" si="17"/>
        <v>0.05284965988</v>
      </c>
      <c r="AC14" s="21">
        <f t="shared" si="18"/>
        <v>0.2663400795</v>
      </c>
      <c r="AD14" s="135">
        <v>0.07847440915800385</v>
      </c>
      <c r="AE14" s="6">
        <f t="shared" si="19"/>
        <v>0.02090088037</v>
      </c>
      <c r="AF14" s="21">
        <f t="shared" si="20"/>
        <v>0.2663400795</v>
      </c>
      <c r="AG14" s="135">
        <v>0.1573578564538567</v>
      </c>
      <c r="AH14" s="6">
        <f t="shared" si="21"/>
        <v>0.04191070399</v>
      </c>
      <c r="AI14" s="21">
        <f t="shared" si="22"/>
        <v>0.2663400795</v>
      </c>
    </row>
    <row r="15" ht="13.5" customHeight="1">
      <c r="A15" s="15" t="s">
        <v>87</v>
      </c>
      <c r="B15" s="6">
        <f>SQRT(('Regime Indicators'!J14-'Regime Indicators'!$J$39)^2+('Regime Indicators'!K14-'Regime Indicators'!$K$39)^2+('Regime Indicators'!L14-'Regime Indicators'!$L$39)^2+('Regime Indicators'!M14-'Regime Indicators'!$M$39)^2+('Regime Indicators'!N14-'Regime Indicators'!$N$39)^2+('Regime Indicators'!O14-'Regime Indicators'!$O$39)^2)</f>
        <v>10.77168519</v>
      </c>
      <c r="C15" s="6">
        <f t="shared" si="1"/>
        <v>0.7000934076</v>
      </c>
      <c r="D15" s="6">
        <f t="shared" si="2"/>
        <v>0.2834155984</v>
      </c>
      <c r="F15" s="135">
        <v>0.04215545107190333</v>
      </c>
      <c r="G15" s="6">
        <f t="shared" si="3"/>
        <v>0.01194751239</v>
      </c>
      <c r="H15" s="21">
        <f t="shared" si="4"/>
        <v>0.2834155984</v>
      </c>
      <c r="I15" s="135">
        <v>0.07941862162009006</v>
      </c>
      <c r="J15" s="6">
        <f t="shared" si="5"/>
        <v>0.02250847617</v>
      </c>
      <c r="K15" s="21">
        <f t="shared" si="6"/>
        <v>0.2834155984</v>
      </c>
      <c r="L15" s="135">
        <v>0.036263268510077884</v>
      </c>
      <c r="M15" s="6">
        <f t="shared" si="7"/>
        <v>0.01027757594</v>
      </c>
      <c r="N15" s="21">
        <f t="shared" si="8"/>
        <v>0.2834155984</v>
      </c>
      <c r="O15" s="22">
        <v>0.04140412658363002</v>
      </c>
      <c r="P15" s="6">
        <f t="shared" si="9"/>
        <v>0.01173457531</v>
      </c>
      <c r="Q15" s="21">
        <f t="shared" si="10"/>
        <v>0.2834155984</v>
      </c>
      <c r="R15" s="135">
        <v>0.0066397078312827595</v>
      </c>
      <c r="S15" s="6">
        <f t="shared" si="11"/>
        <v>0.001881796768</v>
      </c>
      <c r="T15" s="21">
        <f t="shared" si="12"/>
        <v>0.2834155984</v>
      </c>
      <c r="U15" s="135">
        <v>0.04297509385522269</v>
      </c>
      <c r="V15" s="6">
        <f t="shared" si="13"/>
        <v>0.01217981194</v>
      </c>
      <c r="W15" s="21">
        <f t="shared" si="14"/>
        <v>0.2834155984</v>
      </c>
      <c r="X15" s="135">
        <v>-0.01619675831013201</v>
      </c>
      <c r="Y15" s="6">
        <f t="shared" si="15"/>
        <v>-0.004590413949</v>
      </c>
      <c r="Z15" s="21">
        <f t="shared" si="16"/>
        <v>0.2834155984</v>
      </c>
      <c r="AA15" s="135">
        <v>0.02729890148213232</v>
      </c>
      <c r="AB15" s="6">
        <f t="shared" si="17"/>
        <v>0.007736934499</v>
      </c>
      <c r="AC15" s="21">
        <f t="shared" si="18"/>
        <v>0.2834155984</v>
      </c>
      <c r="AD15" s="135">
        <v>-0.015500088122081812</v>
      </c>
      <c r="AE15" s="6">
        <f t="shared" si="19"/>
        <v>-0.00439296675</v>
      </c>
      <c r="AF15" s="21">
        <f t="shared" si="20"/>
        <v>0.2834155984</v>
      </c>
      <c r="AG15" s="135">
        <v>0.05126223851578793</v>
      </c>
      <c r="AH15" s="6">
        <f t="shared" si="21"/>
        <v>0.014528518</v>
      </c>
      <c r="AI15" s="21">
        <f t="shared" si="22"/>
        <v>0.2834155984</v>
      </c>
    </row>
    <row r="16" ht="13.5" customHeight="1">
      <c r="A16" s="15" t="s">
        <v>89</v>
      </c>
      <c r="B16" s="6">
        <f>SQRT(('Regime Indicators'!J15-'Regime Indicators'!$J$39)^2+('Regime Indicators'!K15-'Regime Indicators'!$K$39)^2+('Regime Indicators'!L15-'Regime Indicators'!$L$39)^2+('Regime Indicators'!M15-'Regime Indicators'!$M$39)^2+('Regime Indicators'!N15-'Regime Indicators'!$N$39)^2+('Regime Indicators'!O15-'Regime Indicators'!$O$39)^2)</f>
        <v>10.75424541</v>
      </c>
      <c r="C16" s="6">
        <f t="shared" si="1"/>
        <v>0.6989599289</v>
      </c>
      <c r="D16" s="6">
        <f t="shared" si="2"/>
        <v>0.2855749003</v>
      </c>
      <c r="F16" s="135">
        <v>0.06781987070805773</v>
      </c>
      <c r="G16" s="6">
        <f t="shared" si="3"/>
        <v>0.01936765281</v>
      </c>
      <c r="H16" s="21">
        <f t="shared" si="4"/>
        <v>0.2855749003</v>
      </c>
      <c r="I16" s="135">
        <v>0.04645012941063875</v>
      </c>
      <c r="J16" s="6">
        <f t="shared" si="5"/>
        <v>0.01326499107</v>
      </c>
      <c r="K16" s="21">
        <f t="shared" si="6"/>
        <v>0.2855749003</v>
      </c>
      <c r="L16" s="135">
        <v>0.10018209590084215</v>
      </c>
      <c r="M16" s="6">
        <f t="shared" si="7"/>
        <v>0.02860949205</v>
      </c>
      <c r="N16" s="21">
        <f t="shared" si="8"/>
        <v>0.2855749003</v>
      </c>
      <c r="O16" s="22">
        <v>0.07613948962231065</v>
      </c>
      <c r="P16" s="6">
        <f t="shared" si="9"/>
        <v>0.02174352716</v>
      </c>
      <c r="Q16" s="21">
        <f t="shared" si="10"/>
        <v>0.2855749003</v>
      </c>
      <c r="R16" s="135">
        <v>0.007712160802149759</v>
      </c>
      <c r="S16" s="6">
        <f t="shared" si="11"/>
        <v>0.002202399552</v>
      </c>
      <c r="T16" s="21">
        <f t="shared" si="12"/>
        <v>0.2855749003</v>
      </c>
      <c r="U16" s="135">
        <v>0.019144520541146015</v>
      </c>
      <c r="V16" s="6">
        <f t="shared" si="13"/>
        <v>0.005467194545</v>
      </c>
      <c r="W16" s="21">
        <f t="shared" si="14"/>
        <v>0.2855749003</v>
      </c>
      <c r="X16" s="135">
        <v>0.05091733066390769</v>
      </c>
      <c r="Y16" s="6">
        <f t="shared" si="15"/>
        <v>0.01454071163</v>
      </c>
      <c r="Z16" s="21">
        <f t="shared" si="16"/>
        <v>0.2855749003</v>
      </c>
      <c r="AA16" s="135">
        <v>0.05725890048239912</v>
      </c>
      <c r="AB16" s="6">
        <f t="shared" si="17"/>
        <v>0.0163517048</v>
      </c>
      <c r="AC16" s="21">
        <f t="shared" si="18"/>
        <v>0.2855749003</v>
      </c>
      <c r="AD16" s="135">
        <v>-0.016528555285159507</v>
      </c>
      <c r="AE16" s="6">
        <f t="shared" si="19"/>
        <v>-0.004720140527</v>
      </c>
      <c r="AF16" s="21">
        <f t="shared" si="20"/>
        <v>0.2855749003</v>
      </c>
      <c r="AG16" s="135">
        <v>0.04490816225597771</v>
      </c>
      <c r="AH16" s="6">
        <f t="shared" si="21"/>
        <v>0.01282464396</v>
      </c>
      <c r="AI16" s="21">
        <f t="shared" si="22"/>
        <v>0.2855749003</v>
      </c>
    </row>
    <row r="17" ht="13.5" customHeight="1">
      <c r="A17" s="15" t="s">
        <v>91</v>
      </c>
      <c r="B17" s="6">
        <f>SQRT(('Regime Indicators'!J16-'Regime Indicators'!$J$39)^2+('Regime Indicators'!K16-'Regime Indicators'!$K$39)^2+('Regime Indicators'!L16-'Regime Indicators'!$L$39)^2+('Regime Indicators'!M16-'Regime Indicators'!$M$39)^2+('Regime Indicators'!N16-'Regime Indicators'!$N$39)^2+('Regime Indicators'!O16-'Regime Indicators'!$O$39)^2)</f>
        <v>10.35311816</v>
      </c>
      <c r="C17" s="6">
        <f t="shared" si="1"/>
        <v>0.6728891206</v>
      </c>
      <c r="D17" s="6">
        <f t="shared" si="2"/>
        <v>0.3361799551</v>
      </c>
      <c r="F17" s="135">
        <v>-0.11145114783203935</v>
      </c>
      <c r="G17" s="6">
        <f t="shared" si="3"/>
        <v>-0.03746764187</v>
      </c>
      <c r="H17" s="21">
        <f t="shared" si="4"/>
        <v>0.3361799551</v>
      </c>
      <c r="I17" s="135">
        <v>-0.11745059863705964</v>
      </c>
      <c r="J17" s="6">
        <f t="shared" si="5"/>
        <v>-0.03948453697</v>
      </c>
      <c r="K17" s="21">
        <f t="shared" si="6"/>
        <v>0.3361799551</v>
      </c>
      <c r="L17" s="135">
        <v>-0.10595196765376014</v>
      </c>
      <c r="M17" s="6">
        <f t="shared" si="7"/>
        <v>-0.03561892772</v>
      </c>
      <c r="N17" s="21">
        <f t="shared" si="8"/>
        <v>0.3361799551</v>
      </c>
      <c r="O17" s="22">
        <v>-0.0922127022766126</v>
      </c>
      <c r="P17" s="6">
        <f t="shared" si="9"/>
        <v>-0.03100006211</v>
      </c>
      <c r="Q17" s="21">
        <f t="shared" si="10"/>
        <v>0.3361799551</v>
      </c>
      <c r="R17" s="135">
        <v>-0.1509237159179121</v>
      </c>
      <c r="S17" s="6">
        <f t="shared" si="11"/>
        <v>-0.05073752804</v>
      </c>
      <c r="T17" s="21">
        <f t="shared" si="12"/>
        <v>0.3361799551</v>
      </c>
      <c r="U17" s="135">
        <v>-0.12179391095110292</v>
      </c>
      <c r="V17" s="6">
        <f t="shared" si="13"/>
        <v>-0.04094467151</v>
      </c>
      <c r="W17" s="21">
        <f t="shared" si="14"/>
        <v>0.3361799551</v>
      </c>
      <c r="X17" s="135">
        <v>-0.11451017056221724</v>
      </c>
      <c r="Y17" s="6">
        <f t="shared" si="15"/>
        <v>-0.03849602399</v>
      </c>
      <c r="Z17" s="21">
        <f t="shared" si="16"/>
        <v>0.3361799551</v>
      </c>
      <c r="AA17" s="135">
        <v>-0.10777481666220945</v>
      </c>
      <c r="AB17" s="6">
        <f t="shared" si="17"/>
        <v>-0.03623173302</v>
      </c>
      <c r="AC17" s="21">
        <f t="shared" si="18"/>
        <v>0.3361799551</v>
      </c>
      <c r="AD17" s="135">
        <v>-0.02426077527296322</v>
      </c>
      <c r="AE17" s="6">
        <f t="shared" si="19"/>
        <v>-0.008155986341</v>
      </c>
      <c r="AF17" s="21">
        <f t="shared" si="20"/>
        <v>0.3361799551</v>
      </c>
      <c r="AG17" s="135">
        <v>-0.01424068410969459</v>
      </c>
      <c r="AH17" s="6">
        <f t="shared" si="21"/>
        <v>-0.004787432544</v>
      </c>
      <c r="AI17" s="21">
        <f t="shared" si="22"/>
        <v>0.3361799551</v>
      </c>
    </row>
    <row r="18" ht="13.5" customHeight="1">
      <c r="A18" s="15" t="s">
        <v>93</v>
      </c>
      <c r="B18" s="6">
        <f>SQRT(('Regime Indicators'!J17-'Regime Indicators'!$J$39)^2+('Regime Indicators'!K17-'Regime Indicators'!$K$39)^2+('Regime Indicators'!L17-'Regime Indicators'!$L$39)^2+('Regime Indicators'!M17-'Regime Indicators'!$M$39)^2+('Regime Indicators'!N17-'Regime Indicators'!$N$39)^2+('Regime Indicators'!O17-'Regime Indicators'!$O$39)^2)</f>
        <v>9.751773054</v>
      </c>
      <c r="C18" s="6">
        <f t="shared" si="1"/>
        <v>0.6338053802</v>
      </c>
      <c r="D18" s="6">
        <f t="shared" si="2"/>
        <v>0.4141508612</v>
      </c>
      <c r="F18" s="135">
        <v>0.10130283647702143</v>
      </c>
      <c r="G18" s="6">
        <f t="shared" si="3"/>
        <v>0.04195465697</v>
      </c>
      <c r="H18" s="21">
        <f t="shared" si="4"/>
        <v>0.4141508612</v>
      </c>
      <c r="I18" s="135">
        <v>0.13003086297198108</v>
      </c>
      <c r="J18" s="6">
        <f t="shared" si="5"/>
        <v>0.05385239388</v>
      </c>
      <c r="K18" s="21">
        <f t="shared" si="6"/>
        <v>0.4141508612</v>
      </c>
      <c r="L18" s="135">
        <v>0.09720416980655222</v>
      </c>
      <c r="M18" s="6">
        <f t="shared" si="7"/>
        <v>0.04025719063</v>
      </c>
      <c r="N18" s="21">
        <f t="shared" si="8"/>
        <v>0.4141508612</v>
      </c>
      <c r="O18" s="22">
        <v>0.128315142246896</v>
      </c>
      <c r="P18" s="6">
        <f t="shared" si="9"/>
        <v>0.05314182666</v>
      </c>
      <c r="Q18" s="21">
        <f t="shared" si="10"/>
        <v>0.4141508612</v>
      </c>
      <c r="R18" s="135">
        <v>0.15834006456183514</v>
      </c>
      <c r="S18" s="6">
        <f t="shared" si="11"/>
        <v>0.0655766741</v>
      </c>
      <c r="T18" s="21">
        <f t="shared" si="12"/>
        <v>0.4141508612</v>
      </c>
      <c r="U18" s="135">
        <v>0.16436087109549669</v>
      </c>
      <c r="V18" s="6">
        <f t="shared" si="13"/>
        <v>0.06807019631</v>
      </c>
      <c r="W18" s="21">
        <f t="shared" si="14"/>
        <v>0.4141508612</v>
      </c>
      <c r="X18" s="135">
        <v>0.16731310338460914</v>
      </c>
      <c r="Y18" s="6">
        <f t="shared" si="15"/>
        <v>0.06929286585</v>
      </c>
      <c r="Z18" s="21">
        <f t="shared" si="16"/>
        <v>0.4141508612</v>
      </c>
      <c r="AA18" s="135">
        <v>0.1878903212794829</v>
      </c>
      <c r="AB18" s="6">
        <f t="shared" si="17"/>
        <v>0.07781493836</v>
      </c>
      <c r="AC18" s="21">
        <f t="shared" si="18"/>
        <v>0.4141508612</v>
      </c>
      <c r="AD18" s="135">
        <v>0.10848146930529357</v>
      </c>
      <c r="AE18" s="6">
        <f t="shared" si="19"/>
        <v>0.04492769393</v>
      </c>
      <c r="AF18" s="21">
        <f t="shared" si="20"/>
        <v>0.4141508612</v>
      </c>
      <c r="AG18" s="135">
        <v>0.09320797603422881</v>
      </c>
      <c r="AH18" s="6">
        <f t="shared" si="21"/>
        <v>0.03860216354</v>
      </c>
      <c r="AI18" s="21">
        <f t="shared" si="22"/>
        <v>0.4141508612</v>
      </c>
    </row>
    <row r="19" ht="13.5" customHeight="1">
      <c r="A19" s="15" t="s">
        <v>95</v>
      </c>
      <c r="B19" s="6">
        <f>SQRT(('Regime Indicators'!J18-'Regime Indicators'!$J$39)^2+('Regime Indicators'!K18-'Regime Indicators'!$K$39)^2+('Regime Indicators'!L18-'Regime Indicators'!$L$39)^2+('Regime Indicators'!M18-'Regime Indicators'!$M$39)^2+('Regime Indicators'!N18-'Regime Indicators'!$N$39)^2+('Regime Indicators'!O18-'Regime Indicators'!$O$39)^2)</f>
        <v>8.949187276</v>
      </c>
      <c r="C19" s="6">
        <f t="shared" si="1"/>
        <v>0.5816422319</v>
      </c>
      <c r="D19" s="6">
        <f t="shared" si="2"/>
        <v>0.5182188579</v>
      </c>
      <c r="F19" s="135">
        <v>0.1053971543438903</v>
      </c>
      <c r="G19" s="6">
        <f t="shared" si="3"/>
        <v>0.05461879295</v>
      </c>
      <c r="H19" s="21">
        <f t="shared" si="4"/>
        <v>0.5182188579</v>
      </c>
      <c r="I19" s="135">
        <v>0.11831026332663885</v>
      </c>
      <c r="J19" s="6">
        <f t="shared" si="5"/>
        <v>0.06131060954</v>
      </c>
      <c r="K19" s="21">
        <f t="shared" si="6"/>
        <v>0.5182188579</v>
      </c>
      <c r="L19" s="135">
        <v>0.15364001682440054</v>
      </c>
      <c r="M19" s="6">
        <f t="shared" si="7"/>
        <v>0.07961915405</v>
      </c>
      <c r="N19" s="21">
        <f t="shared" si="8"/>
        <v>0.5182188579</v>
      </c>
      <c r="O19" s="22">
        <v>0.17112000606965383</v>
      </c>
      <c r="P19" s="6">
        <f t="shared" si="9"/>
        <v>0.08867761411</v>
      </c>
      <c r="Q19" s="21">
        <f t="shared" si="10"/>
        <v>0.5182188579</v>
      </c>
      <c r="R19" s="135">
        <v>0.057591282700449664</v>
      </c>
      <c r="S19" s="6">
        <f t="shared" si="11"/>
        <v>0.02984488875</v>
      </c>
      <c r="T19" s="21">
        <f t="shared" si="12"/>
        <v>0.5182188579</v>
      </c>
      <c r="U19" s="135">
        <v>0.08492684140554152</v>
      </c>
      <c r="V19" s="6">
        <f t="shared" si="13"/>
        <v>0.04401069076</v>
      </c>
      <c r="W19" s="21">
        <f t="shared" si="14"/>
        <v>0.5182188579</v>
      </c>
      <c r="X19" s="135">
        <v>0.11076933120014787</v>
      </c>
      <c r="Y19" s="6">
        <f t="shared" si="15"/>
        <v>0.05740275631</v>
      </c>
      <c r="Z19" s="21">
        <f t="shared" si="16"/>
        <v>0.5182188579</v>
      </c>
      <c r="AA19" s="135">
        <v>0.14644458771145596</v>
      </c>
      <c r="AB19" s="6">
        <f t="shared" si="17"/>
        <v>0.07589034699</v>
      </c>
      <c r="AC19" s="21">
        <f t="shared" si="18"/>
        <v>0.5182188579</v>
      </c>
      <c r="AD19" s="135">
        <v>-0.013407180006298147</v>
      </c>
      <c r="AE19" s="6">
        <f t="shared" si="19"/>
        <v>-0.006947853511</v>
      </c>
      <c r="AF19" s="21">
        <f t="shared" si="20"/>
        <v>0.5182188579</v>
      </c>
      <c r="AG19" s="135">
        <v>0.0197129182650857</v>
      </c>
      <c r="AH19" s="6">
        <f t="shared" si="21"/>
        <v>0.01021560599</v>
      </c>
      <c r="AI19" s="21">
        <f t="shared" si="22"/>
        <v>0.5182188579</v>
      </c>
    </row>
    <row r="20" ht="13.5" customHeight="1">
      <c r="A20" s="15" t="s">
        <v>97</v>
      </c>
      <c r="B20" s="6">
        <f>SQRT(('Regime Indicators'!J19-'Regime Indicators'!$J$39)^2+('Regime Indicators'!K19-'Regime Indicators'!$K$39)^2+('Regime Indicators'!L19-'Regime Indicators'!$L$39)^2+('Regime Indicators'!M19-'Regime Indicators'!$M$39)^2+('Regime Indicators'!N19-'Regime Indicators'!$N$39)^2+('Regime Indicators'!O19-'Regime Indicators'!$O$39)^2)</f>
        <v>8.065489575</v>
      </c>
      <c r="C20" s="6">
        <f t="shared" si="1"/>
        <v>0.5242073065</v>
      </c>
      <c r="D20" s="6">
        <f t="shared" si="2"/>
        <v>0.6271150666</v>
      </c>
      <c r="F20" s="135">
        <v>0.06455176825083675</v>
      </c>
      <c r="G20" s="6">
        <f t="shared" si="3"/>
        <v>0.04048138644</v>
      </c>
      <c r="H20" s="21">
        <f t="shared" si="4"/>
        <v>0.6271150666</v>
      </c>
      <c r="I20" s="135">
        <v>0.06030203227736486</v>
      </c>
      <c r="J20" s="6">
        <f t="shared" si="5"/>
        <v>0.03781631299</v>
      </c>
      <c r="K20" s="21">
        <f t="shared" si="6"/>
        <v>0.6271150666</v>
      </c>
      <c r="L20" s="135">
        <v>0.06595951178050186</v>
      </c>
      <c r="M20" s="6">
        <f t="shared" si="7"/>
        <v>0.04136420362</v>
      </c>
      <c r="N20" s="21">
        <f t="shared" si="8"/>
        <v>0.6271150666</v>
      </c>
      <c r="O20" s="22">
        <v>0.09239021980162909</v>
      </c>
      <c r="P20" s="6">
        <f t="shared" si="9"/>
        <v>0.05793929884</v>
      </c>
      <c r="Q20" s="21">
        <f t="shared" si="10"/>
        <v>0.6271150666</v>
      </c>
      <c r="R20" s="135">
        <v>0.05102919103386028</v>
      </c>
      <c r="S20" s="6">
        <f t="shared" si="11"/>
        <v>0.03200117453</v>
      </c>
      <c r="T20" s="21">
        <f t="shared" si="12"/>
        <v>0.6271150666</v>
      </c>
      <c r="U20" s="135">
        <v>0.02586860280709069</v>
      </c>
      <c r="V20" s="6">
        <f t="shared" si="13"/>
        <v>0.01622259057</v>
      </c>
      <c r="W20" s="21">
        <f t="shared" si="14"/>
        <v>0.6271150666</v>
      </c>
      <c r="X20" s="135">
        <v>0.03964860258383829</v>
      </c>
      <c r="Y20" s="6">
        <f t="shared" si="15"/>
        <v>0.02486423605</v>
      </c>
      <c r="Z20" s="21">
        <f t="shared" si="16"/>
        <v>0.6271150666</v>
      </c>
      <c r="AA20" s="135">
        <v>0.026323934567530127</v>
      </c>
      <c r="AB20" s="6">
        <f t="shared" si="17"/>
        <v>0.01650813598</v>
      </c>
      <c r="AC20" s="21">
        <f t="shared" si="18"/>
        <v>0.6271150666</v>
      </c>
      <c r="AD20" s="135">
        <v>0.018036623588495004</v>
      </c>
      <c r="AE20" s="6">
        <f t="shared" si="19"/>
        <v>0.0113110384</v>
      </c>
      <c r="AF20" s="21">
        <f t="shared" si="20"/>
        <v>0.6271150666</v>
      </c>
      <c r="AG20" s="135">
        <v>0.043565868128246255</v>
      </c>
      <c r="AH20" s="6">
        <f t="shared" si="21"/>
        <v>0.02732081229</v>
      </c>
      <c r="AI20" s="21">
        <f t="shared" si="22"/>
        <v>0.6271150666</v>
      </c>
    </row>
    <row r="21" ht="13.5" customHeight="1">
      <c r="A21" s="15" t="s">
        <v>99</v>
      </c>
      <c r="B21" s="6">
        <f>SQRT(('Regime Indicators'!J20-'Regime Indicators'!$J$39)^2+('Regime Indicators'!K20-'Regime Indicators'!$K$39)^2+('Regime Indicators'!L20-'Regime Indicators'!$L$39)^2+('Regime Indicators'!M20-'Regime Indicators'!$M$39)^2+('Regime Indicators'!N20-'Regime Indicators'!$N$39)^2+('Regime Indicators'!O20-'Regime Indicators'!$O$39)^2)</f>
        <v>7.24054116</v>
      </c>
      <c r="C21" s="6">
        <f t="shared" si="1"/>
        <v>0.4705907241</v>
      </c>
      <c r="D21" s="6">
        <f t="shared" si="2"/>
        <v>0.7188055279</v>
      </c>
      <c r="F21" s="135">
        <v>-0.005045701512362943</v>
      </c>
      <c r="G21" s="6">
        <f t="shared" si="3"/>
        <v>-0.003626878139</v>
      </c>
      <c r="H21" s="21">
        <f t="shared" si="4"/>
        <v>0.7188055279</v>
      </c>
      <c r="I21" s="135">
        <v>0.007575934459473466</v>
      </c>
      <c r="J21" s="6">
        <f t="shared" si="5"/>
        <v>0.005445623569</v>
      </c>
      <c r="K21" s="21">
        <f t="shared" si="6"/>
        <v>0.7188055279</v>
      </c>
      <c r="L21" s="135">
        <v>-0.026497487045217705</v>
      </c>
      <c r="M21" s="6">
        <f t="shared" si="7"/>
        <v>-0.01904654016</v>
      </c>
      <c r="N21" s="21">
        <f t="shared" si="8"/>
        <v>0.7188055279</v>
      </c>
      <c r="O21" s="22">
        <v>-0.005896627446811964</v>
      </c>
      <c r="P21" s="6">
        <f t="shared" si="9"/>
        <v>-0.004238528405</v>
      </c>
      <c r="Q21" s="21">
        <f t="shared" si="10"/>
        <v>0.7188055279</v>
      </c>
      <c r="R21" s="135">
        <v>0.004862927291060748</v>
      </c>
      <c r="S21" s="6">
        <f t="shared" si="11"/>
        <v>0.003495499019</v>
      </c>
      <c r="T21" s="21">
        <f t="shared" si="12"/>
        <v>0.7188055279</v>
      </c>
      <c r="U21" s="135">
        <v>0.012229059106791285</v>
      </c>
      <c r="V21" s="6">
        <f t="shared" si="13"/>
        <v>0.008790315287</v>
      </c>
      <c r="W21" s="21">
        <f t="shared" si="14"/>
        <v>0.7188055279</v>
      </c>
      <c r="X21" s="135">
        <v>-0.006504629326452016</v>
      </c>
      <c r="Y21" s="6">
        <f t="shared" si="15"/>
        <v>-0.004675563517</v>
      </c>
      <c r="Z21" s="21">
        <f t="shared" si="16"/>
        <v>0.7188055279</v>
      </c>
      <c r="AA21" s="135">
        <v>0.003354377863040936</v>
      </c>
      <c r="AB21" s="6">
        <f t="shared" si="17"/>
        <v>0.002411145351</v>
      </c>
      <c r="AC21" s="21">
        <f t="shared" si="18"/>
        <v>0.7188055279</v>
      </c>
      <c r="AD21" s="135">
        <v>0.03646547821169288</v>
      </c>
      <c r="AE21" s="6">
        <f t="shared" si="19"/>
        <v>0.02621158732</v>
      </c>
      <c r="AF21" s="21">
        <f t="shared" si="20"/>
        <v>0.7188055279</v>
      </c>
      <c r="AG21" s="135">
        <v>0.016748722314569253</v>
      </c>
      <c r="AH21" s="6">
        <f t="shared" si="21"/>
        <v>0.01203907419</v>
      </c>
      <c r="AI21" s="21">
        <f t="shared" si="22"/>
        <v>0.7188055279</v>
      </c>
    </row>
    <row r="22" ht="13.5" customHeight="1">
      <c r="A22" s="15" t="s">
        <v>101</v>
      </c>
      <c r="B22" s="6">
        <f>SQRT(('Regime Indicators'!J21-'Regime Indicators'!$J$39)^2+('Regime Indicators'!K21-'Regime Indicators'!$K$39)^2+('Regime Indicators'!L21-'Regime Indicators'!$L$39)^2+('Regime Indicators'!M21-'Regime Indicators'!$M$39)^2+('Regime Indicators'!N21-'Regime Indicators'!$N$39)^2+('Regime Indicators'!O21-'Regime Indicators'!$O$39)^2)</f>
        <v>6.525800684</v>
      </c>
      <c r="C22" s="6">
        <f t="shared" si="1"/>
        <v>0.4241369811</v>
      </c>
      <c r="D22" s="6">
        <f t="shared" si="2"/>
        <v>0.7881236251</v>
      </c>
      <c r="F22" s="135">
        <v>-0.16201202890979816</v>
      </c>
      <c r="G22" s="6">
        <f t="shared" si="3"/>
        <v>-0.1276855075</v>
      </c>
      <c r="H22" s="21">
        <f t="shared" si="4"/>
        <v>0.7881236251</v>
      </c>
      <c r="I22" s="135">
        <v>-0.13136512715413462</v>
      </c>
      <c r="J22" s="6">
        <f t="shared" si="5"/>
        <v>-0.1035319602</v>
      </c>
      <c r="K22" s="21">
        <f t="shared" si="6"/>
        <v>0.7881236251</v>
      </c>
      <c r="L22" s="135">
        <v>-0.21474608880961044</v>
      </c>
      <c r="M22" s="6">
        <f t="shared" si="7"/>
        <v>-0.169246466</v>
      </c>
      <c r="N22" s="21">
        <f t="shared" si="8"/>
        <v>0.7881236251</v>
      </c>
      <c r="O22" s="22">
        <v>-0.22248163410838395</v>
      </c>
      <c r="P22" s="6">
        <f t="shared" si="9"/>
        <v>-0.175343032</v>
      </c>
      <c r="Q22" s="21">
        <f t="shared" si="10"/>
        <v>0.7881236251</v>
      </c>
      <c r="R22" s="135">
        <v>-0.1884815912456952</v>
      </c>
      <c r="S22" s="6">
        <f t="shared" si="11"/>
        <v>-0.148546795</v>
      </c>
      <c r="T22" s="21">
        <f t="shared" si="12"/>
        <v>0.7881236251</v>
      </c>
      <c r="U22" s="135">
        <v>-0.19163061031844864</v>
      </c>
      <c r="V22" s="6">
        <f t="shared" si="13"/>
        <v>-0.1510286113</v>
      </c>
      <c r="W22" s="21">
        <f t="shared" si="14"/>
        <v>0.7881236251</v>
      </c>
      <c r="X22" s="135">
        <v>-0.1967863935625288</v>
      </c>
      <c r="Y22" s="6">
        <f t="shared" si="15"/>
        <v>-0.1550920059</v>
      </c>
      <c r="Z22" s="21">
        <f t="shared" si="16"/>
        <v>0.7881236251</v>
      </c>
      <c r="AA22" s="135">
        <v>-0.18156961108513703</v>
      </c>
      <c r="AB22" s="6">
        <f t="shared" si="17"/>
        <v>-0.1430993001</v>
      </c>
      <c r="AC22" s="21">
        <f t="shared" si="18"/>
        <v>0.7881236251</v>
      </c>
      <c r="AD22" s="135">
        <v>-0.007374050049627434</v>
      </c>
      <c r="AE22" s="6">
        <f t="shared" si="19"/>
        <v>-0.005811663057</v>
      </c>
      <c r="AF22" s="21">
        <f t="shared" si="20"/>
        <v>0.7881236251</v>
      </c>
      <c r="AG22" s="135">
        <v>-0.07834685516333528</v>
      </c>
      <c r="AH22" s="6">
        <f t="shared" si="21"/>
        <v>-0.06174700751</v>
      </c>
      <c r="AI22" s="21">
        <f t="shared" si="22"/>
        <v>0.7881236251</v>
      </c>
    </row>
    <row r="23" ht="13.5" customHeight="1">
      <c r="A23" s="15" t="s">
        <v>103</v>
      </c>
      <c r="B23" s="6">
        <f>SQRT(('Regime Indicators'!J22-'Regime Indicators'!$J$39)^2+('Regime Indicators'!K22-'Regime Indicators'!$K$39)^2+('Regime Indicators'!L22-'Regime Indicators'!$L$39)^2+('Regime Indicators'!M22-'Regime Indicators'!$M$39)^2+('Regime Indicators'!N22-'Regime Indicators'!$N$39)^2+('Regime Indicators'!O22-'Regime Indicators'!$O$39)^2)</f>
        <v>5.91166372</v>
      </c>
      <c r="C23" s="6">
        <f t="shared" si="1"/>
        <v>0.3842218488</v>
      </c>
      <c r="D23" s="6">
        <f t="shared" si="2"/>
        <v>0.8393055291</v>
      </c>
      <c r="F23" s="135">
        <v>0.13105804241267993</v>
      </c>
      <c r="G23" s="6">
        <f t="shared" si="3"/>
        <v>0.1099977396</v>
      </c>
      <c r="H23" s="21">
        <f t="shared" si="4"/>
        <v>0.8393055291</v>
      </c>
      <c r="I23" s="135">
        <v>0.10606440019788765</v>
      </c>
      <c r="J23" s="6">
        <f t="shared" si="5"/>
        <v>0.08902043753</v>
      </c>
      <c r="K23" s="21">
        <f t="shared" si="6"/>
        <v>0.8393055291</v>
      </c>
      <c r="L23" s="135">
        <v>0.15968704433564107</v>
      </c>
      <c r="M23" s="6">
        <f t="shared" si="7"/>
        <v>0.1340262192</v>
      </c>
      <c r="N23" s="21">
        <f t="shared" si="8"/>
        <v>0.8393055291</v>
      </c>
      <c r="O23" s="22">
        <v>0.14991164905497278</v>
      </c>
      <c r="P23" s="6">
        <f t="shared" si="9"/>
        <v>0.1258216759</v>
      </c>
      <c r="Q23" s="21">
        <f t="shared" si="10"/>
        <v>0.8393055291</v>
      </c>
      <c r="R23" s="135">
        <v>0.030372890329543267</v>
      </c>
      <c r="S23" s="6">
        <f t="shared" si="11"/>
        <v>0.02549213479</v>
      </c>
      <c r="T23" s="21">
        <f t="shared" si="12"/>
        <v>0.8393055291</v>
      </c>
      <c r="U23" s="135">
        <v>0.039894529314546734</v>
      </c>
      <c r="V23" s="6">
        <f t="shared" si="13"/>
        <v>0.03348369903</v>
      </c>
      <c r="W23" s="21">
        <f t="shared" si="14"/>
        <v>0.8393055291</v>
      </c>
      <c r="X23" s="135">
        <v>0.002789221564482247</v>
      </c>
      <c r="Y23" s="6">
        <f t="shared" si="15"/>
        <v>0.002341009081</v>
      </c>
      <c r="Z23" s="21">
        <f t="shared" si="16"/>
        <v>0.8393055291</v>
      </c>
      <c r="AA23" s="135">
        <v>0.010986238109882196</v>
      </c>
      <c r="AB23" s="6">
        <f t="shared" si="17"/>
        <v>0.00922081039</v>
      </c>
      <c r="AC23" s="21">
        <f t="shared" si="18"/>
        <v>0.8393055291</v>
      </c>
      <c r="AD23" s="135">
        <v>-0.003589164411726742</v>
      </c>
      <c r="AE23" s="6">
        <f t="shared" si="19"/>
        <v>-0.003012405536</v>
      </c>
      <c r="AF23" s="21">
        <f t="shared" si="20"/>
        <v>0.8393055291</v>
      </c>
      <c r="AG23" s="135">
        <v>0.05451392824221446</v>
      </c>
      <c r="AH23" s="6">
        <f t="shared" si="21"/>
        <v>0.04575384139</v>
      </c>
      <c r="AI23" s="21">
        <f t="shared" si="22"/>
        <v>0.8393055291</v>
      </c>
    </row>
    <row r="24" ht="13.5" customHeight="1">
      <c r="A24" s="15" t="s">
        <v>105</v>
      </c>
      <c r="B24" s="6">
        <f>SQRT(('Regime Indicators'!J23-'Regime Indicators'!$J$39)^2+('Regime Indicators'!K23-'Regime Indicators'!$K$39)^2+('Regime Indicators'!L23-'Regime Indicators'!$L$39)^2+('Regime Indicators'!M23-'Regime Indicators'!$M$39)^2+('Regime Indicators'!N23-'Regime Indicators'!$N$39)^2+('Regime Indicators'!O23-'Regime Indicators'!$O$39)^2)</f>
        <v>5.611854393</v>
      </c>
      <c r="C24" s="6">
        <f t="shared" si="1"/>
        <v>0.3647360832</v>
      </c>
      <c r="D24" s="6">
        <f t="shared" si="2"/>
        <v>0.8613836737</v>
      </c>
      <c r="F24" s="135">
        <v>0.11119349094371112</v>
      </c>
      <c r="G24" s="6">
        <f t="shared" si="3"/>
        <v>0.09578025772</v>
      </c>
      <c r="H24" s="21">
        <f t="shared" si="4"/>
        <v>0.8613836737</v>
      </c>
      <c r="I24" s="135">
        <v>0.1468932527915916</v>
      </c>
      <c r="J24" s="6">
        <f t="shared" si="5"/>
        <v>0.1265314497</v>
      </c>
      <c r="K24" s="21">
        <f t="shared" si="6"/>
        <v>0.8613836737</v>
      </c>
      <c r="L24" s="135">
        <v>0.11590530258800635</v>
      </c>
      <c r="M24" s="6">
        <f t="shared" si="7"/>
        <v>0.09983893534</v>
      </c>
      <c r="N24" s="21">
        <f t="shared" si="8"/>
        <v>0.8613836737</v>
      </c>
      <c r="O24" s="22">
        <v>0.1327565507883095</v>
      </c>
      <c r="P24" s="6">
        <f t="shared" si="9"/>
        <v>0.1143543254</v>
      </c>
      <c r="Q24" s="21">
        <f t="shared" si="10"/>
        <v>0.8613836737</v>
      </c>
      <c r="R24" s="135">
        <v>0.09605119161538456</v>
      </c>
      <c r="S24" s="6">
        <f t="shared" si="11"/>
        <v>0.0827369283</v>
      </c>
      <c r="T24" s="21">
        <f t="shared" si="12"/>
        <v>0.8613836737</v>
      </c>
      <c r="U24" s="135">
        <v>0.11132977756051399</v>
      </c>
      <c r="V24" s="6">
        <f t="shared" si="13"/>
        <v>0.09589765279</v>
      </c>
      <c r="W24" s="21">
        <f t="shared" si="14"/>
        <v>0.8613836737</v>
      </c>
      <c r="X24" s="135">
        <v>0.15119338582054298</v>
      </c>
      <c r="Y24" s="6">
        <f t="shared" si="15"/>
        <v>0.1302355141</v>
      </c>
      <c r="Z24" s="21">
        <f t="shared" si="16"/>
        <v>0.8613836737</v>
      </c>
      <c r="AA24" s="135">
        <v>0.12149171665532643</v>
      </c>
      <c r="AB24" s="6">
        <f t="shared" si="17"/>
        <v>0.1046509812</v>
      </c>
      <c r="AC24" s="21">
        <f t="shared" si="18"/>
        <v>0.8613836737</v>
      </c>
      <c r="AD24" s="135">
        <v>0.011608913101571083</v>
      </c>
      <c r="AE24" s="6">
        <f t="shared" si="19"/>
        <v>0.009999728215</v>
      </c>
      <c r="AF24" s="21">
        <f t="shared" si="20"/>
        <v>0.8613836737</v>
      </c>
      <c r="AG24" s="135">
        <v>0.07323551244684645</v>
      </c>
      <c r="AH24" s="6">
        <f t="shared" si="21"/>
        <v>0.06308387476</v>
      </c>
      <c r="AI24" s="21">
        <f t="shared" si="22"/>
        <v>0.8613836737</v>
      </c>
    </row>
    <row r="25" ht="13.5" customHeight="1">
      <c r="A25" s="15" t="s">
        <v>107</v>
      </c>
      <c r="B25" s="6">
        <f>SQRT(('Regime Indicators'!J24-'Regime Indicators'!$J$39)^2+('Regime Indicators'!K24-'Regime Indicators'!$K$39)^2+('Regime Indicators'!L24-'Regime Indicators'!$L$39)^2+('Regime Indicators'!M24-'Regime Indicators'!$M$39)^2+('Regime Indicators'!N24-'Regime Indicators'!$N$39)^2+('Regime Indicators'!O24-'Regime Indicators'!$O$39)^2)</f>
        <v>5.260819059</v>
      </c>
      <c r="C25" s="6">
        <f t="shared" si="1"/>
        <v>0.3419209415</v>
      </c>
      <c r="D25" s="6">
        <f t="shared" si="2"/>
        <v>0.8848080155</v>
      </c>
      <c r="F25" s="135">
        <v>-0.021978880514124</v>
      </c>
      <c r="G25" s="6">
        <f t="shared" si="3"/>
        <v>-0.01944708965</v>
      </c>
      <c r="H25" s="21">
        <f t="shared" si="4"/>
        <v>0.8848080155</v>
      </c>
      <c r="I25" s="135">
        <v>-0.04021990731857705</v>
      </c>
      <c r="J25" s="6">
        <f t="shared" si="5"/>
        <v>-0.03558689638</v>
      </c>
      <c r="K25" s="21">
        <f t="shared" si="6"/>
        <v>0.8848080155</v>
      </c>
      <c r="L25" s="135">
        <v>-0.030080628551733546</v>
      </c>
      <c r="M25" s="6">
        <f t="shared" si="7"/>
        <v>-0.02661558126</v>
      </c>
      <c r="N25" s="21">
        <f t="shared" si="8"/>
        <v>0.8848080155</v>
      </c>
      <c r="O25" s="22">
        <v>-0.039379191415989334</v>
      </c>
      <c r="P25" s="6">
        <f t="shared" si="9"/>
        <v>-0.03484302421</v>
      </c>
      <c r="Q25" s="21">
        <f t="shared" si="10"/>
        <v>0.8848080155</v>
      </c>
      <c r="R25" s="135">
        <v>-0.07179830553958788</v>
      </c>
      <c r="S25" s="6">
        <f t="shared" si="11"/>
        <v>-0.06352771624</v>
      </c>
      <c r="T25" s="21">
        <f t="shared" si="12"/>
        <v>0.8848080155</v>
      </c>
      <c r="U25" s="135">
        <v>-0.07256085975787518</v>
      </c>
      <c r="V25" s="6">
        <f t="shared" si="13"/>
        <v>-0.06420243033</v>
      </c>
      <c r="W25" s="21">
        <f t="shared" si="14"/>
        <v>0.8848080155</v>
      </c>
      <c r="X25" s="135">
        <v>-0.10153866391646515</v>
      </c>
      <c r="Y25" s="6">
        <f t="shared" si="15"/>
        <v>-0.08984222372</v>
      </c>
      <c r="Z25" s="21">
        <f t="shared" si="16"/>
        <v>0.8848080155</v>
      </c>
      <c r="AA25" s="135">
        <v>-0.08201020196255926</v>
      </c>
      <c r="AB25" s="6">
        <f t="shared" si="17"/>
        <v>-0.07256328405</v>
      </c>
      <c r="AC25" s="21">
        <f t="shared" si="18"/>
        <v>0.8848080155</v>
      </c>
      <c r="AD25" s="135">
        <v>-0.0038159914061590694</v>
      </c>
      <c r="AE25" s="6">
        <f t="shared" si="19"/>
        <v>-0.003376419783</v>
      </c>
      <c r="AF25" s="21">
        <f t="shared" si="20"/>
        <v>0.8848080155</v>
      </c>
      <c r="AG25" s="135">
        <v>0.0032705014029987822</v>
      </c>
      <c r="AH25" s="6">
        <f t="shared" si="21"/>
        <v>0.002893765856</v>
      </c>
      <c r="AI25" s="21">
        <f t="shared" si="22"/>
        <v>0.8848080155</v>
      </c>
    </row>
    <row r="26" ht="13.5" customHeight="1">
      <c r="A26" s="15" t="s">
        <v>109</v>
      </c>
      <c r="B26" s="6">
        <f>SQRT(('Regime Indicators'!J25-'Regime Indicators'!$J$39)^2+('Regime Indicators'!K25-'Regime Indicators'!$K$39)^2+('Regime Indicators'!L25-'Regime Indicators'!$L$39)^2+('Regime Indicators'!M25-'Regime Indicators'!$M$39)^2+('Regime Indicators'!N25-'Regime Indicators'!$N$39)^2+('Regime Indicators'!O25-'Regime Indicators'!$O$39)^2)</f>
        <v>4.616162213</v>
      </c>
      <c r="C26" s="6">
        <f t="shared" si="1"/>
        <v>0.3000222042</v>
      </c>
      <c r="D26" s="6">
        <f t="shared" si="2"/>
        <v>0.9211502885</v>
      </c>
      <c r="F26" s="135">
        <v>0.06505304267188028</v>
      </c>
      <c r="G26" s="6">
        <f t="shared" si="3"/>
        <v>0.05992362903</v>
      </c>
      <c r="H26" s="21">
        <f t="shared" si="4"/>
        <v>0.9211502885</v>
      </c>
      <c r="I26" s="135">
        <v>0.061078550996353176</v>
      </c>
      <c r="J26" s="6">
        <f t="shared" si="5"/>
        <v>0.05626252487</v>
      </c>
      <c r="K26" s="21">
        <f t="shared" si="6"/>
        <v>0.9211502885</v>
      </c>
      <c r="L26" s="135">
        <v>0.056665079740620294</v>
      </c>
      <c r="M26" s="6">
        <f t="shared" si="7"/>
        <v>0.05219705455</v>
      </c>
      <c r="N26" s="21">
        <f t="shared" si="8"/>
        <v>0.9211502885</v>
      </c>
      <c r="O26" s="22">
        <v>0.04836243533504403</v>
      </c>
      <c r="P26" s="6">
        <f t="shared" si="9"/>
        <v>0.04454907126</v>
      </c>
      <c r="Q26" s="21">
        <f t="shared" si="10"/>
        <v>0.9211502885</v>
      </c>
      <c r="R26" s="135">
        <v>0.07779767908639057</v>
      </c>
      <c r="S26" s="6">
        <f t="shared" si="11"/>
        <v>0.07166335454</v>
      </c>
      <c r="T26" s="21">
        <f t="shared" si="12"/>
        <v>0.9211502885</v>
      </c>
      <c r="U26" s="135">
        <v>0.06805945048152773</v>
      </c>
      <c r="V26" s="6">
        <f t="shared" si="13"/>
        <v>0.06269298245</v>
      </c>
      <c r="W26" s="21">
        <f t="shared" si="14"/>
        <v>0.9211502885</v>
      </c>
      <c r="X26" s="135">
        <v>0.0778892790178003</v>
      </c>
      <c r="Y26" s="6">
        <f t="shared" si="15"/>
        <v>0.07174773184</v>
      </c>
      <c r="Z26" s="21">
        <f t="shared" si="16"/>
        <v>0.9211502885</v>
      </c>
      <c r="AA26" s="135">
        <v>0.09367811875267251</v>
      </c>
      <c r="AB26" s="6">
        <f t="shared" si="17"/>
        <v>0.08629162612</v>
      </c>
      <c r="AC26" s="21">
        <f t="shared" si="18"/>
        <v>0.9211502885</v>
      </c>
      <c r="AD26" s="135">
        <v>0.04369906006362334</v>
      </c>
      <c r="AE26" s="6">
        <f t="shared" si="19"/>
        <v>0.04025340179</v>
      </c>
      <c r="AF26" s="21">
        <f t="shared" si="20"/>
        <v>0.9211502885</v>
      </c>
      <c r="AG26" s="135">
        <v>0.06199474335558164</v>
      </c>
      <c r="AH26" s="6">
        <f t="shared" si="21"/>
        <v>0.05710647573</v>
      </c>
      <c r="AI26" s="21">
        <f t="shared" si="22"/>
        <v>0.9211502885</v>
      </c>
    </row>
    <row r="27" ht="13.5" customHeight="1">
      <c r="A27" s="15" t="s">
        <v>111</v>
      </c>
      <c r="B27" s="6">
        <f>SQRT(('Regime Indicators'!J26-'Regime Indicators'!$J$39)^2+('Regime Indicators'!K26-'Regime Indicators'!$K$39)^2+('Regime Indicators'!L26-'Regime Indicators'!$L$39)^2+('Regime Indicators'!M26-'Regime Indicators'!$M$39)^2+('Regime Indicators'!N26-'Regime Indicators'!$N$39)^2+('Regime Indicators'!O26-'Regime Indicators'!$O$39)^2)</f>
        <v>4.307255777</v>
      </c>
      <c r="C27" s="6">
        <f t="shared" si="1"/>
        <v>0.2799451823</v>
      </c>
      <c r="D27" s="6">
        <f t="shared" si="2"/>
        <v>0.9356160855</v>
      </c>
      <c r="F27" s="135">
        <v>0.015222127070509295</v>
      </c>
      <c r="G27" s="6">
        <f t="shared" si="3"/>
        <v>0.01424206694</v>
      </c>
      <c r="H27" s="21">
        <f t="shared" si="4"/>
        <v>0.9356160855</v>
      </c>
      <c r="I27" s="135">
        <v>-0.01320260517960481</v>
      </c>
      <c r="J27" s="6">
        <f t="shared" si="5"/>
        <v>-0.01235256978</v>
      </c>
      <c r="K27" s="21">
        <f t="shared" si="6"/>
        <v>0.9356160855</v>
      </c>
      <c r="L27" s="135">
        <v>0.032213390694499244</v>
      </c>
      <c r="M27" s="6">
        <f t="shared" si="7"/>
        <v>0.0301393665</v>
      </c>
      <c r="N27" s="21">
        <f t="shared" si="8"/>
        <v>0.9356160855</v>
      </c>
      <c r="O27" s="22">
        <v>0.004471334722243814</v>
      </c>
      <c r="P27" s="6">
        <f t="shared" si="9"/>
        <v>0.00418345269</v>
      </c>
      <c r="Q27" s="21">
        <f t="shared" si="10"/>
        <v>0.9356160855</v>
      </c>
      <c r="R27" s="135">
        <v>0.06962669285259993</v>
      </c>
      <c r="S27" s="6">
        <f t="shared" si="11"/>
        <v>0.06514385381</v>
      </c>
      <c r="T27" s="21">
        <f t="shared" si="12"/>
        <v>0.9356160855</v>
      </c>
      <c r="U27" s="135">
        <v>0.04901490793688579</v>
      </c>
      <c r="V27" s="6">
        <f t="shared" si="13"/>
        <v>0.0458591363</v>
      </c>
      <c r="W27" s="21">
        <f t="shared" si="14"/>
        <v>0.9356160855</v>
      </c>
      <c r="X27" s="135">
        <v>0.07195548914646777</v>
      </c>
      <c r="Y27" s="6">
        <f t="shared" si="15"/>
        <v>0.06732271309</v>
      </c>
      <c r="Z27" s="21">
        <f t="shared" si="16"/>
        <v>0.9356160855</v>
      </c>
      <c r="AA27" s="135">
        <v>0.02512214796184553</v>
      </c>
      <c r="AB27" s="6">
        <f t="shared" si="17"/>
        <v>0.02350468574</v>
      </c>
      <c r="AC27" s="21">
        <f t="shared" si="18"/>
        <v>0.9356160855</v>
      </c>
      <c r="AD27" s="135">
        <v>-0.010351244764053358</v>
      </c>
      <c r="AE27" s="6">
        <f t="shared" si="19"/>
        <v>-0.009684791106</v>
      </c>
      <c r="AF27" s="21">
        <f t="shared" si="20"/>
        <v>0.9356160855</v>
      </c>
      <c r="AG27" s="135">
        <v>0.045951317394742563</v>
      </c>
      <c r="AH27" s="6">
        <f t="shared" si="21"/>
        <v>0.0429927917</v>
      </c>
      <c r="AI27" s="21">
        <f t="shared" si="22"/>
        <v>0.9356160855</v>
      </c>
    </row>
    <row r="28" ht="13.5" customHeight="1">
      <c r="A28" s="15" t="s">
        <v>113</v>
      </c>
      <c r="B28" s="6">
        <f>SQRT(('Regime Indicators'!J27-'Regime Indicators'!$J$39)^2+('Regime Indicators'!K27-'Regime Indicators'!$K$39)^2+('Regime Indicators'!L27-'Regime Indicators'!$L$39)^2+('Regime Indicators'!M27-'Regime Indicators'!$M$39)^2+('Regime Indicators'!N27-'Regime Indicators'!$N$39)^2+('Regime Indicators'!O27-'Regime Indicators'!$O$39)^2)</f>
        <v>4.274480945</v>
      </c>
      <c r="C28" s="6">
        <f t="shared" si="1"/>
        <v>0.2778150195</v>
      </c>
      <c r="D28" s="6">
        <f t="shared" si="2"/>
        <v>0.9370431544</v>
      </c>
      <c r="F28" s="135">
        <v>0.12307995668965699</v>
      </c>
      <c r="G28" s="6">
        <f t="shared" si="3"/>
        <v>0.1153312309</v>
      </c>
      <c r="H28" s="21">
        <f t="shared" si="4"/>
        <v>0.9370431544</v>
      </c>
      <c r="I28" s="135">
        <v>0.09544419210008215</v>
      </c>
      <c r="J28" s="6">
        <f t="shared" si="5"/>
        <v>0.08943532684</v>
      </c>
      <c r="K28" s="21">
        <f t="shared" si="6"/>
        <v>0.9370431544</v>
      </c>
      <c r="L28" s="135">
        <v>0.11630862821944743</v>
      </c>
      <c r="M28" s="6">
        <f t="shared" si="7"/>
        <v>0.1089862039</v>
      </c>
      <c r="N28" s="21">
        <f t="shared" si="8"/>
        <v>0.9370431544</v>
      </c>
      <c r="O28" s="22">
        <v>0.13210363036343575</v>
      </c>
      <c r="P28" s="6">
        <f t="shared" si="9"/>
        <v>0.1237868025</v>
      </c>
      <c r="Q28" s="21">
        <f t="shared" si="10"/>
        <v>0.9370431544</v>
      </c>
      <c r="R28" s="135">
        <v>0.0312667552848489</v>
      </c>
      <c r="S28" s="6">
        <f t="shared" si="11"/>
        <v>0.029298299</v>
      </c>
      <c r="T28" s="21">
        <f t="shared" si="12"/>
        <v>0.9370431544</v>
      </c>
      <c r="U28" s="135">
        <v>0.06258422667658725</v>
      </c>
      <c r="V28" s="6">
        <f t="shared" si="13"/>
        <v>0.05864412118</v>
      </c>
      <c r="W28" s="21">
        <f t="shared" si="14"/>
        <v>0.9370431544</v>
      </c>
      <c r="X28" s="135">
        <v>0.08156013101835091</v>
      </c>
      <c r="Y28" s="6">
        <f t="shared" si="15"/>
        <v>0.07642536244</v>
      </c>
      <c r="Z28" s="21">
        <f t="shared" si="16"/>
        <v>0.9370431544</v>
      </c>
      <c r="AA28" s="135">
        <v>0.0629423129610509</v>
      </c>
      <c r="AB28" s="6">
        <f t="shared" si="17"/>
        <v>0.05897966348</v>
      </c>
      <c r="AC28" s="21">
        <f t="shared" si="18"/>
        <v>0.9370431544</v>
      </c>
      <c r="AD28" s="135">
        <v>-0.034877911094800984</v>
      </c>
      <c r="AE28" s="6">
        <f t="shared" si="19"/>
        <v>-0.03268210783</v>
      </c>
      <c r="AF28" s="21">
        <f t="shared" si="20"/>
        <v>0.9370431544</v>
      </c>
      <c r="AG28" s="135">
        <v>0.013831016664077156</v>
      </c>
      <c r="AH28" s="6">
        <f t="shared" si="21"/>
        <v>0.01296025948</v>
      </c>
      <c r="AI28" s="21">
        <f t="shared" si="22"/>
        <v>0.9370431544</v>
      </c>
    </row>
    <row r="29" ht="13.5" customHeight="1">
      <c r="A29" s="15" t="s">
        <v>115</v>
      </c>
      <c r="B29" s="6">
        <f>SQRT(('Regime Indicators'!J28-'Regime Indicators'!$J$39)^2+('Regime Indicators'!K28-'Regime Indicators'!$K$39)^2+('Regime Indicators'!L28-'Regime Indicators'!$L$39)^2+('Regime Indicators'!M28-'Regime Indicators'!$M$39)^2+('Regime Indicators'!N28-'Regime Indicators'!$N$39)^2+('Regime Indicators'!O28-'Regime Indicators'!$O$39)^2)</f>
        <v>3.996118487</v>
      </c>
      <c r="C29" s="6">
        <f t="shared" si="1"/>
        <v>0.2597231686</v>
      </c>
      <c r="D29" s="6">
        <f t="shared" si="2"/>
        <v>0.9483557099</v>
      </c>
      <c r="F29" s="135">
        <v>0.03199833887278403</v>
      </c>
      <c r="G29" s="6">
        <f t="shared" si="3"/>
        <v>0.03034580738</v>
      </c>
      <c r="H29" s="21">
        <f t="shared" si="4"/>
        <v>0.9483557099</v>
      </c>
      <c r="I29" s="135">
        <v>0.020623898832668575</v>
      </c>
      <c r="J29" s="6">
        <f t="shared" si="5"/>
        <v>0.01955879222</v>
      </c>
      <c r="K29" s="21">
        <f t="shared" si="6"/>
        <v>0.9483557099</v>
      </c>
      <c r="L29" s="135">
        <v>0.024711362172225693</v>
      </c>
      <c r="M29" s="6">
        <f t="shared" si="7"/>
        <v>0.02343516141</v>
      </c>
      <c r="N29" s="21">
        <f t="shared" si="8"/>
        <v>0.9483557099</v>
      </c>
      <c r="O29" s="22">
        <v>0.037352758006788944</v>
      </c>
      <c r="P29" s="6">
        <f t="shared" si="9"/>
        <v>0.03542370133</v>
      </c>
      <c r="Q29" s="21">
        <f t="shared" si="10"/>
        <v>0.9483557099</v>
      </c>
      <c r="R29" s="135">
        <v>-0.012579438091760431</v>
      </c>
      <c r="S29" s="6">
        <f t="shared" si="11"/>
        <v>-0.01192978194</v>
      </c>
      <c r="T29" s="21">
        <f t="shared" si="12"/>
        <v>0.9483557099</v>
      </c>
      <c r="U29" s="135">
        <v>-0.01953627067082575</v>
      </c>
      <c r="V29" s="6">
        <f t="shared" si="13"/>
        <v>-0.01852733384</v>
      </c>
      <c r="W29" s="21">
        <f t="shared" si="14"/>
        <v>0.9483557099</v>
      </c>
      <c r="X29" s="135">
        <v>-0.02994343012201961</v>
      </c>
      <c r="Y29" s="6">
        <f t="shared" si="15"/>
        <v>-0.02839702293</v>
      </c>
      <c r="Z29" s="21">
        <f t="shared" si="16"/>
        <v>0.9483557099</v>
      </c>
      <c r="AA29" s="135">
        <v>-0.04017588958262752</v>
      </c>
      <c r="AB29" s="6">
        <f t="shared" si="17"/>
        <v>-0.03810103428</v>
      </c>
      <c r="AC29" s="21">
        <f t="shared" si="18"/>
        <v>0.9483557099</v>
      </c>
      <c r="AD29" s="135">
        <v>-0.030987044866969016</v>
      </c>
      <c r="AE29" s="6">
        <f t="shared" si="19"/>
        <v>-0.02938674093</v>
      </c>
      <c r="AF29" s="21">
        <f t="shared" si="20"/>
        <v>0.9483557099</v>
      </c>
      <c r="AG29" s="135">
        <v>-0.014437635241048241</v>
      </c>
      <c r="AH29" s="6">
        <f t="shared" si="21"/>
        <v>-0.01369201382</v>
      </c>
      <c r="AI29" s="21">
        <f t="shared" si="22"/>
        <v>0.9483557099</v>
      </c>
    </row>
    <row r="30" ht="13.5" customHeight="1">
      <c r="A30" s="15" t="s">
        <v>117</v>
      </c>
      <c r="B30" s="6">
        <f>SQRT(('Regime Indicators'!J29-'Regime Indicators'!$J$39)^2+('Regime Indicators'!K29-'Regime Indicators'!$K$39)^2+('Regime Indicators'!L29-'Regime Indicators'!$L$39)^2+('Regime Indicators'!M29-'Regime Indicators'!$M$39)^2+('Regime Indicators'!N29-'Regime Indicators'!$N$39)^2+('Regime Indicators'!O29-'Regime Indicators'!$O$39)^2)</f>
        <v>3.577481823</v>
      </c>
      <c r="C30" s="6">
        <f t="shared" si="1"/>
        <v>0.2325143555</v>
      </c>
      <c r="D30" s="6">
        <f t="shared" si="2"/>
        <v>0.9627608402</v>
      </c>
      <c r="F30" s="135">
        <v>0.0394103072773524</v>
      </c>
      <c r="G30" s="6">
        <f t="shared" si="3"/>
        <v>0.03794270055</v>
      </c>
      <c r="H30" s="21">
        <f t="shared" si="4"/>
        <v>0.9627608402</v>
      </c>
      <c r="I30" s="135">
        <v>0.08109616974131928</v>
      </c>
      <c r="J30" s="6">
        <f t="shared" si="5"/>
        <v>0.07807621651</v>
      </c>
      <c r="K30" s="21">
        <f t="shared" si="6"/>
        <v>0.9627608402</v>
      </c>
      <c r="L30" s="135">
        <v>0.07591868049250583</v>
      </c>
      <c r="M30" s="6">
        <f t="shared" si="7"/>
        <v>0.07309153262</v>
      </c>
      <c r="N30" s="21">
        <f t="shared" si="8"/>
        <v>0.9627608402</v>
      </c>
      <c r="O30" s="22">
        <v>0.12802746768459894</v>
      </c>
      <c r="P30" s="6">
        <f t="shared" si="9"/>
        <v>0.1232598324</v>
      </c>
      <c r="Q30" s="21">
        <f t="shared" si="10"/>
        <v>0.9627608402</v>
      </c>
      <c r="R30" s="135">
        <v>0.12524365898074175</v>
      </c>
      <c r="S30" s="6">
        <f t="shared" si="11"/>
        <v>0.1205796903</v>
      </c>
      <c r="T30" s="21">
        <f t="shared" si="12"/>
        <v>0.9627608402</v>
      </c>
      <c r="U30" s="135">
        <v>0.10097901053269398</v>
      </c>
      <c r="V30" s="6">
        <f t="shared" si="13"/>
        <v>0.09721863702</v>
      </c>
      <c r="W30" s="21">
        <f t="shared" si="14"/>
        <v>0.9627608402</v>
      </c>
      <c r="X30" s="135">
        <v>0.15119090204430452</v>
      </c>
      <c r="Y30" s="6">
        <f t="shared" si="15"/>
        <v>0.1455606799</v>
      </c>
      <c r="Z30" s="21">
        <f t="shared" si="16"/>
        <v>0.9627608402</v>
      </c>
      <c r="AA30" s="135">
        <v>0.1481741880572176</v>
      </c>
      <c r="AB30" s="6">
        <f t="shared" si="17"/>
        <v>0.1426563058</v>
      </c>
      <c r="AC30" s="21">
        <f t="shared" si="18"/>
        <v>0.9627608402</v>
      </c>
      <c r="AD30" s="135">
        <v>0.0438108012453613</v>
      </c>
      <c r="AE30" s="6">
        <f t="shared" si="19"/>
        <v>0.04217932382</v>
      </c>
      <c r="AF30" s="21">
        <f t="shared" si="20"/>
        <v>0.9627608402</v>
      </c>
      <c r="AG30" s="135">
        <v>0.0345647898787842</v>
      </c>
      <c r="AH30" s="6">
        <f t="shared" si="21"/>
        <v>0.03327762614</v>
      </c>
      <c r="AI30" s="21">
        <f t="shared" si="22"/>
        <v>0.9627608402</v>
      </c>
    </row>
    <row r="31" ht="13.5" customHeight="1">
      <c r="A31" s="15" t="s">
        <v>119</v>
      </c>
      <c r="B31" s="6">
        <f>SQRT(('Regime Indicators'!J30-'Regime Indicators'!$J$39)^2+('Regime Indicators'!K30-'Regime Indicators'!$K$39)^2+('Regime Indicators'!L30-'Regime Indicators'!$L$39)^2+('Regime Indicators'!M30-'Regime Indicators'!$M$39)^2+('Regime Indicators'!N30-'Regime Indicators'!$N$39)^2+('Regime Indicators'!O30-'Regime Indicators'!$O$39)^2)</f>
        <v>3.181167347</v>
      </c>
      <c r="C31" s="6">
        <f t="shared" si="1"/>
        <v>0.2067563477</v>
      </c>
      <c r="D31" s="6">
        <f t="shared" si="2"/>
        <v>0.9737182874</v>
      </c>
      <c r="F31" s="135">
        <v>0.10008655789662968</v>
      </c>
      <c r="G31" s="6">
        <f t="shared" si="3"/>
        <v>0.09745611175</v>
      </c>
      <c r="H31" s="21">
        <f t="shared" si="4"/>
        <v>0.9737182874</v>
      </c>
      <c r="I31" s="135">
        <v>0.10436267827085244</v>
      </c>
      <c r="J31" s="6">
        <f t="shared" si="5"/>
        <v>0.1016198484</v>
      </c>
      <c r="K31" s="21">
        <f t="shared" si="6"/>
        <v>0.9737182874</v>
      </c>
      <c r="L31" s="135">
        <v>0.0930131041670268</v>
      </c>
      <c r="M31" s="6">
        <f t="shared" si="7"/>
        <v>0.09056856049</v>
      </c>
      <c r="N31" s="21">
        <f t="shared" si="8"/>
        <v>0.9737182874</v>
      </c>
      <c r="O31" s="22">
        <v>0.08172443861155831</v>
      </c>
      <c r="P31" s="6">
        <f t="shared" si="9"/>
        <v>0.0795765804</v>
      </c>
      <c r="Q31" s="21">
        <f t="shared" si="10"/>
        <v>0.9737182874</v>
      </c>
      <c r="R31" s="135">
        <v>0.06014753452030375</v>
      </c>
      <c r="S31" s="6">
        <f t="shared" si="11"/>
        <v>0.0585667543</v>
      </c>
      <c r="T31" s="21">
        <f t="shared" si="12"/>
        <v>0.9737182874</v>
      </c>
      <c r="U31" s="135">
        <v>0.050782321841085</v>
      </c>
      <c r="V31" s="6">
        <f t="shared" si="13"/>
        <v>0.04944767545</v>
      </c>
      <c r="W31" s="21">
        <f t="shared" si="14"/>
        <v>0.9737182874</v>
      </c>
      <c r="X31" s="135">
        <v>0.05757898823000063</v>
      </c>
      <c r="Y31" s="6">
        <f t="shared" si="15"/>
        <v>0.05606571381</v>
      </c>
      <c r="Z31" s="21">
        <f t="shared" si="16"/>
        <v>0.9737182874</v>
      </c>
      <c r="AA31" s="135">
        <v>0.05276475278585946</v>
      </c>
      <c r="AB31" s="6">
        <f t="shared" si="17"/>
        <v>0.05137800472</v>
      </c>
      <c r="AC31" s="21">
        <f t="shared" si="18"/>
        <v>0.9737182874</v>
      </c>
      <c r="AD31" s="135">
        <v>-0.0071683917451824675</v>
      </c>
      <c r="AE31" s="6">
        <f t="shared" si="19"/>
        <v>-0.006979994133</v>
      </c>
      <c r="AF31" s="21">
        <f t="shared" si="20"/>
        <v>0.9737182874</v>
      </c>
      <c r="AG31" s="135">
        <v>0.038236513056671306</v>
      </c>
      <c r="AH31" s="6">
        <f t="shared" si="21"/>
        <v>0.03723159201</v>
      </c>
      <c r="AI31" s="21">
        <f t="shared" si="22"/>
        <v>0.9737182874</v>
      </c>
    </row>
    <row r="32" ht="13.5" customHeight="1">
      <c r="A32" s="15" t="s">
        <v>121</v>
      </c>
      <c r="B32" s="6">
        <f>SQRT(('Regime Indicators'!J31-'Regime Indicators'!$J$39)^2+('Regime Indicators'!K31-'Regime Indicators'!$K$39)^2+('Regime Indicators'!L31-'Regime Indicators'!$L$39)^2+('Regime Indicators'!M31-'Regime Indicators'!$M$39)^2+('Regime Indicators'!N31-'Regime Indicators'!$N$39)^2+('Regime Indicators'!O31-'Regime Indicators'!$O$39)^2)</f>
        <v>2.606602668</v>
      </c>
      <c r="C32" s="6">
        <f t="shared" si="1"/>
        <v>0.1694131709</v>
      </c>
      <c r="D32" s="6">
        <f t="shared" si="2"/>
        <v>0.9854839188</v>
      </c>
      <c r="F32" s="135">
        <v>0.030213933497469148</v>
      </c>
      <c r="G32" s="6">
        <f t="shared" si="3"/>
        <v>0.02977534559</v>
      </c>
      <c r="H32" s="21">
        <f t="shared" si="4"/>
        <v>0.9854839188</v>
      </c>
      <c r="I32" s="135">
        <v>0.011195161958098332</v>
      </c>
      <c r="J32" s="6">
        <f t="shared" si="5"/>
        <v>0.01103265208</v>
      </c>
      <c r="K32" s="21">
        <f t="shared" si="6"/>
        <v>0.9854839188</v>
      </c>
      <c r="L32" s="135">
        <v>0.01777023977561032</v>
      </c>
      <c r="M32" s="6">
        <f t="shared" si="7"/>
        <v>0.01751228553</v>
      </c>
      <c r="N32" s="21">
        <f t="shared" si="8"/>
        <v>0.9854839188</v>
      </c>
      <c r="O32" s="22">
        <v>0.00484762802201244</v>
      </c>
      <c r="P32" s="6">
        <f t="shared" si="9"/>
        <v>0.00477725946</v>
      </c>
      <c r="Q32" s="21">
        <f t="shared" si="10"/>
        <v>0.9854839188</v>
      </c>
      <c r="R32" s="135">
        <v>0.010934584937572378</v>
      </c>
      <c r="S32" s="6">
        <f t="shared" si="11"/>
        <v>0.01077585761</v>
      </c>
      <c r="T32" s="21">
        <f t="shared" si="12"/>
        <v>0.9854839188</v>
      </c>
      <c r="U32" s="135">
        <v>0.003957731738683856</v>
      </c>
      <c r="V32" s="6">
        <f t="shared" si="13"/>
        <v>0.003900280983</v>
      </c>
      <c r="W32" s="21">
        <f t="shared" si="14"/>
        <v>0.9854839188</v>
      </c>
      <c r="X32" s="135">
        <v>0.039798795924819386</v>
      </c>
      <c r="Y32" s="6">
        <f t="shared" si="15"/>
        <v>0.03922107337</v>
      </c>
      <c r="Z32" s="21">
        <f t="shared" si="16"/>
        <v>0.9854839188</v>
      </c>
      <c r="AA32" s="135">
        <v>0.029269201021254743</v>
      </c>
      <c r="AB32" s="6">
        <f t="shared" si="17"/>
        <v>0.02884432692</v>
      </c>
      <c r="AC32" s="21">
        <f t="shared" si="18"/>
        <v>0.9854839188</v>
      </c>
      <c r="AD32" s="135">
        <v>0.027892100251639906</v>
      </c>
      <c r="AE32" s="6">
        <f t="shared" si="19"/>
        <v>0.02748721626</v>
      </c>
      <c r="AF32" s="21">
        <f t="shared" si="20"/>
        <v>0.9854839188</v>
      </c>
      <c r="AG32" s="135">
        <v>0.029704461921522096</v>
      </c>
      <c r="AH32" s="6">
        <f t="shared" si="21"/>
        <v>0.02927326954</v>
      </c>
      <c r="AI32" s="21">
        <f t="shared" si="22"/>
        <v>0.9854839188</v>
      </c>
    </row>
    <row r="33" ht="13.5" customHeight="1">
      <c r="A33" s="15" t="s">
        <v>123</v>
      </c>
      <c r="B33" s="6">
        <f>SQRT(('Regime Indicators'!J32-'Regime Indicators'!$J$39)^2+('Regime Indicators'!K32-'Regime Indicators'!$K$39)^2+('Regime Indicators'!L32-'Regime Indicators'!$L$39)^2+('Regime Indicators'!M32-'Regime Indicators'!$M$39)^2+('Regime Indicators'!N32-'Regime Indicators'!$N$39)^2+('Regime Indicators'!O32-'Regime Indicators'!$O$39)^2)</f>
        <v>2.321208297</v>
      </c>
      <c r="C33" s="6">
        <f t="shared" si="1"/>
        <v>0.1508642889</v>
      </c>
      <c r="D33" s="6">
        <f t="shared" si="2"/>
        <v>0.989734301</v>
      </c>
      <c r="F33" s="135">
        <v>0.051042337676546534</v>
      </c>
      <c r="G33" s="6">
        <f t="shared" si="3"/>
        <v>0.0505183524</v>
      </c>
      <c r="H33" s="21">
        <f t="shared" si="4"/>
        <v>0.989734301</v>
      </c>
      <c r="I33" s="135">
        <v>0.05130329004789114</v>
      </c>
      <c r="J33" s="6">
        <f t="shared" si="5"/>
        <v>0.05077662592</v>
      </c>
      <c r="K33" s="21">
        <f t="shared" si="6"/>
        <v>0.989734301</v>
      </c>
      <c r="L33" s="135">
        <v>0.02382828787470359</v>
      </c>
      <c r="M33" s="6">
        <f t="shared" si="7"/>
        <v>0.02358367384</v>
      </c>
      <c r="N33" s="21">
        <f t="shared" si="8"/>
        <v>0.989734301</v>
      </c>
      <c r="O33" s="22">
        <v>0.01724402428155214</v>
      </c>
      <c r="P33" s="6">
        <f t="shared" si="9"/>
        <v>0.01706700232</v>
      </c>
      <c r="Q33" s="21">
        <f t="shared" si="10"/>
        <v>0.989734301</v>
      </c>
      <c r="R33" s="135">
        <v>0.05238233061939446</v>
      </c>
      <c r="S33" s="6">
        <f t="shared" si="11"/>
        <v>0.05184458938</v>
      </c>
      <c r="T33" s="21">
        <f t="shared" si="12"/>
        <v>0.989734301</v>
      </c>
      <c r="U33" s="135">
        <v>0.03995566128602457</v>
      </c>
      <c r="V33" s="6">
        <f t="shared" si="13"/>
        <v>0.0395454885</v>
      </c>
      <c r="W33" s="21">
        <f t="shared" si="14"/>
        <v>0.989734301</v>
      </c>
      <c r="X33" s="135">
        <v>0.03400918843493228</v>
      </c>
      <c r="Y33" s="6">
        <f t="shared" si="15"/>
        <v>0.03366006034</v>
      </c>
      <c r="Z33" s="21">
        <f t="shared" si="16"/>
        <v>0.989734301</v>
      </c>
      <c r="AA33" s="135">
        <v>0.030537423880423242</v>
      </c>
      <c r="AB33" s="6">
        <f t="shared" si="17"/>
        <v>0.03022393588</v>
      </c>
      <c r="AC33" s="21">
        <f t="shared" si="18"/>
        <v>0.989734301</v>
      </c>
      <c r="AD33" s="135">
        <v>0.027232758519833755</v>
      </c>
      <c r="AE33" s="6">
        <f t="shared" si="19"/>
        <v>0.02695319522</v>
      </c>
      <c r="AF33" s="21">
        <f t="shared" si="20"/>
        <v>0.989734301</v>
      </c>
      <c r="AG33" s="135">
        <v>0.02999423148957625</v>
      </c>
      <c r="AH33" s="6">
        <f t="shared" si="21"/>
        <v>0.02968631974</v>
      </c>
      <c r="AI33" s="21">
        <f t="shared" si="22"/>
        <v>0.989734301</v>
      </c>
    </row>
    <row r="34" ht="13.5" customHeight="1">
      <c r="A34" s="15" t="s">
        <v>125</v>
      </c>
      <c r="B34" s="6">
        <f>SQRT(('Regime Indicators'!J33-'Regime Indicators'!$J$39)^2+('Regime Indicators'!K33-'Regime Indicators'!$K$39)^2+('Regime Indicators'!L33-'Regime Indicators'!$L$39)^2+('Regime Indicators'!M33-'Regime Indicators'!$M$39)^2+('Regime Indicators'!N33-'Regime Indicators'!$N$39)^2+('Regime Indicators'!O33-'Regime Indicators'!$O$39)^2)</f>
        <v>1.998560362</v>
      </c>
      <c r="C34" s="6">
        <f t="shared" si="1"/>
        <v>0.1298941539</v>
      </c>
      <c r="D34" s="6">
        <f t="shared" si="2"/>
        <v>0.9934394854</v>
      </c>
      <c r="F34" s="135">
        <v>-0.0019343778168032788</v>
      </c>
      <c r="G34" s="6">
        <f t="shared" si="3"/>
        <v>-0.001921687303</v>
      </c>
      <c r="H34" s="21">
        <f t="shared" si="4"/>
        <v>0.9934394854</v>
      </c>
      <c r="I34" s="135">
        <v>0.014870146223218805</v>
      </c>
      <c r="J34" s="6">
        <f t="shared" si="5"/>
        <v>0.01477259041</v>
      </c>
      <c r="K34" s="21">
        <f t="shared" si="6"/>
        <v>0.9934394854</v>
      </c>
      <c r="L34" s="135">
        <v>-0.08577541526323029</v>
      </c>
      <c r="M34" s="6">
        <f t="shared" si="7"/>
        <v>-0.0852126844</v>
      </c>
      <c r="N34" s="21">
        <f t="shared" si="8"/>
        <v>0.9934394854</v>
      </c>
      <c r="O34" s="22">
        <v>-0.061292524104715085</v>
      </c>
      <c r="P34" s="6">
        <f t="shared" si="9"/>
        <v>-0.0608904136</v>
      </c>
      <c r="Q34" s="21">
        <f t="shared" si="10"/>
        <v>0.9934394854</v>
      </c>
      <c r="R34" s="135">
        <v>-0.06239609524724887</v>
      </c>
      <c r="S34" s="6">
        <f t="shared" si="11"/>
        <v>-0.06198674475</v>
      </c>
      <c r="T34" s="21">
        <f t="shared" si="12"/>
        <v>0.9934394854</v>
      </c>
      <c r="U34" s="135">
        <v>-0.05238851146386114</v>
      </c>
      <c r="V34" s="6">
        <f t="shared" si="13"/>
        <v>-0.05204481587</v>
      </c>
      <c r="W34" s="21">
        <f t="shared" si="14"/>
        <v>0.9934394854</v>
      </c>
      <c r="X34" s="135">
        <v>-0.08727486962000564</v>
      </c>
      <c r="Y34" s="6">
        <f t="shared" si="15"/>
        <v>-0.08670230156</v>
      </c>
      <c r="Z34" s="21">
        <f t="shared" si="16"/>
        <v>0.9934394854</v>
      </c>
      <c r="AA34" s="135">
        <v>-0.07810530221614831</v>
      </c>
      <c r="AB34" s="6">
        <f t="shared" si="17"/>
        <v>-0.07759289124</v>
      </c>
      <c r="AC34" s="21">
        <f t="shared" si="18"/>
        <v>0.9934394854</v>
      </c>
      <c r="AD34" s="135">
        <v>-0.053796706110276094</v>
      </c>
      <c r="AE34" s="6">
        <f t="shared" si="19"/>
        <v>-0.05344377203</v>
      </c>
      <c r="AF34" s="21">
        <f t="shared" si="20"/>
        <v>0.9934394854</v>
      </c>
      <c r="AG34" s="135">
        <v>-0.03274293488272306</v>
      </c>
      <c r="AH34" s="6">
        <f t="shared" si="21"/>
        <v>-0.03252812438</v>
      </c>
      <c r="AI34" s="21">
        <f t="shared" si="22"/>
        <v>0.9934394854</v>
      </c>
    </row>
    <row r="35" ht="13.5" customHeight="1">
      <c r="A35" s="15" t="s">
        <v>127</v>
      </c>
      <c r="B35" s="6">
        <f>SQRT(('Regime Indicators'!J34-'Regime Indicators'!$J$39)^2+('Regime Indicators'!K34-'Regime Indicators'!$K$39)^2+('Regime Indicators'!L34-'Regime Indicators'!$L$39)^2+('Regime Indicators'!M34-'Regime Indicators'!$M$39)^2+('Regime Indicators'!N34-'Regime Indicators'!$N$39)^2+('Regime Indicators'!O34-'Regime Indicators'!$O$39)^2)</f>
        <v>2.2811344</v>
      </c>
      <c r="C35" s="6">
        <f t="shared" si="1"/>
        <v>0.1482597316</v>
      </c>
      <c r="D35" s="6">
        <f t="shared" si="2"/>
        <v>0.9902551581</v>
      </c>
      <c r="F35" s="135">
        <v>0.04980142317166836</v>
      </c>
      <c r="G35" s="6">
        <f t="shared" si="3"/>
        <v>0.04931611618</v>
      </c>
      <c r="H35" s="21">
        <f t="shared" si="4"/>
        <v>0.9902551581</v>
      </c>
      <c r="I35" s="135">
        <v>0.047843466843716875</v>
      </c>
      <c r="J35" s="6">
        <f t="shared" si="5"/>
        <v>0.04737723982</v>
      </c>
      <c r="K35" s="21">
        <f t="shared" si="6"/>
        <v>0.9902551581</v>
      </c>
      <c r="L35" s="135">
        <v>0.09398395019778727</v>
      </c>
      <c r="M35" s="6">
        <f t="shared" si="7"/>
        <v>0.09306809146</v>
      </c>
      <c r="N35" s="21">
        <f t="shared" si="8"/>
        <v>0.9902551581</v>
      </c>
      <c r="O35" s="22">
        <v>0.10058753777680773</v>
      </c>
      <c r="P35" s="6">
        <f t="shared" si="9"/>
        <v>0.09960732813</v>
      </c>
      <c r="Q35" s="21">
        <f t="shared" si="10"/>
        <v>0.9902551581</v>
      </c>
      <c r="R35" s="135">
        <v>-0.05171865867720671</v>
      </c>
      <c r="S35" s="6">
        <f t="shared" si="11"/>
        <v>-0.05121466853</v>
      </c>
      <c r="T35" s="21">
        <f t="shared" si="12"/>
        <v>0.9902551581</v>
      </c>
      <c r="U35" s="135">
        <v>-0.02216193218532647</v>
      </c>
      <c r="V35" s="6">
        <f t="shared" si="13"/>
        <v>-0.02194596766</v>
      </c>
      <c r="W35" s="21">
        <f t="shared" si="14"/>
        <v>0.9902551581</v>
      </c>
      <c r="X35" s="135">
        <v>-0.04075487126966393</v>
      </c>
      <c r="Y35" s="6">
        <f t="shared" si="15"/>
        <v>-0.04035772149</v>
      </c>
      <c r="Z35" s="21">
        <f t="shared" si="16"/>
        <v>0.9902551581</v>
      </c>
      <c r="AA35" s="135">
        <v>-0.026875585072448582</v>
      </c>
      <c r="AB35" s="6">
        <f t="shared" si="17"/>
        <v>-0.02661368675</v>
      </c>
      <c r="AC35" s="21">
        <f t="shared" si="18"/>
        <v>0.9902551581</v>
      </c>
      <c r="AD35" s="135">
        <v>-0.029933932071220304</v>
      </c>
      <c r="AE35" s="6">
        <f t="shared" si="19"/>
        <v>-0.02964223064</v>
      </c>
      <c r="AF35" s="21">
        <f t="shared" si="20"/>
        <v>0.9902551581</v>
      </c>
      <c r="AG35" s="135">
        <v>-0.025107885834562693</v>
      </c>
      <c r="AH35" s="6">
        <f t="shared" si="21"/>
        <v>-0.02486321346</v>
      </c>
      <c r="AI35" s="21">
        <f t="shared" si="22"/>
        <v>0.9902551581</v>
      </c>
    </row>
    <row r="36" ht="13.5" customHeight="1">
      <c r="A36" s="15" t="s">
        <v>129</v>
      </c>
      <c r="B36" s="6">
        <f>SQRT(('Regime Indicators'!J35-'Regime Indicators'!$J$39)^2+('Regime Indicators'!K35-'Regime Indicators'!$K$39)^2+('Regime Indicators'!L35-'Regime Indicators'!$L$39)^2+('Regime Indicators'!M35-'Regime Indicators'!$M$39)^2+('Regime Indicators'!N35-'Regime Indicators'!$N$39)^2+('Regime Indicators'!O35-'Regime Indicators'!$O$39)^2)</f>
        <v>1.734417935</v>
      </c>
      <c r="C36" s="6">
        <f t="shared" si="1"/>
        <v>0.1127265178</v>
      </c>
      <c r="D36" s="6">
        <f t="shared" si="2"/>
        <v>0.9957088146</v>
      </c>
      <c r="F36" s="135">
        <v>-0.007219281528972221</v>
      </c>
      <c r="G36" s="6">
        <f t="shared" si="3"/>
        <v>-0.007188302254</v>
      </c>
      <c r="H36" s="21">
        <f t="shared" si="4"/>
        <v>0.9957088146</v>
      </c>
      <c r="I36" s="135">
        <v>0.03837648483157774</v>
      </c>
      <c r="J36" s="6">
        <f t="shared" si="5"/>
        <v>0.03821180422</v>
      </c>
      <c r="K36" s="21">
        <f t="shared" si="6"/>
        <v>0.9957088146</v>
      </c>
      <c r="L36" s="135">
        <v>0.01980316524649739</v>
      </c>
      <c r="M36" s="6">
        <f t="shared" si="7"/>
        <v>0.01971818619</v>
      </c>
      <c r="N36" s="21">
        <f t="shared" si="8"/>
        <v>0.9957088146</v>
      </c>
      <c r="O36" s="22">
        <v>0.0662983451831709</v>
      </c>
      <c r="P36" s="6">
        <f t="shared" si="9"/>
        <v>0.06601384669</v>
      </c>
      <c r="Q36" s="21">
        <f t="shared" si="10"/>
        <v>0.9957088146</v>
      </c>
      <c r="R36" s="135">
        <v>0.026102499223344733</v>
      </c>
      <c r="S36" s="6">
        <f t="shared" si="11"/>
        <v>0.02599048856</v>
      </c>
      <c r="T36" s="21">
        <f t="shared" si="12"/>
        <v>0.9957088146</v>
      </c>
      <c r="U36" s="135">
        <v>0.05022271992639005</v>
      </c>
      <c r="V36" s="6">
        <f t="shared" si="13"/>
        <v>0.05000720492</v>
      </c>
      <c r="W36" s="21">
        <f t="shared" si="14"/>
        <v>0.9957088146</v>
      </c>
      <c r="X36" s="135">
        <v>0.03695738396016823</v>
      </c>
      <c r="Y36" s="6">
        <f t="shared" si="15"/>
        <v>0.03679879297</v>
      </c>
      <c r="Z36" s="21">
        <f t="shared" si="16"/>
        <v>0.9957088146</v>
      </c>
      <c r="AA36" s="135">
        <v>0.04369973807073668</v>
      </c>
      <c r="AB36" s="6">
        <f t="shared" si="17"/>
        <v>0.04351221439</v>
      </c>
      <c r="AC36" s="21">
        <f t="shared" si="18"/>
        <v>0.9957088146</v>
      </c>
      <c r="AD36" s="135">
        <v>-0.046320447186645075</v>
      </c>
      <c r="AE36" s="6">
        <f t="shared" si="19"/>
        <v>-0.04612167756</v>
      </c>
      <c r="AF36" s="21">
        <f t="shared" si="20"/>
        <v>0.9957088146</v>
      </c>
      <c r="AG36" s="135">
        <v>0.006456281779314121</v>
      </c>
      <c r="AH36" s="6">
        <f t="shared" si="21"/>
        <v>0.006428576677</v>
      </c>
      <c r="AI36" s="21">
        <f t="shared" si="22"/>
        <v>0.9957088146</v>
      </c>
    </row>
    <row r="37" ht="13.5" customHeight="1">
      <c r="A37" s="15" t="s">
        <v>131</v>
      </c>
      <c r="B37" s="6">
        <f>SQRT(('Regime Indicators'!J36-'Regime Indicators'!$J$39)^2+('Regime Indicators'!K36-'Regime Indicators'!$K$39)^2+('Regime Indicators'!L36-'Regime Indicators'!$L$39)^2+('Regime Indicators'!M36-'Regime Indicators'!$M$39)^2+('Regime Indicators'!N36-'Regime Indicators'!$N$39)^2+('Regime Indicators'!O36-'Regime Indicators'!$O$39)^2)</f>
        <v>1.2774787</v>
      </c>
      <c r="C37" s="6">
        <f t="shared" si="1"/>
        <v>0.08302827278</v>
      </c>
      <c r="D37" s="6">
        <f t="shared" si="2"/>
        <v>0.9982838681</v>
      </c>
      <c r="F37" s="135">
        <v>0.0010835834158609003</v>
      </c>
      <c r="G37" s="6">
        <f t="shared" si="3"/>
        <v>0.001081723844</v>
      </c>
      <c r="H37" s="21">
        <f t="shared" si="4"/>
        <v>0.9982838681</v>
      </c>
      <c r="I37" s="135">
        <v>0.0012004843380759578</v>
      </c>
      <c r="J37" s="6">
        <f t="shared" si="5"/>
        <v>0.001198424149</v>
      </c>
      <c r="K37" s="21">
        <f t="shared" si="6"/>
        <v>0.9982838681</v>
      </c>
      <c r="L37" s="135">
        <v>-0.011958177989005225</v>
      </c>
      <c r="M37" s="6">
        <f t="shared" si="7"/>
        <v>-0.01193765618</v>
      </c>
      <c r="N37" s="21">
        <f t="shared" si="8"/>
        <v>0.9982838681</v>
      </c>
      <c r="O37" s="22">
        <v>0.019768722717746767</v>
      </c>
      <c r="P37" s="6">
        <f t="shared" si="9"/>
        <v>0.01973479698</v>
      </c>
      <c r="Q37" s="21">
        <f t="shared" si="10"/>
        <v>0.9982838681</v>
      </c>
      <c r="R37" s="135">
        <v>0.0012346584429094865</v>
      </c>
      <c r="S37" s="6">
        <f t="shared" si="11"/>
        <v>0.001232539606</v>
      </c>
      <c r="T37" s="21">
        <f t="shared" si="12"/>
        <v>0.9982838681</v>
      </c>
      <c r="U37" s="135">
        <v>0.008349418185144453</v>
      </c>
      <c r="V37" s="6">
        <f t="shared" si="13"/>
        <v>0.008335089482</v>
      </c>
      <c r="W37" s="21">
        <f t="shared" si="14"/>
        <v>0.9982838681</v>
      </c>
      <c r="X37" s="135">
        <v>0.029826918590895923</v>
      </c>
      <c r="Y37" s="6">
        <f t="shared" si="15"/>
        <v>0.02977573166</v>
      </c>
      <c r="Z37" s="21">
        <f t="shared" si="16"/>
        <v>0.9982838681</v>
      </c>
      <c r="AA37" s="135">
        <v>0.0533264368231301</v>
      </c>
      <c r="AB37" s="6">
        <f t="shared" si="17"/>
        <v>0.05323492162</v>
      </c>
      <c r="AC37" s="21">
        <f t="shared" si="18"/>
        <v>0.9982838681</v>
      </c>
      <c r="AD37" s="135">
        <v>-0.008343874251251826</v>
      </c>
      <c r="AE37" s="6">
        <f t="shared" si="19"/>
        <v>-0.008329555062</v>
      </c>
      <c r="AF37" s="21">
        <f t="shared" si="20"/>
        <v>0.9982838681</v>
      </c>
      <c r="AG37" s="135">
        <v>0.012819605815675983</v>
      </c>
      <c r="AH37" s="6">
        <f t="shared" si="21"/>
        <v>0.01279760568</v>
      </c>
      <c r="AI37" s="21">
        <f t="shared" si="22"/>
        <v>0.9982838681</v>
      </c>
    </row>
    <row r="38" ht="13.5" customHeight="1">
      <c r="A38" s="15" t="s">
        <v>133</v>
      </c>
      <c r="B38" s="6">
        <f>SQRT(('Regime Indicators'!J37-'Regime Indicators'!$J$39)^2+('Regime Indicators'!K37-'Regime Indicators'!$K$39)^2+('Regime Indicators'!L37-'Regime Indicators'!$L$39)^2+('Regime Indicators'!M37-'Regime Indicators'!$M$39)^2+('Regime Indicators'!N37-'Regime Indicators'!$N$39)^2+('Regime Indicators'!O37-'Regime Indicators'!$O$39)^2)</f>
        <v>0.9835993449</v>
      </c>
      <c r="C38" s="6">
        <f t="shared" si="1"/>
        <v>0.06392791889</v>
      </c>
      <c r="D38" s="6">
        <f t="shared" si="2"/>
        <v>0.999216427</v>
      </c>
      <c r="F38" s="135">
        <v>-0.08394969440815658</v>
      </c>
      <c r="G38" s="6">
        <f t="shared" si="3"/>
        <v>-0.08388391369</v>
      </c>
      <c r="H38" s="21">
        <f t="shared" si="4"/>
        <v>0.999216427</v>
      </c>
      <c r="I38" s="135">
        <v>-0.05290070530997959</v>
      </c>
      <c r="J38" s="6">
        <f t="shared" si="5"/>
        <v>-0.05285925374</v>
      </c>
      <c r="K38" s="21">
        <f t="shared" si="6"/>
        <v>0.999216427</v>
      </c>
      <c r="L38" s="135">
        <v>-0.10734793042782664</v>
      </c>
      <c r="M38" s="6">
        <f t="shared" si="7"/>
        <v>-0.1072638155</v>
      </c>
      <c r="N38" s="21">
        <f t="shared" si="8"/>
        <v>0.999216427</v>
      </c>
      <c r="O38" s="22">
        <v>-0.13061590109325105</v>
      </c>
      <c r="P38" s="6">
        <f t="shared" si="9"/>
        <v>-0.130513554</v>
      </c>
      <c r="Q38" s="21">
        <f t="shared" si="10"/>
        <v>0.999216427</v>
      </c>
      <c r="R38" s="135">
        <v>-0.12053016520882931</v>
      </c>
      <c r="S38" s="6">
        <f t="shared" si="11"/>
        <v>-0.120435721</v>
      </c>
      <c r="T38" s="21">
        <f t="shared" si="12"/>
        <v>0.999216427</v>
      </c>
      <c r="U38" s="135">
        <v>-0.09110133713576318</v>
      </c>
      <c r="V38" s="6">
        <f t="shared" si="13"/>
        <v>-0.09102995258</v>
      </c>
      <c r="W38" s="21">
        <f t="shared" si="14"/>
        <v>0.999216427</v>
      </c>
      <c r="X38" s="135">
        <v>-0.08819179493839269</v>
      </c>
      <c r="Y38" s="6">
        <f t="shared" si="15"/>
        <v>-0.08812269023</v>
      </c>
      <c r="Z38" s="21">
        <f t="shared" si="16"/>
        <v>0.999216427</v>
      </c>
      <c r="AA38" s="135">
        <v>-0.07257369607129871</v>
      </c>
      <c r="AB38" s="6">
        <f t="shared" si="17"/>
        <v>-0.07251682928</v>
      </c>
      <c r="AC38" s="21">
        <f t="shared" si="18"/>
        <v>0.999216427</v>
      </c>
      <c r="AD38" s="135">
        <v>0.006416210283995305</v>
      </c>
      <c r="AE38" s="6">
        <f t="shared" si="19"/>
        <v>0.006411182715</v>
      </c>
      <c r="AF38" s="21">
        <f t="shared" si="20"/>
        <v>0.999216427</v>
      </c>
      <c r="AG38" s="135">
        <v>-0.037376569617870725</v>
      </c>
      <c r="AH38" s="6">
        <f t="shared" si="21"/>
        <v>-0.03734728235</v>
      </c>
      <c r="AI38" s="21">
        <f t="shared" si="22"/>
        <v>0.999216427</v>
      </c>
    </row>
    <row r="39" ht="13.5" customHeight="1">
      <c r="A39" s="15" t="s">
        <v>135</v>
      </c>
      <c r="B39" s="6">
        <f>SQRT(('Regime Indicators'!J38-'Regime Indicators'!$J$39)^2+('Regime Indicators'!K38-'Regime Indicators'!$K$39)^2+('Regime Indicators'!L38-'Regime Indicators'!$L$39)^2+('Regime Indicators'!M38-'Regime Indicators'!$M$39)^2+('Regime Indicators'!N38-'Regime Indicators'!$N$39)^2+('Regime Indicators'!O38-'Regime Indicators'!$O$39)^2)</f>
        <v>0.762350386</v>
      </c>
      <c r="C39" s="6">
        <f t="shared" si="1"/>
        <v>0.04954809485</v>
      </c>
      <c r="D39" s="6">
        <f t="shared" si="2"/>
        <v>0.9996351206</v>
      </c>
      <c r="F39" s="135">
        <v>0.05635223282079016</v>
      </c>
      <c r="G39" s="6">
        <f t="shared" si="3"/>
        <v>0.05633167105</v>
      </c>
      <c r="H39" s="21">
        <f t="shared" si="4"/>
        <v>0.9996351206</v>
      </c>
      <c r="I39" s="135">
        <v>0.0731711990954993</v>
      </c>
      <c r="J39" s="6">
        <f t="shared" si="5"/>
        <v>0.07314450043</v>
      </c>
      <c r="K39" s="21">
        <f t="shared" si="6"/>
        <v>0.9996351206</v>
      </c>
      <c r="L39" s="135">
        <v>0.028760704139326965</v>
      </c>
      <c r="M39" s="6">
        <f t="shared" si="7"/>
        <v>0.02875020995</v>
      </c>
      <c r="N39" s="21">
        <f t="shared" si="8"/>
        <v>0.9996351206</v>
      </c>
      <c r="O39" s="22">
        <v>0.04319524192616009</v>
      </c>
      <c r="P39" s="6">
        <f t="shared" si="9"/>
        <v>0.04317948087</v>
      </c>
      <c r="Q39" s="21">
        <f t="shared" si="10"/>
        <v>0.9996351206</v>
      </c>
      <c r="R39" s="135">
        <v>0.021713215712493517</v>
      </c>
      <c r="S39" s="6">
        <f t="shared" si="11"/>
        <v>0.02170529301</v>
      </c>
      <c r="T39" s="21">
        <f t="shared" si="12"/>
        <v>0.9996351206</v>
      </c>
      <c r="U39" s="135">
        <v>0.05607263365849935</v>
      </c>
      <c r="V39" s="6">
        <f t="shared" si="13"/>
        <v>0.05605217391</v>
      </c>
      <c r="W39" s="21">
        <f t="shared" si="14"/>
        <v>0.9996351206</v>
      </c>
      <c r="X39" s="135">
        <v>0.037843149887505145</v>
      </c>
      <c r="Y39" s="6">
        <f t="shared" si="15"/>
        <v>0.0378293417</v>
      </c>
      <c r="Z39" s="21">
        <f t="shared" si="16"/>
        <v>0.9996351206</v>
      </c>
      <c r="AA39" s="135">
        <v>0.07812414239463683</v>
      </c>
      <c r="AB39" s="6">
        <f t="shared" si="17"/>
        <v>0.07809563651</v>
      </c>
      <c r="AC39" s="21">
        <f t="shared" si="18"/>
        <v>0.9996351206</v>
      </c>
      <c r="AD39" s="135">
        <v>-0.012583614513958175</v>
      </c>
      <c r="AE39" s="6">
        <f t="shared" si="19"/>
        <v>-0.01257902301</v>
      </c>
      <c r="AF39" s="21">
        <f t="shared" si="20"/>
        <v>0.9996351206</v>
      </c>
      <c r="AG39" s="135">
        <v>-0.008613998247366528</v>
      </c>
      <c r="AH39" s="6">
        <f t="shared" si="21"/>
        <v>-0.008610855177</v>
      </c>
      <c r="AI39" s="21">
        <f t="shared" si="22"/>
        <v>0.9996351206</v>
      </c>
    </row>
    <row r="40" ht="13.5" customHeight="1">
      <c r="A40" s="15"/>
      <c r="F40" s="135"/>
      <c r="H40" s="21"/>
      <c r="I40" s="135"/>
      <c r="K40" s="21"/>
      <c r="L40" s="135"/>
      <c r="N40" s="21"/>
      <c r="O40" s="22"/>
      <c r="Q40" s="21"/>
      <c r="R40" s="135"/>
      <c r="T40" s="21"/>
      <c r="U40" s="135"/>
      <c r="W40" s="21"/>
      <c r="X40" s="135"/>
      <c r="Z40" s="21"/>
      <c r="AA40" s="135"/>
      <c r="AC40" s="21"/>
      <c r="AD40" s="135"/>
      <c r="AF40" s="21"/>
      <c r="AG40" s="135"/>
      <c r="AI40" s="21"/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0.02825837185</v>
      </c>
      <c r="I53" s="135">
        <f>SUM(J3:J49)/SUM(K3:K49)</f>
        <v>0.03442434743</v>
      </c>
      <c r="L53" s="135">
        <f>SUM(M3:M49)/SUM(N3:N49)</f>
        <v>0.02570771929</v>
      </c>
      <c r="O53" s="135">
        <f>SUM(P3:P49)/SUM(Q3:Q49)</f>
        <v>0.03326531399</v>
      </c>
      <c r="R53" s="135">
        <f>SUM(S3:S49)/SUM(T3:T49)</f>
        <v>0.0089450316</v>
      </c>
      <c r="U53" s="135">
        <f>SUM(V3:V49)/SUM(W3:W49)</f>
        <v>0.01483125222</v>
      </c>
      <c r="X53" s="135">
        <f>SUM(Y3:Y49)/SUM(Z3:Z49)</f>
        <v>0.01683295416</v>
      </c>
      <c r="AA53" s="135">
        <f>SUM(AB3:AB49)/SUM(AC3:AC49)</f>
        <v>0.02023242322</v>
      </c>
      <c r="AD53" s="135">
        <f>SUM(AE3:AE49)/SUM(AF3:AF49)</f>
        <v>0.0003912377228</v>
      </c>
      <c r="AG53" s="135">
        <f>SUM(AH3:AH49)/SUM(AI3:AI49)</f>
        <v>0.01652346163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Indicators'!$J$38)^2+('Regime Indicators'!K2-'Regime Indicators'!$K$38)^2+('Regime Indicators'!L2-'Regime Indicators'!$L$38)^2+('Regime Indicators'!M2-'Regime Indicators'!$M$38)^2+('Regime Indicators'!N2-'Regime Indicators'!$N$38)^2+('Regime Indicators'!O2-'Regime Indicators'!$O$38)^2)</f>
        <v>14.63006913</v>
      </c>
      <c r="C3" s="6">
        <f t="shared" ref="C3:C38" si="1">B3/MAX($B$3:$B$49)</f>
        <v>1</v>
      </c>
      <c r="D3" s="6">
        <f t="shared" ref="D3:D38" si="2">(1-C3^3)^3</f>
        <v>0</v>
      </c>
      <c r="F3" s="135">
        <v>0.08002022215014493</v>
      </c>
      <c r="G3" s="6">
        <f t="shared" ref="G3:G38" si="3">F3*$D3</f>
        <v>0</v>
      </c>
      <c r="H3" s="21">
        <f t="shared" ref="H3:H38" si="4">$D3</f>
        <v>0</v>
      </c>
      <c r="I3" s="135">
        <v>0.05927035378206491</v>
      </c>
      <c r="J3" s="6">
        <f t="shared" ref="J3:J38" si="5">I3*$D3</f>
        <v>0</v>
      </c>
      <c r="K3" s="21">
        <f t="shared" ref="K3:K38" si="6">$D3</f>
        <v>0</v>
      </c>
      <c r="L3" s="135">
        <v>0.09027923563222706</v>
      </c>
      <c r="M3" s="6">
        <f t="shared" ref="M3:M38" si="7">L3*$D3</f>
        <v>0</v>
      </c>
      <c r="N3" s="21">
        <f t="shared" ref="N3:N38" si="8">$D3</f>
        <v>0</v>
      </c>
      <c r="O3" s="22">
        <v>0.08769557455906196</v>
      </c>
      <c r="P3" s="6">
        <f t="shared" ref="P3:P38" si="9">O3*$D3</f>
        <v>0</v>
      </c>
      <c r="Q3" s="21">
        <f t="shared" ref="Q3:Q38" si="10">$D3</f>
        <v>0</v>
      </c>
      <c r="R3" s="135">
        <v>0.10845177406117879</v>
      </c>
      <c r="S3" s="6">
        <f t="shared" ref="S3:S38" si="11">R3*$D3</f>
        <v>0</v>
      </c>
      <c r="T3" s="21">
        <f t="shared" ref="T3:T38" si="12">$D3</f>
        <v>0</v>
      </c>
      <c r="U3" s="135">
        <v>0.09379122638738613</v>
      </c>
      <c r="V3" s="6">
        <f t="shared" ref="V3:V38" si="13">U3*$D3</f>
        <v>0</v>
      </c>
      <c r="W3" s="21">
        <f t="shared" ref="W3:W38" si="14">$D3</f>
        <v>0</v>
      </c>
      <c r="X3" s="135">
        <v>0.122437114401857</v>
      </c>
      <c r="Y3" s="6">
        <f t="shared" ref="Y3:Y38" si="15">X3*$D3</f>
        <v>0</v>
      </c>
      <c r="Z3" s="21">
        <f t="shared" ref="Z3:Z38" si="16">$D3</f>
        <v>0</v>
      </c>
      <c r="AA3" s="135">
        <v>0.128439994113547</v>
      </c>
      <c r="AB3" s="6">
        <f t="shared" ref="AB3:AB38" si="17">AA3*$D3</f>
        <v>0</v>
      </c>
      <c r="AC3" s="21">
        <f t="shared" ref="AC3:AC38" si="18">$D3</f>
        <v>0</v>
      </c>
      <c r="AD3" s="135">
        <v>0.02572521521226423</v>
      </c>
      <c r="AE3" s="6">
        <f t="shared" ref="AE3:AE38" si="19">AD3*$D3</f>
        <v>0</v>
      </c>
      <c r="AF3" s="21">
        <f t="shared" ref="AF3:AF38" si="20">$D3</f>
        <v>0</v>
      </c>
      <c r="AG3" s="135">
        <v>0.04818173655123448</v>
      </c>
      <c r="AH3" s="6">
        <f t="shared" ref="AH3:AH38" si="21">AG3*$D3</f>
        <v>0</v>
      </c>
      <c r="AI3" s="21">
        <f t="shared" ref="AI3:AI38" si="22">$D3</f>
        <v>0</v>
      </c>
    </row>
    <row r="4" ht="13.5" customHeight="1">
      <c r="A4" s="15" t="s">
        <v>31</v>
      </c>
      <c r="B4" s="6">
        <f>SQRT(('Regime Indicators'!J3-'Regime Indicators'!$J$38)^2+('Regime Indicators'!K3-'Regime Indicators'!$K$38)^2+('Regime Indicators'!L3-'Regime Indicators'!$L$38)^2+('Regime Indicators'!M3-'Regime Indicators'!$M$38)^2+('Regime Indicators'!N3-'Regime Indicators'!$N$38)^2+('Regime Indicators'!O3-'Regime Indicators'!$O$38)^2)</f>
        <v>13.80646927</v>
      </c>
      <c r="C4" s="6">
        <f t="shared" si="1"/>
        <v>0.9437049922</v>
      </c>
      <c r="D4" s="6">
        <f t="shared" si="2"/>
        <v>0.004061998838</v>
      </c>
      <c r="F4" s="135">
        <v>0.01241346270998478</v>
      </c>
      <c r="G4" s="6">
        <f t="shared" si="3"/>
        <v>0.00005042347111</v>
      </c>
      <c r="H4" s="21">
        <f t="shared" si="4"/>
        <v>0.004061998838</v>
      </c>
      <c r="I4" s="135">
        <v>0.011884710625086337</v>
      </c>
      <c r="J4" s="6">
        <f t="shared" si="5"/>
        <v>0.00004827568075</v>
      </c>
      <c r="K4" s="21">
        <f t="shared" si="6"/>
        <v>0.004061998838</v>
      </c>
      <c r="L4" s="135">
        <v>0.014613208825635438</v>
      </c>
      <c r="M4" s="6">
        <f t="shared" si="7"/>
        <v>0.00005935883728</v>
      </c>
      <c r="N4" s="21">
        <f t="shared" si="8"/>
        <v>0.004061998838</v>
      </c>
      <c r="O4" s="22">
        <v>0.024761117291381085</v>
      </c>
      <c r="P4" s="6">
        <f t="shared" si="9"/>
        <v>0.0001005796297</v>
      </c>
      <c r="Q4" s="21">
        <f t="shared" si="10"/>
        <v>0.004061998838</v>
      </c>
      <c r="R4" s="135">
        <v>0.0320104288920775</v>
      </c>
      <c r="S4" s="6">
        <f t="shared" si="11"/>
        <v>0.000130026325</v>
      </c>
      <c r="T4" s="21">
        <f t="shared" si="12"/>
        <v>0.004061998838</v>
      </c>
      <c r="U4" s="135">
        <v>0.04831366244088464</v>
      </c>
      <c r="V4" s="6">
        <f t="shared" si="13"/>
        <v>0.0001962500407</v>
      </c>
      <c r="W4" s="21">
        <f t="shared" si="14"/>
        <v>0.004061998838</v>
      </c>
      <c r="X4" s="135">
        <v>0.07268401040415595</v>
      </c>
      <c r="Y4" s="6">
        <f t="shared" si="15"/>
        <v>0.0002952423658</v>
      </c>
      <c r="Z4" s="21">
        <f t="shared" si="16"/>
        <v>0.004061998838</v>
      </c>
      <c r="AA4" s="135">
        <v>0.06995801200596197</v>
      </c>
      <c r="AB4" s="6">
        <f t="shared" si="17"/>
        <v>0.0002841693635</v>
      </c>
      <c r="AC4" s="21">
        <f t="shared" si="18"/>
        <v>0.004061998838</v>
      </c>
      <c r="AD4" s="135">
        <v>0.011605795214162162</v>
      </c>
      <c r="AE4" s="6">
        <f t="shared" si="19"/>
        <v>0.00004714272668</v>
      </c>
      <c r="AF4" s="21">
        <f t="shared" si="20"/>
        <v>0.004061998838</v>
      </c>
      <c r="AG4" s="135">
        <v>0.025472703447271927</v>
      </c>
      <c r="AH4" s="6">
        <f t="shared" si="21"/>
        <v>0.0001034700918</v>
      </c>
      <c r="AI4" s="21">
        <f t="shared" si="22"/>
        <v>0.004061998838</v>
      </c>
    </row>
    <row r="5" ht="13.5" customHeight="1">
      <c r="A5" s="15" t="s">
        <v>55</v>
      </c>
      <c r="B5" s="6">
        <f>SQRT(('Regime Indicators'!J4-'Regime Indicators'!$J$38)^2+('Regime Indicators'!K4-'Regime Indicators'!$K$38)^2+('Regime Indicators'!L4-'Regime Indicators'!$L$38)^2+('Regime Indicators'!M4-'Regime Indicators'!$M$38)^2+('Regime Indicators'!N4-'Regime Indicators'!$N$38)^2+('Regime Indicators'!O4-'Regime Indicators'!$O$38)^2)</f>
        <v>13.2359237</v>
      </c>
      <c r="C5" s="6">
        <f t="shared" si="1"/>
        <v>0.9047068458</v>
      </c>
      <c r="D5" s="6">
        <f t="shared" si="2"/>
        <v>0.01747528855</v>
      </c>
      <c r="F5" s="135">
        <v>0.04925153891895251</v>
      </c>
      <c r="G5" s="6">
        <f t="shared" si="3"/>
        <v>0.000860684854</v>
      </c>
      <c r="H5" s="21">
        <f t="shared" si="4"/>
        <v>0.01747528855</v>
      </c>
      <c r="I5" s="135">
        <v>0.06855645625949958</v>
      </c>
      <c r="J5" s="6">
        <f t="shared" si="5"/>
        <v>0.001198043855</v>
      </c>
      <c r="K5" s="21">
        <f t="shared" si="6"/>
        <v>0.01747528855</v>
      </c>
      <c r="L5" s="135">
        <v>0.023009322975089397</v>
      </c>
      <c r="M5" s="6">
        <f t="shared" si="7"/>
        <v>0.0004020945583</v>
      </c>
      <c r="N5" s="21">
        <f t="shared" si="8"/>
        <v>0.01747528855</v>
      </c>
      <c r="O5" s="22">
        <v>0.06687712968515203</v>
      </c>
      <c r="P5" s="6">
        <f t="shared" si="9"/>
        <v>0.001168697138</v>
      </c>
      <c r="Q5" s="21">
        <f t="shared" si="10"/>
        <v>0.01747528855</v>
      </c>
      <c r="R5" s="135">
        <v>0.06694646170415974</v>
      </c>
      <c r="S5" s="6">
        <f t="shared" si="11"/>
        <v>0.001169908736</v>
      </c>
      <c r="T5" s="21">
        <f t="shared" si="12"/>
        <v>0.01747528855</v>
      </c>
      <c r="U5" s="135">
        <v>0.07262039596740211</v>
      </c>
      <c r="V5" s="6">
        <f t="shared" si="13"/>
        <v>0.001269062374</v>
      </c>
      <c r="W5" s="21">
        <f t="shared" si="14"/>
        <v>0.01747528855</v>
      </c>
      <c r="X5" s="135">
        <v>0.041689047053434125</v>
      </c>
      <c r="Y5" s="6">
        <f t="shared" si="15"/>
        <v>0.0007285281265</v>
      </c>
      <c r="Z5" s="21">
        <f t="shared" si="16"/>
        <v>0.01747528855</v>
      </c>
      <c r="AA5" s="135">
        <v>0.05575059516325842</v>
      </c>
      <c r="AB5" s="6">
        <f t="shared" si="17"/>
        <v>0.0009742577372</v>
      </c>
      <c r="AC5" s="21">
        <f t="shared" si="18"/>
        <v>0.01747528855</v>
      </c>
      <c r="AD5" s="135">
        <v>-0.01099525232072629</v>
      </c>
      <c r="AE5" s="6">
        <f t="shared" si="19"/>
        <v>-0.000192145207</v>
      </c>
      <c r="AF5" s="21">
        <f t="shared" si="20"/>
        <v>0.01747528855</v>
      </c>
      <c r="AG5" s="135">
        <v>4.246628429507293E-4</v>
      </c>
      <c r="AH5" s="6">
        <f t="shared" si="21"/>
        <v>0.000007421105716</v>
      </c>
      <c r="AI5" s="21">
        <f t="shared" si="22"/>
        <v>0.01747528855</v>
      </c>
    </row>
    <row r="6" ht="13.5" customHeight="1">
      <c r="A6" s="15" t="s">
        <v>59</v>
      </c>
      <c r="B6" s="6">
        <f>SQRT(('Regime Indicators'!J5-'Regime Indicators'!$J$38)^2+('Regime Indicators'!K5-'Regime Indicators'!$K$38)^2+('Regime Indicators'!L5-'Regime Indicators'!$L$38)^2+('Regime Indicators'!M5-'Regime Indicators'!$M$38)^2+('Regime Indicators'!N5-'Regime Indicators'!$N$38)^2+('Regime Indicators'!O5-'Regime Indicators'!$O$38)^2)</f>
        <v>12.03841538</v>
      </c>
      <c r="C6" s="6">
        <f t="shared" si="1"/>
        <v>0.822854306</v>
      </c>
      <c r="D6" s="6">
        <f t="shared" si="2"/>
        <v>0.08685251291</v>
      </c>
      <c r="F6" s="135">
        <v>-0.002430018543937873</v>
      </c>
      <c r="G6" s="6">
        <f t="shared" si="3"/>
        <v>-0.000211053217</v>
      </c>
      <c r="H6" s="21">
        <f t="shared" si="4"/>
        <v>0.08685251291</v>
      </c>
      <c r="I6" s="135">
        <v>0.04208238323936153</v>
      </c>
      <c r="J6" s="6">
        <f t="shared" si="5"/>
        <v>0.003654960734</v>
      </c>
      <c r="K6" s="21">
        <f t="shared" si="6"/>
        <v>0.08685251291</v>
      </c>
      <c r="L6" s="135">
        <v>-0.06256878422352907</v>
      </c>
      <c r="M6" s="6">
        <f t="shared" si="7"/>
        <v>-0.00543425614</v>
      </c>
      <c r="N6" s="21">
        <f t="shared" si="8"/>
        <v>0.08685251291</v>
      </c>
      <c r="O6" s="22">
        <v>1.594875589121525E-4</v>
      </c>
      <c r="P6" s="6">
        <f t="shared" si="9"/>
        <v>0.00001385189527</v>
      </c>
      <c r="Q6" s="21">
        <f t="shared" si="10"/>
        <v>0.08685251291</v>
      </c>
      <c r="R6" s="135">
        <v>0.005225827378864345</v>
      </c>
      <c r="S6" s="6">
        <f t="shared" si="11"/>
        <v>0.0004538762399</v>
      </c>
      <c r="T6" s="21">
        <f t="shared" si="12"/>
        <v>0.08685251291</v>
      </c>
      <c r="U6" s="135">
        <v>0.04897168001593255</v>
      </c>
      <c r="V6" s="6">
        <f t="shared" si="13"/>
        <v>0.004253313471</v>
      </c>
      <c r="W6" s="21">
        <f t="shared" si="14"/>
        <v>0.08685251291</v>
      </c>
      <c r="X6" s="135">
        <v>-0.028372464318063062</v>
      </c>
      <c r="Y6" s="6">
        <f t="shared" si="15"/>
        <v>-0.002464219824</v>
      </c>
      <c r="Z6" s="21">
        <f t="shared" si="16"/>
        <v>0.08685251291</v>
      </c>
      <c r="AA6" s="135">
        <v>-0.01465868783247759</v>
      </c>
      <c r="AB6" s="6">
        <f t="shared" si="17"/>
        <v>-0.001273143874</v>
      </c>
      <c r="AC6" s="21">
        <f t="shared" si="18"/>
        <v>0.08685251291</v>
      </c>
      <c r="AD6" s="135">
        <v>0.07345144035693751</v>
      </c>
      <c r="AE6" s="6">
        <f t="shared" si="19"/>
        <v>0.006379442172</v>
      </c>
      <c r="AF6" s="21">
        <f t="shared" si="20"/>
        <v>0.08685251291</v>
      </c>
      <c r="AG6" s="135">
        <v>0.009373971220094646</v>
      </c>
      <c r="AH6" s="6">
        <f t="shared" si="21"/>
        <v>0.0008141529564</v>
      </c>
      <c r="AI6" s="21">
        <f t="shared" si="22"/>
        <v>0.08685251291</v>
      </c>
    </row>
    <row r="7" ht="13.5" customHeight="1">
      <c r="A7" s="15" t="s">
        <v>61</v>
      </c>
      <c r="B7" s="6">
        <f>SQRT(('Regime Indicators'!J6-'Regime Indicators'!$J$38)^2+('Regime Indicators'!K6-'Regime Indicators'!$K$38)^2+('Regime Indicators'!L6-'Regime Indicators'!$L$38)^2+('Regime Indicators'!M6-'Regime Indicators'!$M$38)^2+('Regime Indicators'!N6-'Regime Indicators'!$N$38)^2+('Regime Indicators'!O6-'Regime Indicators'!$O$38)^2)</f>
        <v>10.92545254</v>
      </c>
      <c r="C7" s="6">
        <f t="shared" si="1"/>
        <v>0.7467806502</v>
      </c>
      <c r="D7" s="6">
        <f t="shared" si="2"/>
        <v>0.1987006627</v>
      </c>
      <c r="F7" s="135">
        <v>-0.05796753433549395</v>
      </c>
      <c r="G7" s="6">
        <f t="shared" si="3"/>
        <v>-0.01151818749</v>
      </c>
      <c r="H7" s="21">
        <f t="shared" si="4"/>
        <v>0.1987006627</v>
      </c>
      <c r="I7" s="135">
        <v>-0.007657923639615372</v>
      </c>
      <c r="J7" s="6">
        <f t="shared" si="5"/>
        <v>-0.001521634502</v>
      </c>
      <c r="K7" s="21">
        <f t="shared" si="6"/>
        <v>0.1987006627</v>
      </c>
      <c r="L7" s="135">
        <v>-0.0727507260282858</v>
      </c>
      <c r="M7" s="6">
        <f t="shared" si="7"/>
        <v>-0.01445561747</v>
      </c>
      <c r="N7" s="21">
        <f t="shared" si="8"/>
        <v>0.1987006627</v>
      </c>
      <c r="O7" s="22">
        <v>-0.021038970256296308</v>
      </c>
      <c r="P7" s="6">
        <f t="shared" si="9"/>
        <v>-0.004180457332</v>
      </c>
      <c r="Q7" s="21">
        <f t="shared" si="10"/>
        <v>0.1987006627</v>
      </c>
      <c r="R7" s="135">
        <v>-0.03375881088889332</v>
      </c>
      <c r="S7" s="6">
        <f t="shared" si="11"/>
        <v>-0.006707898095</v>
      </c>
      <c r="T7" s="21">
        <f t="shared" si="12"/>
        <v>0.1987006627</v>
      </c>
      <c r="U7" s="135">
        <v>6.377278934066588E-4</v>
      </c>
      <c r="V7" s="6">
        <f t="shared" si="13"/>
        <v>0.000126716955</v>
      </c>
      <c r="W7" s="21">
        <f t="shared" si="14"/>
        <v>0.1987006627</v>
      </c>
      <c r="X7" s="135">
        <v>-0.06051301901523953</v>
      </c>
      <c r="Y7" s="6">
        <f t="shared" si="15"/>
        <v>-0.01202397698</v>
      </c>
      <c r="Z7" s="21">
        <f t="shared" si="16"/>
        <v>0.1987006627</v>
      </c>
      <c r="AA7" s="135">
        <v>-0.038422046372680874</v>
      </c>
      <c r="AB7" s="6">
        <f t="shared" si="17"/>
        <v>-0.007634486076</v>
      </c>
      <c r="AC7" s="21">
        <f t="shared" si="18"/>
        <v>0.1987006627</v>
      </c>
      <c r="AD7" s="135">
        <v>0.033848760639049624</v>
      </c>
      <c r="AE7" s="6">
        <f t="shared" si="19"/>
        <v>0.00672577117</v>
      </c>
      <c r="AF7" s="21">
        <f t="shared" si="20"/>
        <v>0.1987006627</v>
      </c>
      <c r="AG7" s="135">
        <v>-0.0037485287604897</v>
      </c>
      <c r="AH7" s="6">
        <f t="shared" si="21"/>
        <v>-0.0007448351488</v>
      </c>
      <c r="AI7" s="21">
        <f t="shared" si="22"/>
        <v>0.1987006627</v>
      </c>
    </row>
    <row r="8" ht="13.5" customHeight="1">
      <c r="A8" s="15" t="s">
        <v>63</v>
      </c>
      <c r="B8" s="6">
        <f>SQRT(('Regime Indicators'!J7-'Regime Indicators'!$J$38)^2+('Regime Indicators'!K7-'Regime Indicators'!$K$38)^2+('Regime Indicators'!L7-'Regime Indicators'!$L$38)^2+('Regime Indicators'!M7-'Regime Indicators'!$M$38)^2+('Regime Indicators'!N7-'Regime Indicators'!$N$38)^2+('Regime Indicators'!O7-'Regime Indicators'!$O$38)^2)</f>
        <v>10.22235254</v>
      </c>
      <c r="C8" s="6">
        <f t="shared" si="1"/>
        <v>0.6987220944</v>
      </c>
      <c r="D8" s="6">
        <f t="shared" si="2"/>
        <v>0.2860284768</v>
      </c>
      <c r="F8" s="135">
        <v>-0.08718803376235329</v>
      </c>
      <c r="G8" s="6">
        <f t="shared" si="3"/>
        <v>-0.02493826049</v>
      </c>
      <c r="H8" s="21">
        <f t="shared" si="4"/>
        <v>0.2860284768</v>
      </c>
      <c r="I8" s="135">
        <v>-0.10179134102816823</v>
      </c>
      <c r="J8" s="6">
        <f t="shared" si="5"/>
        <v>-0.02911522222</v>
      </c>
      <c r="K8" s="21">
        <f t="shared" si="6"/>
        <v>0.2860284768</v>
      </c>
      <c r="L8" s="135">
        <v>-0.06526749088310968</v>
      </c>
      <c r="M8" s="6">
        <f t="shared" si="7"/>
        <v>-0.018668361</v>
      </c>
      <c r="N8" s="21">
        <f t="shared" si="8"/>
        <v>0.2860284768</v>
      </c>
      <c r="O8" s="22">
        <v>-0.12827610113163534</v>
      </c>
      <c r="P8" s="6">
        <f t="shared" si="9"/>
        <v>-0.03669061781</v>
      </c>
      <c r="Q8" s="21">
        <f t="shared" si="10"/>
        <v>0.2860284768</v>
      </c>
      <c r="R8" s="135">
        <v>-0.09554071985513612</v>
      </c>
      <c r="S8" s="6">
        <f t="shared" si="11"/>
        <v>-0.02732736657</v>
      </c>
      <c r="T8" s="21">
        <f t="shared" si="12"/>
        <v>0.2860284768</v>
      </c>
      <c r="U8" s="135">
        <v>-0.07835070826027313</v>
      </c>
      <c r="V8" s="6">
        <f t="shared" si="13"/>
        <v>-0.02241053374</v>
      </c>
      <c r="W8" s="21">
        <f t="shared" si="14"/>
        <v>0.2860284768</v>
      </c>
      <c r="X8" s="135">
        <v>-0.05304393612444236</v>
      </c>
      <c r="Y8" s="6">
        <f t="shared" si="15"/>
        <v>-0.01517207625</v>
      </c>
      <c r="Z8" s="21">
        <f t="shared" si="16"/>
        <v>0.2860284768</v>
      </c>
      <c r="AA8" s="135">
        <v>-0.07185493166128165</v>
      </c>
      <c r="AB8" s="6">
        <f t="shared" si="17"/>
        <v>-0.02055255665</v>
      </c>
      <c r="AC8" s="21">
        <f t="shared" si="18"/>
        <v>0.2860284768</v>
      </c>
      <c r="AD8" s="135">
        <v>0.09323889157593612</v>
      </c>
      <c r="AE8" s="6">
        <f t="shared" si="19"/>
        <v>0.02666897813</v>
      </c>
      <c r="AF8" s="21">
        <f t="shared" si="20"/>
        <v>0.2860284768</v>
      </c>
      <c r="AG8" s="135">
        <v>-0.021237920720382775</v>
      </c>
      <c r="AH8" s="6">
        <f t="shared" si="21"/>
        <v>-0.006074650114</v>
      </c>
      <c r="AI8" s="21">
        <f t="shared" si="22"/>
        <v>0.2860284768</v>
      </c>
    </row>
    <row r="9" ht="13.5" customHeight="1">
      <c r="A9" s="15" t="s">
        <v>65</v>
      </c>
      <c r="B9" s="6">
        <f>SQRT(('Regime Indicators'!J8-'Regime Indicators'!$J$38)^2+('Regime Indicators'!K8-'Regime Indicators'!$K$38)^2+('Regime Indicators'!L8-'Regime Indicators'!$L$38)^2+('Regime Indicators'!M8-'Regime Indicators'!$M$38)^2+('Regime Indicators'!N8-'Regime Indicators'!$N$38)^2+('Regime Indicators'!O8-'Regime Indicators'!$O$38)^2)</f>
        <v>8.611829374</v>
      </c>
      <c r="C9" s="6">
        <f t="shared" si="1"/>
        <v>0.5886390076</v>
      </c>
      <c r="D9" s="6">
        <f t="shared" si="2"/>
        <v>0.5044324884</v>
      </c>
      <c r="F9" s="135">
        <v>-0.05314691207219113</v>
      </c>
      <c r="G9" s="6">
        <f t="shared" si="3"/>
        <v>-0.02680902911</v>
      </c>
      <c r="H9" s="21">
        <f t="shared" si="4"/>
        <v>0.5044324884</v>
      </c>
      <c r="I9" s="135">
        <v>0.012496285427315179</v>
      </c>
      <c r="J9" s="6">
        <f t="shared" si="5"/>
        <v>0.006303532354</v>
      </c>
      <c r="K9" s="21">
        <f t="shared" si="6"/>
        <v>0.5044324884</v>
      </c>
      <c r="L9" s="135">
        <v>-0.03545860437002735</v>
      </c>
      <c r="M9" s="6">
        <f t="shared" si="7"/>
        <v>-0.01788647204</v>
      </c>
      <c r="N9" s="21">
        <f t="shared" si="8"/>
        <v>0.5044324884</v>
      </c>
      <c r="O9" s="22">
        <v>0.04471185064685956</v>
      </c>
      <c r="P9" s="6">
        <f t="shared" si="9"/>
        <v>0.02255411008</v>
      </c>
      <c r="Q9" s="21">
        <f t="shared" si="10"/>
        <v>0.5044324884</v>
      </c>
      <c r="R9" s="135">
        <v>-0.04001382879945892</v>
      </c>
      <c r="S9" s="6">
        <f t="shared" si="11"/>
        <v>-0.02018427523</v>
      </c>
      <c r="T9" s="21">
        <f t="shared" si="12"/>
        <v>0.5044324884</v>
      </c>
      <c r="U9" s="135">
        <v>0.01617985871840122</v>
      </c>
      <c r="V9" s="6">
        <f t="shared" si="13"/>
        <v>0.008161646396</v>
      </c>
      <c r="W9" s="21">
        <f t="shared" si="14"/>
        <v>0.5044324884</v>
      </c>
      <c r="X9" s="135">
        <v>-0.0679743027555113</v>
      </c>
      <c r="Y9" s="6">
        <f t="shared" si="15"/>
        <v>-0.03428844669</v>
      </c>
      <c r="Z9" s="21">
        <f t="shared" si="16"/>
        <v>0.5044324884</v>
      </c>
      <c r="AA9" s="135">
        <v>-0.007397255447254447</v>
      </c>
      <c r="AB9" s="6">
        <f t="shared" si="17"/>
        <v>-0.003731415973</v>
      </c>
      <c r="AC9" s="21">
        <f t="shared" si="18"/>
        <v>0.5044324884</v>
      </c>
      <c r="AD9" s="135">
        <v>-0.03955042248703</v>
      </c>
      <c r="AE9" s="6">
        <f t="shared" si="19"/>
        <v>-0.01995051803</v>
      </c>
      <c r="AF9" s="21">
        <f t="shared" si="20"/>
        <v>0.5044324884</v>
      </c>
      <c r="AG9" s="135">
        <v>0.012322473989109461</v>
      </c>
      <c r="AH9" s="6">
        <f t="shared" si="21"/>
        <v>0.006215856218</v>
      </c>
      <c r="AI9" s="21">
        <f t="shared" si="22"/>
        <v>0.5044324884</v>
      </c>
    </row>
    <row r="10" ht="13.5" customHeight="1">
      <c r="A10" s="15" t="s">
        <v>67</v>
      </c>
      <c r="B10" s="6">
        <f>SQRT(('Regime Indicators'!J9-'Regime Indicators'!$J$38)^2+('Regime Indicators'!K9-'Regime Indicators'!$K$38)^2+('Regime Indicators'!L9-'Regime Indicators'!$L$38)^2+('Regime Indicators'!M9-'Regime Indicators'!$M$38)^2+('Regime Indicators'!N9-'Regime Indicators'!$N$38)^2+('Regime Indicators'!O9-'Regime Indicators'!$O$38)^2)</f>
        <v>10.85680193</v>
      </c>
      <c r="C10" s="6">
        <f t="shared" si="1"/>
        <v>0.7420882179</v>
      </c>
      <c r="D10" s="6">
        <f t="shared" si="2"/>
        <v>0.2067771218</v>
      </c>
      <c r="F10" s="135">
        <v>-0.061133195190131606</v>
      </c>
      <c r="G10" s="6">
        <f t="shared" si="3"/>
        <v>-0.01264094615</v>
      </c>
      <c r="H10" s="21">
        <f t="shared" si="4"/>
        <v>0.2067771218</v>
      </c>
      <c r="I10" s="135">
        <v>-0.12327584210725129</v>
      </c>
      <c r="J10" s="6">
        <f t="shared" si="5"/>
        <v>-0.02549062381</v>
      </c>
      <c r="K10" s="21">
        <f t="shared" si="6"/>
        <v>0.2067771218</v>
      </c>
      <c r="L10" s="135">
        <v>0.049610980138979466</v>
      </c>
      <c r="M10" s="6">
        <f t="shared" si="7"/>
        <v>0.01025841568</v>
      </c>
      <c r="N10" s="21">
        <f t="shared" si="8"/>
        <v>0.2067771218</v>
      </c>
      <c r="O10" s="22">
        <v>-0.06985229865475395</v>
      </c>
      <c r="P10" s="6">
        <f t="shared" si="9"/>
        <v>-0.01444385726</v>
      </c>
      <c r="Q10" s="21">
        <f t="shared" si="10"/>
        <v>0.2067771218</v>
      </c>
      <c r="R10" s="135">
        <v>-0.18408872554880074</v>
      </c>
      <c r="S10" s="6">
        <f t="shared" si="11"/>
        <v>-0.03806533682</v>
      </c>
      <c r="T10" s="21">
        <f t="shared" si="12"/>
        <v>0.2067771218</v>
      </c>
      <c r="U10" s="135">
        <v>-0.2283475324843044</v>
      </c>
      <c r="V10" s="6">
        <f t="shared" si="13"/>
        <v>-0.04721704553</v>
      </c>
      <c r="W10" s="21">
        <f t="shared" si="14"/>
        <v>0.2067771218</v>
      </c>
      <c r="X10" s="135">
        <v>-0.21499424094197972</v>
      </c>
      <c r="Y10" s="6">
        <f t="shared" si="15"/>
        <v>-0.04445589034</v>
      </c>
      <c r="Z10" s="21">
        <f t="shared" si="16"/>
        <v>0.2067771218</v>
      </c>
      <c r="AA10" s="135">
        <v>-0.27622719898833936</v>
      </c>
      <c r="AB10" s="6">
        <f t="shared" si="17"/>
        <v>-0.05711746516</v>
      </c>
      <c r="AC10" s="21">
        <f t="shared" si="18"/>
        <v>0.2067771218</v>
      </c>
      <c r="AD10" s="135">
        <v>-0.0589973006371286</v>
      </c>
      <c r="AE10" s="6">
        <f t="shared" si="19"/>
        <v>-0.01219929202</v>
      </c>
      <c r="AF10" s="21">
        <f t="shared" si="20"/>
        <v>0.2067771218</v>
      </c>
      <c r="AG10" s="135">
        <v>-0.09679095752549638</v>
      </c>
      <c r="AH10" s="6">
        <f t="shared" si="21"/>
        <v>-0.02001415561</v>
      </c>
      <c r="AI10" s="21">
        <f t="shared" si="22"/>
        <v>0.2067771218</v>
      </c>
    </row>
    <row r="11" ht="13.5" customHeight="1">
      <c r="A11" s="15" t="s">
        <v>78</v>
      </c>
      <c r="B11" s="6">
        <f>SQRT(('Regime Indicators'!J10-'Regime Indicators'!$J$38)^2+('Regime Indicators'!K10-'Regime Indicators'!$K$38)^2+('Regime Indicators'!L10-'Regime Indicators'!$L$38)^2+('Regime Indicators'!M10-'Regime Indicators'!$M$38)^2+('Regime Indicators'!N10-'Regime Indicators'!$N$38)^2+('Regime Indicators'!O10-'Regime Indicators'!$O$38)^2)</f>
        <v>12.61731286</v>
      </c>
      <c r="C11" s="6">
        <f t="shared" si="1"/>
        <v>0.8624233246</v>
      </c>
      <c r="D11" s="6">
        <f t="shared" si="2"/>
        <v>0.04609526441</v>
      </c>
      <c r="F11" s="135">
        <v>-0.22175332891863309</v>
      </c>
      <c r="G11" s="6">
        <f t="shared" si="3"/>
        <v>-0.01022177833</v>
      </c>
      <c r="H11" s="21">
        <f t="shared" si="4"/>
        <v>0.04609526441</v>
      </c>
      <c r="I11" s="135">
        <v>-0.22787960788608141</v>
      </c>
      <c r="J11" s="6">
        <f t="shared" si="5"/>
        <v>-0.01050417078</v>
      </c>
      <c r="K11" s="21">
        <f t="shared" si="6"/>
        <v>0.04609526441</v>
      </c>
      <c r="L11" s="135">
        <v>-0.2489240638448853</v>
      </c>
      <c r="M11" s="6">
        <f t="shared" si="7"/>
        <v>-0.01147422054</v>
      </c>
      <c r="N11" s="21">
        <f t="shared" si="8"/>
        <v>0.04609526441</v>
      </c>
      <c r="O11" s="22">
        <v>-0.274452382936332</v>
      </c>
      <c r="P11" s="6">
        <f t="shared" si="9"/>
        <v>-0.01265095516</v>
      </c>
      <c r="Q11" s="21">
        <f t="shared" si="10"/>
        <v>0.04609526441</v>
      </c>
      <c r="R11" s="135">
        <v>-0.21355118264403572</v>
      </c>
      <c r="S11" s="6">
        <f t="shared" si="11"/>
        <v>-0.009843698229</v>
      </c>
      <c r="T11" s="21">
        <f t="shared" si="12"/>
        <v>0.04609526441</v>
      </c>
      <c r="U11" s="135">
        <v>-0.20963342704929955</v>
      </c>
      <c r="V11" s="6">
        <f t="shared" si="13"/>
        <v>-0.009663108249</v>
      </c>
      <c r="W11" s="21">
        <f t="shared" si="14"/>
        <v>0.04609526441</v>
      </c>
      <c r="X11" s="135">
        <v>-0.21971962707248271</v>
      </c>
      <c r="Y11" s="6">
        <f t="shared" si="15"/>
        <v>-0.01012803431</v>
      </c>
      <c r="Z11" s="21">
        <f t="shared" si="16"/>
        <v>0.04609526441</v>
      </c>
      <c r="AA11" s="135">
        <v>-0.25134571778361503</v>
      </c>
      <c r="AB11" s="6">
        <f t="shared" si="17"/>
        <v>-0.01158584732</v>
      </c>
      <c r="AC11" s="21">
        <f t="shared" si="18"/>
        <v>0.04609526441</v>
      </c>
      <c r="AD11" s="135">
        <v>0.056568329617524116</v>
      </c>
      <c r="AE11" s="6">
        <f t="shared" si="19"/>
        <v>0.002607532111</v>
      </c>
      <c r="AF11" s="21">
        <f t="shared" si="20"/>
        <v>0.04609526441</v>
      </c>
      <c r="AG11" s="135">
        <v>-0.18290427340539595</v>
      </c>
      <c r="AH11" s="6">
        <f t="shared" si="21"/>
        <v>-0.008431020844</v>
      </c>
      <c r="AI11" s="21">
        <f t="shared" si="22"/>
        <v>0.04609526441</v>
      </c>
    </row>
    <row r="12" ht="13.5" customHeight="1">
      <c r="A12" s="15" t="s">
        <v>81</v>
      </c>
      <c r="B12" s="6">
        <f>SQRT(('Regime Indicators'!J11-'Regime Indicators'!$J$38)^2+('Regime Indicators'!K11-'Regime Indicators'!$K$38)^2+('Regime Indicators'!L11-'Regime Indicators'!$L$38)^2+('Regime Indicators'!M11-'Regime Indicators'!$M$38)^2+('Regime Indicators'!N11-'Regime Indicators'!$N$38)^2+('Regime Indicators'!O11-'Regime Indicators'!$O$38)^2)</f>
        <v>12.45832083</v>
      </c>
      <c r="C12" s="6">
        <f t="shared" si="1"/>
        <v>0.8515558414</v>
      </c>
      <c r="D12" s="6">
        <f t="shared" si="2"/>
        <v>0.05596062087</v>
      </c>
      <c r="F12" s="135">
        <v>-0.16767538805335613</v>
      </c>
      <c r="G12" s="6">
        <f t="shared" si="3"/>
        <v>-0.00938321882</v>
      </c>
      <c r="H12" s="21">
        <f t="shared" si="4"/>
        <v>0.05596062087</v>
      </c>
      <c r="I12" s="135">
        <v>-0.04119668597185666</v>
      </c>
      <c r="J12" s="6">
        <f t="shared" si="5"/>
        <v>-0.002305392125</v>
      </c>
      <c r="K12" s="21">
        <f t="shared" si="6"/>
        <v>0.05596062087</v>
      </c>
      <c r="L12" s="135">
        <v>-0.1963758370369565</v>
      </c>
      <c r="M12" s="6">
        <f t="shared" si="7"/>
        <v>-0.01098931376</v>
      </c>
      <c r="N12" s="21">
        <f t="shared" si="8"/>
        <v>0.05596062087</v>
      </c>
      <c r="O12" s="22">
        <v>-0.0974047265962309</v>
      </c>
      <c r="P12" s="6">
        <f t="shared" si="9"/>
        <v>-0.005450828976</v>
      </c>
      <c r="Q12" s="21">
        <f t="shared" si="10"/>
        <v>0.05596062087</v>
      </c>
      <c r="R12" s="135">
        <v>-0.14659845383763825</v>
      </c>
      <c r="S12" s="6">
        <f t="shared" si="11"/>
        <v>-0.008203740495</v>
      </c>
      <c r="T12" s="21">
        <f t="shared" si="12"/>
        <v>0.05596062087</v>
      </c>
      <c r="U12" s="135">
        <v>-0.11706584182640645</v>
      </c>
      <c r="V12" s="6">
        <f t="shared" si="13"/>
        <v>-0.006551077191</v>
      </c>
      <c r="W12" s="21">
        <f t="shared" si="14"/>
        <v>0.05596062087</v>
      </c>
      <c r="X12" s="135">
        <v>-0.10132381240681176</v>
      </c>
      <c r="Y12" s="6">
        <f t="shared" si="15"/>
        <v>-0.005670143451</v>
      </c>
      <c r="Z12" s="21">
        <f t="shared" si="16"/>
        <v>0.05596062087</v>
      </c>
      <c r="AA12" s="135">
        <v>-0.07740572708885007</v>
      </c>
      <c r="AB12" s="6">
        <f t="shared" si="17"/>
        <v>-0.004331672547</v>
      </c>
      <c r="AC12" s="21">
        <f t="shared" si="18"/>
        <v>0.05596062087</v>
      </c>
      <c r="AD12" s="135">
        <v>-0.05436113972149703</v>
      </c>
      <c r="AE12" s="6">
        <f t="shared" si="19"/>
        <v>-0.00304208313</v>
      </c>
      <c r="AF12" s="21">
        <f t="shared" si="20"/>
        <v>0.05596062087</v>
      </c>
      <c r="AG12" s="135">
        <v>0.0570475489999438</v>
      </c>
      <c r="AH12" s="6">
        <f t="shared" si="21"/>
        <v>0.003192416261</v>
      </c>
      <c r="AI12" s="21">
        <f t="shared" si="22"/>
        <v>0.05596062087</v>
      </c>
    </row>
    <row r="13" ht="13.5" customHeight="1">
      <c r="A13" s="15" t="s">
        <v>83</v>
      </c>
      <c r="B13" s="6">
        <f>SQRT(('Regime Indicators'!J12-'Regime Indicators'!$J$38)^2+('Regime Indicators'!K12-'Regime Indicators'!$K$38)^2+('Regime Indicators'!L12-'Regime Indicators'!$L$38)^2+('Regime Indicators'!M12-'Regime Indicators'!$M$38)^2+('Regime Indicators'!N12-'Regime Indicators'!$N$38)^2+('Regime Indicators'!O12-'Regime Indicators'!$O$38)^2)</f>
        <v>11.19121449</v>
      </c>
      <c r="C13" s="6">
        <f t="shared" si="1"/>
        <v>0.7649461116</v>
      </c>
      <c r="D13" s="6">
        <f t="shared" si="2"/>
        <v>0.1685602098</v>
      </c>
      <c r="F13" s="135">
        <v>0.1669740917904099</v>
      </c>
      <c r="G13" s="6">
        <f t="shared" si="3"/>
        <v>0.02814518795</v>
      </c>
      <c r="H13" s="21">
        <f t="shared" si="4"/>
        <v>0.1685602098</v>
      </c>
      <c r="I13" s="135">
        <v>0.16320626529224058</v>
      </c>
      <c r="J13" s="6">
        <f t="shared" si="5"/>
        <v>0.02751008232</v>
      </c>
      <c r="K13" s="21">
        <f t="shared" si="6"/>
        <v>0.1685602098</v>
      </c>
      <c r="L13" s="135">
        <v>0.17999630395443433</v>
      </c>
      <c r="M13" s="6">
        <f t="shared" si="7"/>
        <v>0.03034021476</v>
      </c>
      <c r="N13" s="21">
        <f t="shared" si="8"/>
        <v>0.1685602098</v>
      </c>
      <c r="O13" s="22">
        <v>0.2337731348966341</v>
      </c>
      <c r="P13" s="6">
        <f t="shared" si="9"/>
        <v>0.03940484867</v>
      </c>
      <c r="Q13" s="21">
        <f t="shared" si="10"/>
        <v>0.1685602098</v>
      </c>
      <c r="R13" s="135">
        <v>0.30219161211983514</v>
      </c>
      <c r="S13" s="6">
        <f t="shared" si="11"/>
        <v>0.05093748155</v>
      </c>
      <c r="T13" s="21">
        <f t="shared" si="12"/>
        <v>0.1685602098</v>
      </c>
      <c r="U13" s="135">
        <v>0.21840652724128984</v>
      </c>
      <c r="V13" s="6">
        <f t="shared" si="13"/>
        <v>0.03681465006</v>
      </c>
      <c r="W13" s="21">
        <f t="shared" si="14"/>
        <v>0.1685602098</v>
      </c>
      <c r="X13" s="135">
        <v>0.37043399373341646</v>
      </c>
      <c r="Y13" s="6">
        <f t="shared" si="15"/>
        <v>0.06244043171</v>
      </c>
      <c r="Z13" s="21">
        <f t="shared" si="16"/>
        <v>0.1685602098</v>
      </c>
      <c r="AA13" s="135">
        <v>0.31206791564306036</v>
      </c>
      <c r="AB13" s="6">
        <f t="shared" si="17"/>
        <v>0.05260223334</v>
      </c>
      <c r="AC13" s="21">
        <f t="shared" si="18"/>
        <v>0.1685602098</v>
      </c>
      <c r="AD13" s="135">
        <v>0.07100981208301782</v>
      </c>
      <c r="AE13" s="6">
        <f t="shared" si="19"/>
        <v>0.01196942883</v>
      </c>
      <c r="AF13" s="21">
        <f t="shared" si="20"/>
        <v>0.1685602098</v>
      </c>
      <c r="AG13" s="135">
        <v>0.23938214791236678</v>
      </c>
      <c r="AH13" s="6">
        <f t="shared" si="21"/>
        <v>0.04035030508</v>
      </c>
      <c r="AI13" s="21">
        <f t="shared" si="22"/>
        <v>0.1685602098</v>
      </c>
    </row>
    <row r="14" ht="13.5" customHeight="1">
      <c r="A14" s="15" t="s">
        <v>85</v>
      </c>
      <c r="B14" s="6">
        <f>SQRT(('Regime Indicators'!J13-'Regime Indicators'!$J$38)^2+('Regime Indicators'!K13-'Regime Indicators'!$K$38)^2+('Regime Indicators'!L13-'Regime Indicators'!$L$38)^2+('Regime Indicators'!M13-'Regime Indicators'!$M$38)^2+('Regime Indicators'!N13-'Regime Indicators'!$N$38)^2+('Regime Indicators'!O13-'Regime Indicators'!$O$38)^2)</f>
        <v>10.26465727</v>
      </c>
      <c r="C14" s="6">
        <f t="shared" si="1"/>
        <v>0.7016137228</v>
      </c>
      <c r="D14" s="6">
        <f t="shared" si="2"/>
        <v>0.2805255974</v>
      </c>
      <c r="F14" s="135">
        <v>0.18242216902914365</v>
      </c>
      <c r="G14" s="6">
        <f t="shared" si="3"/>
        <v>0.05117408795</v>
      </c>
      <c r="H14" s="21">
        <f t="shared" si="4"/>
        <v>0.2805255974</v>
      </c>
      <c r="I14" s="135">
        <v>0.13973989390587072</v>
      </c>
      <c r="J14" s="6">
        <f t="shared" si="5"/>
        <v>0.03920061722</v>
      </c>
      <c r="K14" s="21">
        <f t="shared" si="6"/>
        <v>0.2805255974</v>
      </c>
      <c r="L14" s="135">
        <v>0.2270477714679826</v>
      </c>
      <c r="M14" s="6">
        <f t="shared" si="7"/>
        <v>0.06369271173</v>
      </c>
      <c r="N14" s="21">
        <f t="shared" si="8"/>
        <v>0.2805255974</v>
      </c>
      <c r="O14" s="22">
        <v>0.1595071393578673</v>
      </c>
      <c r="P14" s="6">
        <f t="shared" si="9"/>
        <v>0.04474583556</v>
      </c>
      <c r="Q14" s="21">
        <f t="shared" si="10"/>
        <v>0.2805255974</v>
      </c>
      <c r="R14" s="135">
        <v>0.22241231027141461</v>
      </c>
      <c r="S14" s="6">
        <f t="shared" si="11"/>
        <v>0.06239234621</v>
      </c>
      <c r="T14" s="21">
        <f t="shared" si="12"/>
        <v>0.2805255974</v>
      </c>
      <c r="U14" s="135">
        <v>0.16449990106261314</v>
      </c>
      <c r="V14" s="6">
        <f t="shared" si="13"/>
        <v>0.04614643302</v>
      </c>
      <c r="W14" s="21">
        <f t="shared" si="14"/>
        <v>0.2805255974</v>
      </c>
      <c r="X14" s="135">
        <v>0.259050399475794</v>
      </c>
      <c r="Y14" s="6">
        <f t="shared" si="15"/>
        <v>0.07267026807</v>
      </c>
      <c r="Z14" s="21">
        <f t="shared" si="16"/>
        <v>0.2805255974</v>
      </c>
      <c r="AA14" s="135">
        <v>0.1984292412279327</v>
      </c>
      <c r="AB14" s="6">
        <f t="shared" si="17"/>
        <v>0.05566448144</v>
      </c>
      <c r="AC14" s="21">
        <f t="shared" si="18"/>
        <v>0.2805255974</v>
      </c>
      <c r="AD14" s="135">
        <v>0.07847440915800385</v>
      </c>
      <c r="AE14" s="6">
        <f t="shared" si="19"/>
        <v>0.02201408051</v>
      </c>
      <c r="AF14" s="21">
        <f t="shared" si="20"/>
        <v>0.2805255974</v>
      </c>
      <c r="AG14" s="135">
        <v>0.1573578564538567</v>
      </c>
      <c r="AH14" s="6">
        <f t="shared" si="21"/>
        <v>0.04414290669</v>
      </c>
      <c r="AI14" s="21">
        <f t="shared" si="22"/>
        <v>0.2805255974</v>
      </c>
    </row>
    <row r="15" ht="13.5" customHeight="1">
      <c r="A15" s="15" t="s">
        <v>87</v>
      </c>
      <c r="B15" s="6">
        <f>SQRT(('Regime Indicators'!J14-'Regime Indicators'!$J$38)^2+('Regime Indicators'!K14-'Regime Indicators'!$K$38)^2+('Regime Indicators'!L14-'Regime Indicators'!$L$38)^2+('Regime Indicators'!M14-'Regime Indicators'!$M$38)^2+('Regime Indicators'!N14-'Regime Indicators'!$N$38)^2+('Regime Indicators'!O14-'Regime Indicators'!$O$38)^2)</f>
        <v>10.10003347</v>
      </c>
      <c r="C15" s="6">
        <f t="shared" si="1"/>
        <v>0.690361295</v>
      </c>
      <c r="D15" s="6">
        <f t="shared" si="2"/>
        <v>0.3020775283</v>
      </c>
      <c r="F15" s="135">
        <v>0.04215545107190333</v>
      </c>
      <c r="G15" s="6">
        <f t="shared" si="3"/>
        <v>0.01273421446</v>
      </c>
      <c r="H15" s="21">
        <f t="shared" si="4"/>
        <v>0.3020775283</v>
      </c>
      <c r="I15" s="135">
        <v>0.07941862162009006</v>
      </c>
      <c r="J15" s="6">
        <f t="shared" si="5"/>
        <v>0.02399058092</v>
      </c>
      <c r="K15" s="21">
        <f t="shared" si="6"/>
        <v>0.3020775283</v>
      </c>
      <c r="L15" s="135">
        <v>0.036263268510077884</v>
      </c>
      <c r="M15" s="6">
        <f t="shared" si="7"/>
        <v>0.01095431852</v>
      </c>
      <c r="N15" s="21">
        <f t="shared" si="8"/>
        <v>0.3020775283</v>
      </c>
      <c r="O15" s="22">
        <v>0.04140412658363002</v>
      </c>
      <c r="P15" s="6">
        <f t="shared" si="9"/>
        <v>0.01250725622</v>
      </c>
      <c r="Q15" s="21">
        <f t="shared" si="10"/>
        <v>0.3020775283</v>
      </c>
      <c r="R15" s="135">
        <v>0.0066397078312827595</v>
      </c>
      <c r="S15" s="6">
        <f t="shared" si="11"/>
        <v>0.00200570653</v>
      </c>
      <c r="T15" s="21">
        <f t="shared" si="12"/>
        <v>0.3020775283</v>
      </c>
      <c r="U15" s="135">
        <v>0.04297509385522269</v>
      </c>
      <c r="V15" s="6">
        <f t="shared" si="13"/>
        <v>0.01298181013</v>
      </c>
      <c r="W15" s="21">
        <f t="shared" si="14"/>
        <v>0.3020775283</v>
      </c>
      <c r="X15" s="135">
        <v>-0.01619675831013201</v>
      </c>
      <c r="Y15" s="6">
        <f t="shared" si="15"/>
        <v>-0.004892676717</v>
      </c>
      <c r="Z15" s="21">
        <f t="shared" si="16"/>
        <v>0.3020775283</v>
      </c>
      <c r="AA15" s="135">
        <v>0.02729890148213232</v>
      </c>
      <c r="AB15" s="6">
        <f t="shared" si="17"/>
        <v>0.008246384685</v>
      </c>
      <c r="AC15" s="21">
        <f t="shared" si="18"/>
        <v>0.3020775283</v>
      </c>
      <c r="AD15" s="135">
        <v>-0.015500088122081812</v>
      </c>
      <c r="AE15" s="6">
        <f t="shared" si="19"/>
        <v>-0.004682228309</v>
      </c>
      <c r="AF15" s="21">
        <f t="shared" si="20"/>
        <v>0.3020775283</v>
      </c>
      <c r="AG15" s="135">
        <v>0.05126223851578793</v>
      </c>
      <c r="AH15" s="6">
        <f t="shared" si="21"/>
        <v>0.01548517031</v>
      </c>
      <c r="AI15" s="21">
        <f t="shared" si="22"/>
        <v>0.3020775283</v>
      </c>
    </row>
    <row r="16" ht="13.5" customHeight="1">
      <c r="A16" s="15" t="s">
        <v>89</v>
      </c>
      <c r="B16" s="6">
        <f>SQRT(('Regime Indicators'!J15-'Regime Indicators'!$J$38)^2+('Regime Indicators'!K15-'Regime Indicators'!$K$38)^2+('Regime Indicators'!L15-'Regime Indicators'!$L$38)^2+('Regime Indicators'!M15-'Regime Indicators'!$M$38)^2+('Regime Indicators'!N15-'Regime Indicators'!$N$38)^2+('Regime Indicators'!O15-'Regime Indicators'!$O$38)^2)</f>
        <v>10.07414521</v>
      </c>
      <c r="C16" s="6">
        <f t="shared" si="1"/>
        <v>0.6885917709</v>
      </c>
      <c r="D16" s="6">
        <f t="shared" si="2"/>
        <v>0.305498763</v>
      </c>
      <c r="F16" s="135">
        <v>0.06781987070805773</v>
      </c>
      <c r="G16" s="6">
        <f t="shared" si="3"/>
        <v>0.02071888661</v>
      </c>
      <c r="H16" s="21">
        <f t="shared" si="4"/>
        <v>0.305498763</v>
      </c>
      <c r="I16" s="135">
        <v>0.04645012941063875</v>
      </c>
      <c r="J16" s="6">
        <f t="shared" si="5"/>
        <v>0.01419045708</v>
      </c>
      <c r="K16" s="21">
        <f t="shared" si="6"/>
        <v>0.305498763</v>
      </c>
      <c r="L16" s="135">
        <v>0.10018209590084215</v>
      </c>
      <c r="M16" s="6">
        <f t="shared" si="7"/>
        <v>0.03060550637</v>
      </c>
      <c r="N16" s="21">
        <f t="shared" si="8"/>
        <v>0.305498763</v>
      </c>
      <c r="O16" s="22">
        <v>0.07613948962231065</v>
      </c>
      <c r="P16" s="6">
        <f t="shared" si="9"/>
        <v>0.0232605199</v>
      </c>
      <c r="Q16" s="21">
        <f t="shared" si="10"/>
        <v>0.305498763</v>
      </c>
      <c r="R16" s="135">
        <v>0.007712160802149759</v>
      </c>
      <c r="S16" s="6">
        <f t="shared" si="11"/>
        <v>0.002356055585</v>
      </c>
      <c r="T16" s="21">
        <f t="shared" si="12"/>
        <v>0.305498763</v>
      </c>
      <c r="U16" s="135">
        <v>0.019144520541146015</v>
      </c>
      <c r="V16" s="6">
        <f t="shared" si="13"/>
        <v>0.005848627344</v>
      </c>
      <c r="W16" s="21">
        <f t="shared" si="14"/>
        <v>0.305498763</v>
      </c>
      <c r="X16" s="135">
        <v>0.05091733066390769</v>
      </c>
      <c r="Y16" s="6">
        <f t="shared" si="15"/>
        <v>0.01555518153</v>
      </c>
      <c r="Z16" s="21">
        <f t="shared" si="16"/>
        <v>0.305498763</v>
      </c>
      <c r="AA16" s="135">
        <v>0.05725890048239912</v>
      </c>
      <c r="AB16" s="6">
        <f t="shared" si="17"/>
        <v>0.01749252327</v>
      </c>
      <c r="AC16" s="21">
        <f t="shared" si="18"/>
        <v>0.305498763</v>
      </c>
      <c r="AD16" s="135">
        <v>-0.016528555285159507</v>
      </c>
      <c r="AE16" s="6">
        <f t="shared" si="19"/>
        <v>-0.005049453194</v>
      </c>
      <c r="AF16" s="21">
        <f t="shared" si="20"/>
        <v>0.305498763</v>
      </c>
      <c r="AG16" s="135">
        <v>0.04490816225597771</v>
      </c>
      <c r="AH16" s="6">
        <f t="shared" si="21"/>
        <v>0.01371938802</v>
      </c>
      <c r="AI16" s="21">
        <f t="shared" si="22"/>
        <v>0.305498763</v>
      </c>
    </row>
    <row r="17" ht="13.5" customHeight="1">
      <c r="A17" s="15" t="s">
        <v>91</v>
      </c>
      <c r="B17" s="6">
        <f>SQRT(('Regime Indicators'!J16-'Regime Indicators'!$J$38)^2+('Regime Indicators'!K16-'Regime Indicators'!$K$38)^2+('Regime Indicators'!L16-'Regime Indicators'!$L$38)^2+('Regime Indicators'!M16-'Regime Indicators'!$M$38)^2+('Regime Indicators'!N16-'Regime Indicators'!$N$38)^2+('Regime Indicators'!O16-'Regime Indicators'!$O$38)^2)</f>
        <v>9.6750454</v>
      </c>
      <c r="C17" s="6">
        <f t="shared" si="1"/>
        <v>0.6613123503</v>
      </c>
      <c r="D17" s="6">
        <f t="shared" si="2"/>
        <v>0.3591003905</v>
      </c>
      <c r="F17" s="135">
        <v>-0.11145114783203935</v>
      </c>
      <c r="G17" s="6">
        <f t="shared" si="3"/>
        <v>-0.04002215071</v>
      </c>
      <c r="H17" s="21">
        <f t="shared" si="4"/>
        <v>0.3591003905</v>
      </c>
      <c r="I17" s="135">
        <v>-0.11745059863705964</v>
      </c>
      <c r="J17" s="6">
        <f t="shared" si="5"/>
        <v>-0.04217655584</v>
      </c>
      <c r="K17" s="21">
        <f t="shared" si="6"/>
        <v>0.3591003905</v>
      </c>
      <c r="L17" s="135">
        <v>-0.10595196765376014</v>
      </c>
      <c r="M17" s="6">
        <f t="shared" si="7"/>
        <v>-0.03804739296</v>
      </c>
      <c r="N17" s="21">
        <f t="shared" si="8"/>
        <v>0.3591003905</v>
      </c>
      <c r="O17" s="22">
        <v>-0.0922127022766126</v>
      </c>
      <c r="P17" s="6">
        <f t="shared" si="9"/>
        <v>-0.0331136174</v>
      </c>
      <c r="Q17" s="21">
        <f t="shared" si="10"/>
        <v>0.3591003905</v>
      </c>
      <c r="R17" s="135">
        <v>-0.1509237159179121</v>
      </c>
      <c r="S17" s="6">
        <f t="shared" si="11"/>
        <v>-0.05419676533</v>
      </c>
      <c r="T17" s="21">
        <f t="shared" si="12"/>
        <v>0.3591003905</v>
      </c>
      <c r="U17" s="135">
        <v>-0.12179391095110292</v>
      </c>
      <c r="V17" s="6">
        <f t="shared" si="13"/>
        <v>-0.04373624099</v>
      </c>
      <c r="W17" s="21">
        <f t="shared" si="14"/>
        <v>0.3591003905</v>
      </c>
      <c r="X17" s="135">
        <v>-0.11451017056221724</v>
      </c>
      <c r="Y17" s="6">
        <f t="shared" si="15"/>
        <v>-0.04112064697</v>
      </c>
      <c r="Z17" s="21">
        <f t="shared" si="16"/>
        <v>0.3591003905</v>
      </c>
      <c r="AA17" s="135">
        <v>-0.10777481666220945</v>
      </c>
      <c r="AB17" s="6">
        <f t="shared" si="17"/>
        <v>-0.03870197875</v>
      </c>
      <c r="AC17" s="21">
        <f t="shared" si="18"/>
        <v>0.3591003905</v>
      </c>
      <c r="AD17" s="135">
        <v>-0.02426077527296322</v>
      </c>
      <c r="AE17" s="6">
        <f t="shared" si="19"/>
        <v>-0.008712053875</v>
      </c>
      <c r="AF17" s="21">
        <f t="shared" si="20"/>
        <v>0.3591003905</v>
      </c>
      <c r="AG17" s="135">
        <v>-0.01424068410969459</v>
      </c>
      <c r="AH17" s="6">
        <f t="shared" si="21"/>
        <v>-0.005113835225</v>
      </c>
      <c r="AI17" s="21">
        <f t="shared" si="22"/>
        <v>0.3591003905</v>
      </c>
    </row>
    <row r="18" ht="13.5" customHeight="1">
      <c r="A18" s="15" t="s">
        <v>93</v>
      </c>
      <c r="B18" s="6">
        <f>SQRT(('Regime Indicators'!J17-'Regime Indicators'!$J$38)^2+('Regime Indicators'!K17-'Regime Indicators'!$K$38)^2+('Regime Indicators'!L17-'Regime Indicators'!$L$38)^2+('Regime Indicators'!M17-'Regime Indicators'!$M$38)^2+('Regime Indicators'!N17-'Regime Indicators'!$N$38)^2+('Regime Indicators'!O17-'Regime Indicators'!$O$38)^2)</f>
        <v>9.083213221</v>
      </c>
      <c r="C18" s="6">
        <f t="shared" si="1"/>
        <v>0.6208592141</v>
      </c>
      <c r="D18" s="6">
        <f t="shared" si="2"/>
        <v>0.4401549777</v>
      </c>
      <c r="F18" s="135">
        <v>0.10130283647702143</v>
      </c>
      <c r="G18" s="6">
        <f t="shared" si="3"/>
        <v>0.04458894773</v>
      </c>
      <c r="H18" s="21">
        <f t="shared" si="4"/>
        <v>0.4401549777</v>
      </c>
      <c r="I18" s="135">
        <v>0.13003086297198108</v>
      </c>
      <c r="J18" s="6">
        <f t="shared" si="5"/>
        <v>0.05723373159</v>
      </c>
      <c r="K18" s="21">
        <f t="shared" si="6"/>
        <v>0.4401549777</v>
      </c>
      <c r="L18" s="135">
        <v>0.09720416980655222</v>
      </c>
      <c r="M18" s="6">
        <f t="shared" si="7"/>
        <v>0.04278489919</v>
      </c>
      <c r="N18" s="21">
        <f t="shared" si="8"/>
        <v>0.4401549777</v>
      </c>
      <c r="O18" s="22">
        <v>0.128315142246896</v>
      </c>
      <c r="P18" s="6">
        <f t="shared" si="9"/>
        <v>0.05647854857</v>
      </c>
      <c r="Q18" s="21">
        <f t="shared" si="10"/>
        <v>0.4401549777</v>
      </c>
      <c r="R18" s="135">
        <v>0.15834006456183514</v>
      </c>
      <c r="S18" s="6">
        <f t="shared" si="11"/>
        <v>0.06969416758</v>
      </c>
      <c r="T18" s="21">
        <f t="shared" si="12"/>
        <v>0.4401549777</v>
      </c>
      <c r="U18" s="135">
        <v>0.16436087109549669</v>
      </c>
      <c r="V18" s="6">
        <f t="shared" si="13"/>
        <v>0.07234425555</v>
      </c>
      <c r="W18" s="21">
        <f t="shared" si="14"/>
        <v>0.4401549777</v>
      </c>
      <c r="X18" s="135">
        <v>0.16731310338460914</v>
      </c>
      <c r="Y18" s="6">
        <f t="shared" si="15"/>
        <v>0.07364369529</v>
      </c>
      <c r="Z18" s="21">
        <f t="shared" si="16"/>
        <v>0.4401549777</v>
      </c>
      <c r="AA18" s="135">
        <v>0.1878903212794829</v>
      </c>
      <c r="AB18" s="6">
        <f t="shared" si="17"/>
        <v>0.08270086017</v>
      </c>
      <c r="AC18" s="21">
        <f t="shared" si="18"/>
        <v>0.4401549777</v>
      </c>
      <c r="AD18" s="135">
        <v>0.10848146930529357</v>
      </c>
      <c r="AE18" s="6">
        <f t="shared" si="19"/>
        <v>0.0477486587</v>
      </c>
      <c r="AF18" s="21">
        <f t="shared" si="20"/>
        <v>0.4401549777</v>
      </c>
      <c r="AG18" s="135">
        <v>0.09320797603422881</v>
      </c>
      <c r="AH18" s="6">
        <f t="shared" si="21"/>
        <v>0.04102595461</v>
      </c>
      <c r="AI18" s="21">
        <f t="shared" si="22"/>
        <v>0.4401549777</v>
      </c>
    </row>
    <row r="19" ht="13.5" customHeight="1">
      <c r="A19" s="15" t="s">
        <v>95</v>
      </c>
      <c r="B19" s="6">
        <f>SQRT(('Regime Indicators'!J18-'Regime Indicators'!$J$38)^2+('Regime Indicators'!K18-'Regime Indicators'!$K$38)^2+('Regime Indicators'!L18-'Regime Indicators'!$L$38)^2+('Regime Indicators'!M18-'Regime Indicators'!$M$38)^2+('Regime Indicators'!N18-'Regime Indicators'!$N$38)^2+('Regime Indicators'!O18-'Regime Indicators'!$O$38)^2)</f>
        <v>8.285992281</v>
      </c>
      <c r="C19" s="6">
        <f t="shared" si="1"/>
        <v>0.5663672678</v>
      </c>
      <c r="D19" s="6">
        <f t="shared" si="2"/>
        <v>0.547996701</v>
      </c>
      <c r="F19" s="135">
        <v>0.1053971543438903</v>
      </c>
      <c r="G19" s="6">
        <f t="shared" si="3"/>
        <v>0.05775729287</v>
      </c>
      <c r="H19" s="21">
        <f t="shared" si="4"/>
        <v>0.547996701</v>
      </c>
      <c r="I19" s="135">
        <v>0.11831026332663885</v>
      </c>
      <c r="J19" s="6">
        <f t="shared" si="5"/>
        <v>0.064833634</v>
      </c>
      <c r="K19" s="21">
        <f t="shared" si="6"/>
        <v>0.547996701</v>
      </c>
      <c r="L19" s="135">
        <v>0.15364001682440054</v>
      </c>
      <c r="M19" s="6">
        <f t="shared" si="7"/>
        <v>0.08419422236</v>
      </c>
      <c r="N19" s="21">
        <f t="shared" si="8"/>
        <v>0.547996701</v>
      </c>
      <c r="O19" s="22">
        <v>0.17112000606965383</v>
      </c>
      <c r="P19" s="6">
        <f t="shared" si="9"/>
        <v>0.0937731988</v>
      </c>
      <c r="Q19" s="21">
        <f t="shared" si="10"/>
        <v>0.547996701</v>
      </c>
      <c r="R19" s="135">
        <v>0.057591282700449664</v>
      </c>
      <c r="S19" s="6">
        <f t="shared" si="11"/>
        <v>0.03155983293</v>
      </c>
      <c r="T19" s="21">
        <f t="shared" si="12"/>
        <v>0.547996701</v>
      </c>
      <c r="U19" s="135">
        <v>0.08492684140554152</v>
      </c>
      <c r="V19" s="6">
        <f t="shared" si="13"/>
        <v>0.04653962892</v>
      </c>
      <c r="W19" s="21">
        <f t="shared" si="14"/>
        <v>0.547996701</v>
      </c>
      <c r="X19" s="135">
        <v>0.11076933120014787</v>
      </c>
      <c r="Y19" s="6">
        <f t="shared" si="15"/>
        <v>0.06070122807</v>
      </c>
      <c r="Z19" s="21">
        <f t="shared" si="16"/>
        <v>0.547996701</v>
      </c>
      <c r="AA19" s="135">
        <v>0.14644458771145596</v>
      </c>
      <c r="AB19" s="6">
        <f t="shared" si="17"/>
        <v>0.08025115094</v>
      </c>
      <c r="AC19" s="21">
        <f t="shared" si="18"/>
        <v>0.547996701</v>
      </c>
      <c r="AD19" s="135">
        <v>-0.013407180006298147</v>
      </c>
      <c r="AE19" s="6">
        <f t="shared" si="19"/>
        <v>-0.007347090413</v>
      </c>
      <c r="AF19" s="21">
        <f t="shared" si="20"/>
        <v>0.547996701</v>
      </c>
      <c r="AG19" s="135">
        <v>0.0197129182650857</v>
      </c>
      <c r="AH19" s="6">
        <f t="shared" si="21"/>
        <v>0.01080261418</v>
      </c>
      <c r="AI19" s="21">
        <f t="shared" si="22"/>
        <v>0.547996701</v>
      </c>
    </row>
    <row r="20" ht="13.5" customHeight="1">
      <c r="A20" s="15" t="s">
        <v>97</v>
      </c>
      <c r="B20" s="6">
        <f>SQRT(('Regime Indicators'!J19-'Regime Indicators'!$J$38)^2+('Regime Indicators'!K19-'Regime Indicators'!$K$38)^2+('Regime Indicators'!L19-'Regime Indicators'!$L$38)^2+('Regime Indicators'!M19-'Regime Indicators'!$M$38)^2+('Regime Indicators'!N19-'Regime Indicators'!$N$38)^2+('Regime Indicators'!O19-'Regime Indicators'!$O$38)^2)</f>
        <v>7.438670419</v>
      </c>
      <c r="C20" s="6">
        <f t="shared" si="1"/>
        <v>0.5084508045</v>
      </c>
      <c r="D20" s="6">
        <f t="shared" si="2"/>
        <v>0.6552254044</v>
      </c>
      <c r="F20" s="135">
        <v>0.06455176825083675</v>
      </c>
      <c r="G20" s="6">
        <f t="shared" si="3"/>
        <v>0.04229595846</v>
      </c>
      <c r="H20" s="21">
        <f t="shared" si="4"/>
        <v>0.6552254044</v>
      </c>
      <c r="I20" s="135">
        <v>0.06030203227736486</v>
      </c>
      <c r="J20" s="6">
        <f t="shared" si="5"/>
        <v>0.03951142348</v>
      </c>
      <c r="K20" s="21">
        <f t="shared" si="6"/>
        <v>0.6552254044</v>
      </c>
      <c r="L20" s="135">
        <v>0.06595951178050186</v>
      </c>
      <c r="M20" s="6">
        <f t="shared" si="7"/>
        <v>0.04321834778</v>
      </c>
      <c r="N20" s="21">
        <f t="shared" si="8"/>
        <v>0.6552254044</v>
      </c>
      <c r="O20" s="22">
        <v>0.09239021980162909</v>
      </c>
      <c r="P20" s="6">
        <f t="shared" si="9"/>
        <v>0.06053641913</v>
      </c>
      <c r="Q20" s="21">
        <f t="shared" si="10"/>
        <v>0.6552254044</v>
      </c>
      <c r="R20" s="135">
        <v>0.05102919103386028</v>
      </c>
      <c r="S20" s="6">
        <f t="shared" si="11"/>
        <v>0.03343562233</v>
      </c>
      <c r="T20" s="21">
        <f t="shared" si="12"/>
        <v>0.6552254044</v>
      </c>
      <c r="U20" s="135">
        <v>0.02586860280709069</v>
      </c>
      <c r="V20" s="6">
        <f t="shared" si="13"/>
        <v>0.01694976574</v>
      </c>
      <c r="W20" s="21">
        <f t="shared" si="14"/>
        <v>0.6552254044</v>
      </c>
      <c r="X20" s="135">
        <v>0.03964860258383829</v>
      </c>
      <c r="Y20" s="6">
        <f t="shared" si="15"/>
        <v>0.02597877166</v>
      </c>
      <c r="Z20" s="21">
        <f t="shared" si="16"/>
        <v>0.6552254044</v>
      </c>
      <c r="AA20" s="135">
        <v>0.026323934567530127</v>
      </c>
      <c r="AB20" s="6">
        <f t="shared" si="17"/>
        <v>0.01724811067</v>
      </c>
      <c r="AC20" s="21">
        <f t="shared" si="18"/>
        <v>0.6552254044</v>
      </c>
      <c r="AD20" s="135">
        <v>0.018036623588495004</v>
      </c>
      <c r="AE20" s="6">
        <f t="shared" si="19"/>
        <v>0.01181805398</v>
      </c>
      <c r="AF20" s="21">
        <f t="shared" si="20"/>
        <v>0.6552254044</v>
      </c>
      <c r="AG20" s="135">
        <v>0.043565868128246255</v>
      </c>
      <c r="AH20" s="6">
        <f t="shared" si="21"/>
        <v>0.02854546356</v>
      </c>
      <c r="AI20" s="21">
        <f t="shared" si="22"/>
        <v>0.6552254044</v>
      </c>
    </row>
    <row r="21" ht="13.5" customHeight="1">
      <c r="A21" s="15" t="s">
        <v>99</v>
      </c>
      <c r="B21" s="6">
        <f>SQRT(('Regime Indicators'!J20-'Regime Indicators'!$J$38)^2+('Regime Indicators'!K20-'Regime Indicators'!$K$38)^2+('Regime Indicators'!L20-'Regime Indicators'!$L$38)^2+('Regime Indicators'!M20-'Regime Indicators'!$M$38)^2+('Regime Indicators'!N20-'Regime Indicators'!$N$38)^2+('Regime Indicators'!O20-'Regime Indicators'!$O$38)^2)</f>
        <v>6.64541986</v>
      </c>
      <c r="C21" s="6">
        <f t="shared" si="1"/>
        <v>0.4542302433</v>
      </c>
      <c r="D21" s="6">
        <f t="shared" si="2"/>
        <v>0.7443693324</v>
      </c>
      <c r="F21" s="135">
        <v>-0.005045701512362943</v>
      </c>
      <c r="G21" s="6">
        <f t="shared" si="3"/>
        <v>-0.003755865466</v>
      </c>
      <c r="H21" s="21">
        <f t="shared" si="4"/>
        <v>0.7443693324</v>
      </c>
      <c r="I21" s="135">
        <v>0.007575934459473466</v>
      </c>
      <c r="J21" s="6">
        <f t="shared" si="5"/>
        <v>0.005639293276</v>
      </c>
      <c r="K21" s="21">
        <f t="shared" si="6"/>
        <v>0.7443693324</v>
      </c>
      <c r="L21" s="135">
        <v>-0.026497487045217705</v>
      </c>
      <c r="M21" s="6">
        <f t="shared" si="7"/>
        <v>-0.01972391674</v>
      </c>
      <c r="N21" s="21">
        <f t="shared" si="8"/>
        <v>0.7443693324</v>
      </c>
      <c r="O21" s="22">
        <v>-0.005896627446811964</v>
      </c>
      <c r="P21" s="6">
        <f t="shared" si="9"/>
        <v>-0.004389268636</v>
      </c>
      <c r="Q21" s="21">
        <f t="shared" si="10"/>
        <v>0.7443693324</v>
      </c>
      <c r="R21" s="135">
        <v>0.004862927291060748</v>
      </c>
      <c r="S21" s="6">
        <f t="shared" si="11"/>
        <v>0.003619813941</v>
      </c>
      <c r="T21" s="21">
        <f t="shared" si="12"/>
        <v>0.7443693324</v>
      </c>
      <c r="U21" s="135">
        <v>0.012229059106791285</v>
      </c>
      <c r="V21" s="6">
        <f t="shared" si="13"/>
        <v>0.009102936564</v>
      </c>
      <c r="W21" s="21">
        <f t="shared" si="14"/>
        <v>0.7443693324</v>
      </c>
      <c r="X21" s="135">
        <v>-0.006504629326452016</v>
      </c>
      <c r="Y21" s="6">
        <f t="shared" si="15"/>
        <v>-0.004841846589</v>
      </c>
      <c r="Z21" s="21">
        <f t="shared" si="16"/>
        <v>0.7443693324</v>
      </c>
      <c r="AA21" s="135">
        <v>0.003354377863040936</v>
      </c>
      <c r="AB21" s="6">
        <f t="shared" si="17"/>
        <v>0.002496896011</v>
      </c>
      <c r="AC21" s="21">
        <f t="shared" si="18"/>
        <v>0.7443693324</v>
      </c>
      <c r="AD21" s="135">
        <v>0.03646547821169288</v>
      </c>
      <c r="AE21" s="6">
        <f t="shared" si="19"/>
        <v>0.02714378367</v>
      </c>
      <c r="AF21" s="21">
        <f t="shared" si="20"/>
        <v>0.7443693324</v>
      </c>
      <c r="AG21" s="135">
        <v>0.016748722314569253</v>
      </c>
      <c r="AH21" s="6">
        <f t="shared" si="21"/>
        <v>0.01246723525</v>
      </c>
      <c r="AI21" s="21">
        <f t="shared" si="22"/>
        <v>0.7443693324</v>
      </c>
    </row>
    <row r="22" ht="13.5" customHeight="1">
      <c r="A22" s="15" t="s">
        <v>101</v>
      </c>
      <c r="B22" s="6">
        <f>SQRT(('Regime Indicators'!J21-'Regime Indicators'!$J$38)^2+('Regime Indicators'!K21-'Regime Indicators'!$K$38)^2+('Regime Indicators'!L21-'Regime Indicators'!$L$38)^2+('Regime Indicators'!M21-'Regime Indicators'!$M$38)^2+('Regime Indicators'!N21-'Regime Indicators'!$N$38)^2+('Regime Indicators'!O21-'Regime Indicators'!$O$38)^2)</f>
        <v>5.941079341</v>
      </c>
      <c r="C22" s="6">
        <f t="shared" si="1"/>
        <v>0.4060868946</v>
      </c>
      <c r="D22" s="6">
        <f t="shared" si="2"/>
        <v>0.8122539977</v>
      </c>
      <c r="F22" s="135">
        <v>-0.16201202890979816</v>
      </c>
      <c r="G22" s="6">
        <f t="shared" si="3"/>
        <v>-0.1315949182</v>
      </c>
      <c r="H22" s="21">
        <f t="shared" si="4"/>
        <v>0.8122539977</v>
      </c>
      <c r="I22" s="135">
        <v>-0.13136512715413462</v>
      </c>
      <c r="J22" s="6">
        <f t="shared" si="5"/>
        <v>-0.1067018497</v>
      </c>
      <c r="K22" s="21">
        <f t="shared" si="6"/>
        <v>0.8122539977</v>
      </c>
      <c r="L22" s="135">
        <v>-0.21474608880961044</v>
      </c>
      <c r="M22" s="6">
        <f t="shared" si="7"/>
        <v>-0.1744283691</v>
      </c>
      <c r="N22" s="21">
        <f t="shared" si="8"/>
        <v>0.8122539977</v>
      </c>
      <c r="O22" s="22">
        <v>-0.22248163410838395</v>
      </c>
      <c r="P22" s="6">
        <f t="shared" si="9"/>
        <v>-0.1807115967</v>
      </c>
      <c r="Q22" s="21">
        <f t="shared" si="10"/>
        <v>0.8122539977</v>
      </c>
      <c r="R22" s="135">
        <v>-0.1884815912456952</v>
      </c>
      <c r="S22" s="6">
        <f t="shared" si="11"/>
        <v>-0.153094926</v>
      </c>
      <c r="T22" s="21">
        <f t="shared" si="12"/>
        <v>0.8122539977</v>
      </c>
      <c r="U22" s="135">
        <v>-0.19163061031844864</v>
      </c>
      <c r="V22" s="6">
        <f t="shared" si="13"/>
        <v>-0.1556527293</v>
      </c>
      <c r="W22" s="21">
        <f t="shared" si="14"/>
        <v>0.8122539977</v>
      </c>
      <c r="X22" s="135">
        <v>-0.1967863935625288</v>
      </c>
      <c r="Y22" s="6">
        <f t="shared" si="15"/>
        <v>-0.1598405349</v>
      </c>
      <c r="Z22" s="21">
        <f t="shared" si="16"/>
        <v>0.8122539977</v>
      </c>
      <c r="AA22" s="135">
        <v>-0.18156961108513703</v>
      </c>
      <c r="AB22" s="6">
        <f t="shared" si="17"/>
        <v>-0.1474806425</v>
      </c>
      <c r="AC22" s="21">
        <f t="shared" si="18"/>
        <v>0.8122539977</v>
      </c>
      <c r="AD22" s="135">
        <v>-0.007374050049627434</v>
      </c>
      <c r="AE22" s="6">
        <f t="shared" si="19"/>
        <v>-0.005989601632</v>
      </c>
      <c r="AF22" s="21">
        <f t="shared" si="20"/>
        <v>0.8122539977</v>
      </c>
      <c r="AG22" s="135">
        <v>-0.07834685516333528</v>
      </c>
      <c r="AH22" s="6">
        <f t="shared" si="21"/>
        <v>-0.06363754632</v>
      </c>
      <c r="AI22" s="21">
        <f t="shared" si="22"/>
        <v>0.8122539977</v>
      </c>
    </row>
    <row r="23" ht="13.5" customHeight="1">
      <c r="A23" s="15" t="s">
        <v>103</v>
      </c>
      <c r="B23" s="6">
        <f>SQRT(('Regime Indicators'!J22-'Regime Indicators'!$J$38)^2+('Regime Indicators'!K22-'Regime Indicators'!$K$38)^2+('Regime Indicators'!L22-'Regime Indicators'!$L$38)^2+('Regime Indicators'!M22-'Regime Indicators'!$M$38)^2+('Regime Indicators'!N22-'Regime Indicators'!$N$38)^2+('Regime Indicators'!O22-'Regime Indicators'!$O$38)^2)</f>
        <v>5.330332342</v>
      </c>
      <c r="C23" s="6">
        <f t="shared" si="1"/>
        <v>0.3643408855</v>
      </c>
      <c r="D23" s="6">
        <f t="shared" si="2"/>
        <v>0.8618116437</v>
      </c>
      <c r="F23" s="135">
        <v>0.13105804241267993</v>
      </c>
      <c r="G23" s="6">
        <f t="shared" si="3"/>
        <v>0.112947347</v>
      </c>
      <c r="H23" s="21">
        <f t="shared" si="4"/>
        <v>0.8618116437</v>
      </c>
      <c r="I23" s="135">
        <v>0.10606440019788765</v>
      </c>
      <c r="J23" s="6">
        <f t="shared" si="5"/>
        <v>0.09140753507</v>
      </c>
      <c r="K23" s="21">
        <f t="shared" si="6"/>
        <v>0.8618116437</v>
      </c>
      <c r="L23" s="135">
        <v>0.15968704433564107</v>
      </c>
      <c r="M23" s="6">
        <f t="shared" si="7"/>
        <v>0.1376201542</v>
      </c>
      <c r="N23" s="21">
        <f t="shared" si="8"/>
        <v>0.8618116437</v>
      </c>
      <c r="O23" s="22">
        <v>0.14991164905497278</v>
      </c>
      <c r="P23" s="6">
        <f t="shared" si="9"/>
        <v>0.1291956047</v>
      </c>
      <c r="Q23" s="21">
        <f t="shared" si="10"/>
        <v>0.8618116437</v>
      </c>
      <c r="R23" s="135">
        <v>0.030372890329543267</v>
      </c>
      <c r="S23" s="6">
        <f t="shared" si="11"/>
        <v>0.02617571054</v>
      </c>
      <c r="T23" s="21">
        <f t="shared" si="12"/>
        <v>0.8618116437</v>
      </c>
      <c r="U23" s="135">
        <v>0.039894529314546734</v>
      </c>
      <c r="V23" s="6">
        <f t="shared" si="13"/>
        <v>0.03438156988</v>
      </c>
      <c r="W23" s="21">
        <f t="shared" si="14"/>
        <v>0.8618116437</v>
      </c>
      <c r="X23" s="135">
        <v>0.002789221564482247</v>
      </c>
      <c r="Y23" s="6">
        <f t="shared" si="15"/>
        <v>0.002403783621</v>
      </c>
      <c r="Z23" s="21">
        <f t="shared" si="16"/>
        <v>0.8618116437</v>
      </c>
      <c r="AA23" s="135">
        <v>0.010986238109882196</v>
      </c>
      <c r="AB23" s="6">
        <f t="shared" si="17"/>
        <v>0.009468067924</v>
      </c>
      <c r="AC23" s="21">
        <f t="shared" si="18"/>
        <v>0.8618116437</v>
      </c>
      <c r="AD23" s="135">
        <v>-0.003589164411726742</v>
      </c>
      <c r="AE23" s="6">
        <f t="shared" si="19"/>
        <v>-0.003093183681</v>
      </c>
      <c r="AF23" s="21">
        <f t="shared" si="20"/>
        <v>0.8618116437</v>
      </c>
      <c r="AG23" s="135">
        <v>0.05451392824221446</v>
      </c>
      <c r="AH23" s="6">
        <f t="shared" si="21"/>
        <v>0.0469807381</v>
      </c>
      <c r="AI23" s="21">
        <f t="shared" si="22"/>
        <v>0.8618116437</v>
      </c>
    </row>
    <row r="24" ht="13.5" customHeight="1">
      <c r="A24" s="15" t="s">
        <v>105</v>
      </c>
      <c r="B24" s="6">
        <f>SQRT(('Regime Indicators'!J23-'Regime Indicators'!$J$38)^2+('Regime Indicators'!K23-'Regime Indicators'!$K$38)^2+('Regime Indicators'!L23-'Regime Indicators'!$L$38)^2+('Regime Indicators'!M23-'Regime Indicators'!$M$38)^2+('Regime Indicators'!N23-'Regime Indicators'!$N$38)^2+('Regime Indicators'!O23-'Regime Indicators'!$O$38)^2)</f>
        <v>5.028081494</v>
      </c>
      <c r="C24" s="6">
        <f t="shared" si="1"/>
        <v>0.3436813217</v>
      </c>
      <c r="D24" s="6">
        <f t="shared" si="2"/>
        <v>0.883093191</v>
      </c>
      <c r="F24" s="135">
        <v>0.11119349094371112</v>
      </c>
      <c r="G24" s="6">
        <f t="shared" si="3"/>
        <v>0.09819421474</v>
      </c>
      <c r="H24" s="21">
        <f t="shared" si="4"/>
        <v>0.883093191</v>
      </c>
      <c r="I24" s="135">
        <v>0.1468932527915916</v>
      </c>
      <c r="J24" s="6">
        <f t="shared" si="5"/>
        <v>0.1297204314</v>
      </c>
      <c r="K24" s="21">
        <f t="shared" si="6"/>
        <v>0.883093191</v>
      </c>
      <c r="L24" s="135">
        <v>0.11590530258800635</v>
      </c>
      <c r="M24" s="6">
        <f t="shared" si="7"/>
        <v>0.1023551835</v>
      </c>
      <c r="N24" s="21">
        <f t="shared" si="8"/>
        <v>0.883093191</v>
      </c>
      <c r="O24" s="22">
        <v>0.1327565507883095</v>
      </c>
      <c r="P24" s="6">
        <f t="shared" si="9"/>
        <v>0.1172364061</v>
      </c>
      <c r="Q24" s="21">
        <f t="shared" si="10"/>
        <v>0.883093191</v>
      </c>
      <c r="R24" s="135">
        <v>0.09605119161538456</v>
      </c>
      <c r="S24" s="6">
        <f t="shared" si="11"/>
        <v>0.08482215331</v>
      </c>
      <c r="T24" s="21">
        <f t="shared" si="12"/>
        <v>0.883093191</v>
      </c>
      <c r="U24" s="135">
        <v>0.11132977756051399</v>
      </c>
      <c r="V24" s="6">
        <f t="shared" si="13"/>
        <v>0.09831456852</v>
      </c>
      <c r="W24" s="21">
        <f t="shared" si="14"/>
        <v>0.883093191</v>
      </c>
      <c r="X24" s="135">
        <v>0.15119338582054298</v>
      </c>
      <c r="Y24" s="6">
        <f t="shared" si="15"/>
        <v>0.1335178495</v>
      </c>
      <c r="Z24" s="21">
        <f t="shared" si="16"/>
        <v>0.883093191</v>
      </c>
      <c r="AA24" s="135">
        <v>0.12149171665532643</v>
      </c>
      <c r="AB24" s="6">
        <f t="shared" si="17"/>
        <v>0.1072885077</v>
      </c>
      <c r="AC24" s="21">
        <f t="shared" si="18"/>
        <v>0.883093191</v>
      </c>
      <c r="AD24" s="135">
        <v>0.011608913101571083</v>
      </c>
      <c r="AE24" s="6">
        <f t="shared" si="19"/>
        <v>0.01025175212</v>
      </c>
      <c r="AF24" s="21">
        <f t="shared" si="20"/>
        <v>0.883093191</v>
      </c>
      <c r="AG24" s="135">
        <v>0.07323551244684645</v>
      </c>
      <c r="AH24" s="6">
        <f t="shared" si="21"/>
        <v>0.06467378238</v>
      </c>
      <c r="AI24" s="21">
        <f t="shared" si="22"/>
        <v>0.883093191</v>
      </c>
    </row>
    <row r="25" ht="13.5" customHeight="1">
      <c r="A25" s="15" t="s">
        <v>107</v>
      </c>
      <c r="B25" s="6">
        <f>SQRT(('Regime Indicators'!J24-'Regime Indicators'!$J$38)^2+('Regime Indicators'!K24-'Regime Indicators'!$K$38)^2+('Regime Indicators'!L24-'Regime Indicators'!$L$38)^2+('Regime Indicators'!M24-'Regime Indicators'!$M$38)^2+('Regime Indicators'!N24-'Regime Indicators'!$N$38)^2+('Regime Indicators'!O24-'Regime Indicators'!$O$38)^2)</f>
        <v>4.724815045</v>
      </c>
      <c r="C25" s="6">
        <f t="shared" si="1"/>
        <v>0.322952339</v>
      </c>
      <c r="D25" s="6">
        <f t="shared" si="2"/>
        <v>0.9023154328</v>
      </c>
      <c r="F25" s="135">
        <v>-0.021978880514124</v>
      </c>
      <c r="G25" s="6">
        <f t="shared" si="3"/>
        <v>-0.01983188308</v>
      </c>
      <c r="H25" s="21">
        <f t="shared" si="4"/>
        <v>0.9023154328</v>
      </c>
      <c r="I25" s="135">
        <v>-0.04021990731857705</v>
      </c>
      <c r="J25" s="6">
        <f t="shared" si="5"/>
        <v>-0.03629104308</v>
      </c>
      <c r="K25" s="21">
        <f t="shared" si="6"/>
        <v>0.9023154328</v>
      </c>
      <c r="L25" s="135">
        <v>-0.030080628551733546</v>
      </c>
      <c r="M25" s="6">
        <f t="shared" si="7"/>
        <v>-0.02714221537</v>
      </c>
      <c r="N25" s="21">
        <f t="shared" si="8"/>
        <v>0.9023154328</v>
      </c>
      <c r="O25" s="22">
        <v>-0.039379191415989334</v>
      </c>
      <c r="P25" s="6">
        <f t="shared" si="9"/>
        <v>-0.03553245214</v>
      </c>
      <c r="Q25" s="21">
        <f t="shared" si="10"/>
        <v>0.9023154328</v>
      </c>
      <c r="R25" s="135">
        <v>-0.07179830553958788</v>
      </c>
      <c r="S25" s="6">
        <f t="shared" si="11"/>
        <v>-0.06478471913</v>
      </c>
      <c r="T25" s="21">
        <f t="shared" si="12"/>
        <v>0.9023154328</v>
      </c>
      <c r="U25" s="135">
        <v>-0.07256085975787518</v>
      </c>
      <c r="V25" s="6">
        <f t="shared" si="13"/>
        <v>-0.06547278357</v>
      </c>
      <c r="W25" s="21">
        <f t="shared" si="14"/>
        <v>0.9023154328</v>
      </c>
      <c r="X25" s="135">
        <v>-0.10153866391646515</v>
      </c>
      <c r="Y25" s="6">
        <f t="shared" si="15"/>
        <v>-0.09161990347</v>
      </c>
      <c r="Z25" s="21">
        <f t="shared" si="16"/>
        <v>0.9023154328</v>
      </c>
      <c r="AA25" s="135">
        <v>-0.08201020196255926</v>
      </c>
      <c r="AB25" s="6">
        <f t="shared" si="17"/>
        <v>-0.07399907087</v>
      </c>
      <c r="AC25" s="21">
        <f t="shared" si="18"/>
        <v>0.9023154328</v>
      </c>
      <c r="AD25" s="135">
        <v>-0.0038159914061590694</v>
      </c>
      <c r="AE25" s="6">
        <f t="shared" si="19"/>
        <v>-0.003443227937</v>
      </c>
      <c r="AF25" s="21">
        <f t="shared" si="20"/>
        <v>0.9023154328</v>
      </c>
      <c r="AG25" s="135">
        <v>0.0032705014029987822</v>
      </c>
      <c r="AH25" s="6">
        <f t="shared" si="21"/>
        <v>0.002951023889</v>
      </c>
      <c r="AI25" s="21">
        <f t="shared" si="22"/>
        <v>0.9023154328</v>
      </c>
    </row>
    <row r="26" ht="13.5" customHeight="1">
      <c r="A26" s="15" t="s">
        <v>109</v>
      </c>
      <c r="B26" s="6">
        <f>SQRT(('Regime Indicators'!J25-'Regime Indicators'!$J$38)^2+('Regime Indicators'!K25-'Regime Indicators'!$K$38)^2+('Regime Indicators'!L25-'Regime Indicators'!$L$38)^2+('Regime Indicators'!M25-'Regime Indicators'!$M$38)^2+('Regime Indicators'!N25-'Regime Indicators'!$N$38)^2+('Regime Indicators'!O25-'Regime Indicators'!$O$38)^2)</f>
        <v>4.111590474</v>
      </c>
      <c r="C26" s="6">
        <f t="shared" si="1"/>
        <v>0.281036982</v>
      </c>
      <c r="D26" s="6">
        <f t="shared" si="2"/>
        <v>0.9348767502</v>
      </c>
      <c r="F26" s="135">
        <v>0.06505304267188028</v>
      </c>
      <c r="G26" s="6">
        <f t="shared" si="3"/>
        <v>0.06081657712</v>
      </c>
      <c r="H26" s="21">
        <f t="shared" si="4"/>
        <v>0.9348767502</v>
      </c>
      <c r="I26" s="135">
        <v>0.061078550996353176</v>
      </c>
      <c r="J26" s="6">
        <f t="shared" si="5"/>
        <v>0.05710091726</v>
      </c>
      <c r="K26" s="21">
        <f t="shared" si="6"/>
        <v>0.9348767502</v>
      </c>
      <c r="L26" s="135">
        <v>0.056665079740620294</v>
      </c>
      <c r="M26" s="6">
        <f t="shared" si="7"/>
        <v>0.0529748656</v>
      </c>
      <c r="N26" s="21">
        <f t="shared" si="8"/>
        <v>0.9348767502</v>
      </c>
      <c r="O26" s="22">
        <v>0.04836243533504403</v>
      </c>
      <c r="P26" s="6">
        <f t="shared" si="9"/>
        <v>0.04521291638</v>
      </c>
      <c r="Q26" s="21">
        <f t="shared" si="10"/>
        <v>0.9348767502</v>
      </c>
      <c r="R26" s="135">
        <v>0.07779767908639057</v>
      </c>
      <c r="S26" s="6">
        <f t="shared" si="11"/>
        <v>0.07273124139</v>
      </c>
      <c r="T26" s="21">
        <f t="shared" si="12"/>
        <v>0.9348767502</v>
      </c>
      <c r="U26" s="135">
        <v>0.06805945048152773</v>
      </c>
      <c r="V26" s="6">
        <f t="shared" si="13"/>
        <v>0.06362719788</v>
      </c>
      <c r="W26" s="21">
        <f t="shared" si="14"/>
        <v>0.9348767502</v>
      </c>
      <c r="X26" s="135">
        <v>0.0778892790178003</v>
      </c>
      <c r="Y26" s="6">
        <f t="shared" si="15"/>
        <v>0.07281687604</v>
      </c>
      <c r="Z26" s="21">
        <f t="shared" si="16"/>
        <v>0.9348767502</v>
      </c>
      <c r="AA26" s="135">
        <v>0.09367811875267251</v>
      </c>
      <c r="AB26" s="6">
        <f t="shared" si="17"/>
        <v>0.08757749522</v>
      </c>
      <c r="AC26" s="21">
        <f t="shared" si="18"/>
        <v>0.9348767502</v>
      </c>
      <c r="AD26" s="135">
        <v>0.04369906006362334</v>
      </c>
      <c r="AE26" s="6">
        <f t="shared" si="19"/>
        <v>0.04085323526</v>
      </c>
      <c r="AF26" s="21">
        <f t="shared" si="20"/>
        <v>0.9348767502</v>
      </c>
      <c r="AG26" s="135">
        <v>0.06199474335558164</v>
      </c>
      <c r="AH26" s="6">
        <f t="shared" si="21"/>
        <v>0.05795744419</v>
      </c>
      <c r="AI26" s="21">
        <f t="shared" si="22"/>
        <v>0.9348767502</v>
      </c>
    </row>
    <row r="27" ht="13.5" customHeight="1">
      <c r="A27" s="15" t="s">
        <v>111</v>
      </c>
      <c r="B27" s="6">
        <f>SQRT(('Regime Indicators'!J26-'Regime Indicators'!$J$38)^2+('Regime Indicators'!K26-'Regime Indicators'!$K$38)^2+('Regime Indicators'!L26-'Regime Indicators'!$L$38)^2+('Regime Indicators'!M26-'Regime Indicators'!$M$38)^2+('Regime Indicators'!N26-'Regime Indicators'!$N$38)^2+('Regime Indicators'!O26-'Regime Indicators'!$O$38)^2)</f>
        <v>3.813292641</v>
      </c>
      <c r="C27" s="6">
        <f t="shared" si="1"/>
        <v>0.2606476161</v>
      </c>
      <c r="D27" s="6">
        <f t="shared" si="2"/>
        <v>0.9478121398</v>
      </c>
      <c r="F27" s="135">
        <v>0.015222127070509295</v>
      </c>
      <c r="G27" s="6">
        <f t="shared" si="3"/>
        <v>0.01442771683</v>
      </c>
      <c r="H27" s="21">
        <f t="shared" si="4"/>
        <v>0.9478121398</v>
      </c>
      <c r="I27" s="135">
        <v>-0.01320260517960481</v>
      </c>
      <c r="J27" s="6">
        <f t="shared" si="5"/>
        <v>-0.01251358947</v>
      </c>
      <c r="K27" s="21">
        <f t="shared" si="6"/>
        <v>0.9478121398</v>
      </c>
      <c r="L27" s="135">
        <v>0.032213390694499244</v>
      </c>
      <c r="M27" s="6">
        <f t="shared" si="7"/>
        <v>0.03053224276</v>
      </c>
      <c r="N27" s="21">
        <f t="shared" si="8"/>
        <v>0.9478121398</v>
      </c>
      <c r="O27" s="22">
        <v>0.004471334722243814</v>
      </c>
      <c r="P27" s="6">
        <f t="shared" si="9"/>
        <v>0.004237985331</v>
      </c>
      <c r="Q27" s="21">
        <f t="shared" si="10"/>
        <v>0.9478121398</v>
      </c>
      <c r="R27" s="135">
        <v>0.06962669285259993</v>
      </c>
      <c r="S27" s="6">
        <f t="shared" si="11"/>
        <v>0.06599302474</v>
      </c>
      <c r="T27" s="21">
        <f t="shared" si="12"/>
        <v>0.9478121398</v>
      </c>
      <c r="U27" s="135">
        <v>0.04901490793688579</v>
      </c>
      <c r="V27" s="6">
        <f t="shared" si="13"/>
        <v>0.04645692477</v>
      </c>
      <c r="W27" s="21">
        <f t="shared" si="14"/>
        <v>0.9478121398</v>
      </c>
      <c r="X27" s="135">
        <v>0.07195548914646777</v>
      </c>
      <c r="Y27" s="6">
        <f t="shared" si="15"/>
        <v>0.06820028614</v>
      </c>
      <c r="Z27" s="21">
        <f t="shared" si="16"/>
        <v>0.9478121398</v>
      </c>
      <c r="AA27" s="135">
        <v>0.02512214796184553</v>
      </c>
      <c r="AB27" s="6">
        <f t="shared" si="17"/>
        <v>0.02381107682</v>
      </c>
      <c r="AC27" s="21">
        <f t="shared" si="18"/>
        <v>0.9478121398</v>
      </c>
      <c r="AD27" s="135">
        <v>-0.010351244764053358</v>
      </c>
      <c r="AE27" s="6">
        <f t="shared" si="19"/>
        <v>-0.00981103545</v>
      </c>
      <c r="AF27" s="21">
        <f t="shared" si="20"/>
        <v>0.9478121398</v>
      </c>
      <c r="AG27" s="135">
        <v>0.045951317394742563</v>
      </c>
      <c r="AH27" s="6">
        <f t="shared" si="21"/>
        <v>0.04355321647</v>
      </c>
      <c r="AI27" s="21">
        <f t="shared" si="22"/>
        <v>0.9478121398</v>
      </c>
    </row>
    <row r="28" ht="13.5" customHeight="1">
      <c r="A28" s="15" t="s">
        <v>113</v>
      </c>
      <c r="B28" s="6">
        <f>SQRT(('Regime Indicators'!J27-'Regime Indicators'!$J$38)^2+('Regime Indicators'!K27-'Regime Indicators'!$K$38)^2+('Regime Indicators'!L27-'Regime Indicators'!$L$38)^2+('Regime Indicators'!M27-'Regime Indicators'!$M$38)^2+('Regime Indicators'!N27-'Regime Indicators'!$N$38)^2+('Regime Indicators'!O27-'Regime Indicators'!$O$38)^2)</f>
        <v>3.729699115</v>
      </c>
      <c r="C28" s="6">
        <f t="shared" si="1"/>
        <v>0.2549337998</v>
      </c>
      <c r="D28" s="6">
        <f t="shared" si="2"/>
        <v>0.9511136007</v>
      </c>
      <c r="F28" s="135">
        <v>0.12307995668965699</v>
      </c>
      <c r="G28" s="6">
        <f t="shared" si="3"/>
        <v>0.1170630208</v>
      </c>
      <c r="H28" s="21">
        <f t="shared" si="4"/>
        <v>0.9511136007</v>
      </c>
      <c r="I28" s="135">
        <v>0.09544419210008215</v>
      </c>
      <c r="J28" s="6">
        <f t="shared" si="5"/>
        <v>0.09077826921</v>
      </c>
      <c r="K28" s="21">
        <f t="shared" si="6"/>
        <v>0.9511136007</v>
      </c>
      <c r="L28" s="135">
        <v>0.11630862821944743</v>
      </c>
      <c r="M28" s="6">
        <f t="shared" si="7"/>
        <v>0.1106227182</v>
      </c>
      <c r="N28" s="21">
        <f t="shared" si="8"/>
        <v>0.9511136007</v>
      </c>
      <c r="O28" s="22">
        <v>0.13210363036343575</v>
      </c>
      <c r="P28" s="6">
        <f t="shared" si="9"/>
        <v>0.1256455595</v>
      </c>
      <c r="Q28" s="21">
        <f t="shared" si="10"/>
        <v>0.9511136007</v>
      </c>
      <c r="R28" s="135">
        <v>0.0312667552848489</v>
      </c>
      <c r="S28" s="6">
        <f t="shared" si="11"/>
        <v>0.0297382362</v>
      </c>
      <c r="T28" s="21">
        <f t="shared" si="12"/>
        <v>0.9511136007</v>
      </c>
      <c r="U28" s="135">
        <v>0.06258422667658725</v>
      </c>
      <c r="V28" s="6">
        <f t="shared" si="13"/>
        <v>0.05952470918</v>
      </c>
      <c r="W28" s="21">
        <f t="shared" si="14"/>
        <v>0.9511136007</v>
      </c>
      <c r="X28" s="135">
        <v>0.08156013101835091</v>
      </c>
      <c r="Y28" s="6">
        <f t="shared" si="15"/>
        <v>0.07757294989</v>
      </c>
      <c r="Z28" s="21">
        <f t="shared" si="16"/>
        <v>0.9511136007</v>
      </c>
      <c r="AA28" s="135">
        <v>0.0629423129610509</v>
      </c>
      <c r="AB28" s="6">
        <f t="shared" si="17"/>
        <v>0.05986528992</v>
      </c>
      <c r="AC28" s="21">
        <f t="shared" si="18"/>
        <v>0.9511136007</v>
      </c>
      <c r="AD28" s="135">
        <v>-0.034877911094800984</v>
      </c>
      <c r="AE28" s="6">
        <f t="shared" si="19"/>
        <v>-0.03317285561</v>
      </c>
      <c r="AF28" s="21">
        <f t="shared" si="20"/>
        <v>0.9511136007</v>
      </c>
      <c r="AG28" s="135">
        <v>0.013831016664077156</v>
      </c>
      <c r="AH28" s="6">
        <f t="shared" si="21"/>
        <v>0.01315486806</v>
      </c>
      <c r="AI28" s="21">
        <f t="shared" si="22"/>
        <v>0.9511136007</v>
      </c>
    </row>
    <row r="29" ht="13.5" customHeight="1">
      <c r="A29" s="15" t="s">
        <v>115</v>
      </c>
      <c r="B29" s="6">
        <f>SQRT(('Regime Indicators'!J28-'Regime Indicators'!$J$38)^2+('Regime Indicators'!K28-'Regime Indicators'!$K$38)^2+('Regime Indicators'!L28-'Regime Indicators'!$L$38)^2+('Regime Indicators'!M28-'Regime Indicators'!$M$38)^2+('Regime Indicators'!N28-'Regime Indicators'!$N$38)^2+('Regime Indicators'!O28-'Regime Indicators'!$O$38)^2)</f>
        <v>3.462370492</v>
      </c>
      <c r="C29" s="6">
        <f t="shared" si="1"/>
        <v>0.236661253</v>
      </c>
      <c r="D29" s="6">
        <f t="shared" si="2"/>
        <v>0.9607596005</v>
      </c>
      <c r="F29" s="135">
        <v>0.03199833887278403</v>
      </c>
      <c r="G29" s="6">
        <f t="shared" si="3"/>
        <v>0.03074271127</v>
      </c>
      <c r="H29" s="21">
        <f t="shared" si="4"/>
        <v>0.9607596005</v>
      </c>
      <c r="I29" s="135">
        <v>0.020623898832668575</v>
      </c>
      <c r="J29" s="6">
        <f t="shared" si="5"/>
        <v>0.0198146088</v>
      </c>
      <c r="K29" s="21">
        <f t="shared" si="6"/>
        <v>0.9607596005</v>
      </c>
      <c r="L29" s="135">
        <v>0.024711362172225693</v>
      </c>
      <c r="M29" s="6">
        <f t="shared" si="7"/>
        <v>0.02374167845</v>
      </c>
      <c r="N29" s="21">
        <f t="shared" si="8"/>
        <v>0.9607596005</v>
      </c>
      <c r="O29" s="22">
        <v>0.037352758006788944</v>
      </c>
      <c r="P29" s="6">
        <f t="shared" si="9"/>
        <v>0.03588702086</v>
      </c>
      <c r="Q29" s="21">
        <f t="shared" si="10"/>
        <v>0.9607596005</v>
      </c>
      <c r="R29" s="135">
        <v>-0.012579438091760431</v>
      </c>
      <c r="S29" s="6">
        <f t="shared" si="11"/>
        <v>-0.01208581592</v>
      </c>
      <c r="T29" s="21">
        <f t="shared" si="12"/>
        <v>0.9607596005</v>
      </c>
      <c r="U29" s="135">
        <v>-0.01953627067082575</v>
      </c>
      <c r="V29" s="6">
        <f t="shared" si="13"/>
        <v>-0.01876965961</v>
      </c>
      <c r="W29" s="21">
        <f t="shared" si="14"/>
        <v>0.9607596005</v>
      </c>
      <c r="X29" s="135">
        <v>-0.02994343012201961</v>
      </c>
      <c r="Y29" s="6">
        <f t="shared" si="15"/>
        <v>-0.02876843796</v>
      </c>
      <c r="Z29" s="21">
        <f t="shared" si="16"/>
        <v>0.9607596005</v>
      </c>
      <c r="AA29" s="135">
        <v>-0.04017588958262752</v>
      </c>
      <c r="AB29" s="6">
        <f t="shared" si="17"/>
        <v>-0.03859937163</v>
      </c>
      <c r="AC29" s="21">
        <f t="shared" si="18"/>
        <v>0.9607596005</v>
      </c>
      <c r="AD29" s="135">
        <v>-0.030987044866969016</v>
      </c>
      <c r="AE29" s="6">
        <f t="shared" si="19"/>
        <v>-0.02977110085</v>
      </c>
      <c r="AF29" s="21">
        <f t="shared" si="20"/>
        <v>0.9607596005</v>
      </c>
      <c r="AG29" s="135">
        <v>-0.014437635241048241</v>
      </c>
      <c r="AH29" s="6">
        <f t="shared" si="21"/>
        <v>-0.01387109667</v>
      </c>
      <c r="AI29" s="21">
        <f t="shared" si="22"/>
        <v>0.9607596005</v>
      </c>
    </row>
    <row r="30" ht="13.5" customHeight="1">
      <c r="A30" s="15" t="s">
        <v>117</v>
      </c>
      <c r="B30" s="6">
        <f>SQRT(('Regime Indicators'!J29-'Regime Indicators'!$J$38)^2+('Regime Indicators'!K29-'Regime Indicators'!$K$38)^2+('Regime Indicators'!L29-'Regime Indicators'!$L$38)^2+('Regime Indicators'!M29-'Regime Indicators'!$M$38)^2+('Regime Indicators'!N29-'Regime Indicators'!$N$38)^2+('Regime Indicators'!O29-'Regime Indicators'!$O$38)^2)</f>
        <v>3.033371663</v>
      </c>
      <c r="C30" s="6">
        <f t="shared" si="1"/>
        <v>0.2073381634</v>
      </c>
      <c r="D30" s="6">
        <f t="shared" si="2"/>
        <v>0.9734977799</v>
      </c>
      <c r="F30" s="135">
        <v>0.0394103072773524</v>
      </c>
      <c r="G30" s="6">
        <f t="shared" si="3"/>
        <v>0.03836584664</v>
      </c>
      <c r="H30" s="21">
        <f t="shared" si="4"/>
        <v>0.9734977799</v>
      </c>
      <c r="I30" s="135">
        <v>0.08109616974131928</v>
      </c>
      <c r="J30" s="6">
        <f t="shared" si="5"/>
        <v>0.07894694121</v>
      </c>
      <c r="K30" s="21">
        <f t="shared" si="6"/>
        <v>0.9734977799</v>
      </c>
      <c r="L30" s="135">
        <v>0.07591868049250583</v>
      </c>
      <c r="M30" s="6">
        <f t="shared" si="7"/>
        <v>0.07390666692</v>
      </c>
      <c r="N30" s="21">
        <f t="shared" si="8"/>
        <v>0.9734977799</v>
      </c>
      <c r="O30" s="22">
        <v>0.12802746768459894</v>
      </c>
      <c r="P30" s="6">
        <f t="shared" si="9"/>
        <v>0.1246344556</v>
      </c>
      <c r="Q30" s="21">
        <f t="shared" si="10"/>
        <v>0.9734977799</v>
      </c>
      <c r="R30" s="135">
        <v>0.12524365898074175</v>
      </c>
      <c r="S30" s="6">
        <f t="shared" si="11"/>
        <v>0.121924424</v>
      </c>
      <c r="T30" s="21">
        <f t="shared" si="12"/>
        <v>0.9734977799</v>
      </c>
      <c r="U30" s="135">
        <v>0.10097901053269398</v>
      </c>
      <c r="V30" s="6">
        <f t="shared" si="13"/>
        <v>0.09830284258</v>
      </c>
      <c r="W30" s="21">
        <f t="shared" si="14"/>
        <v>0.9734977799</v>
      </c>
      <c r="X30" s="135">
        <v>0.15119090204430452</v>
      </c>
      <c r="Y30" s="6">
        <f t="shared" si="15"/>
        <v>0.1471840075</v>
      </c>
      <c r="Z30" s="21">
        <f t="shared" si="16"/>
        <v>0.9734977799</v>
      </c>
      <c r="AA30" s="135">
        <v>0.1481741880572176</v>
      </c>
      <c r="AB30" s="6">
        <f t="shared" si="17"/>
        <v>0.1442472431</v>
      </c>
      <c r="AC30" s="21">
        <f t="shared" si="18"/>
        <v>0.9734977799</v>
      </c>
      <c r="AD30" s="135">
        <v>0.0438108012453613</v>
      </c>
      <c r="AE30" s="6">
        <f t="shared" si="19"/>
        <v>0.04264971775</v>
      </c>
      <c r="AF30" s="21">
        <f t="shared" si="20"/>
        <v>0.9734977799</v>
      </c>
      <c r="AG30" s="135">
        <v>0.0345647898787842</v>
      </c>
      <c r="AH30" s="6">
        <f t="shared" si="21"/>
        <v>0.03364874621</v>
      </c>
      <c r="AI30" s="21">
        <f t="shared" si="22"/>
        <v>0.9734977799</v>
      </c>
    </row>
    <row r="31" ht="13.5" customHeight="1">
      <c r="A31" s="15" t="s">
        <v>119</v>
      </c>
      <c r="B31" s="6">
        <f>SQRT(('Regime Indicators'!J30-'Regime Indicators'!$J$38)^2+('Regime Indicators'!K30-'Regime Indicators'!$K$38)^2+('Regime Indicators'!L30-'Regime Indicators'!$L$38)^2+('Regime Indicators'!M30-'Regime Indicators'!$M$38)^2+('Regime Indicators'!N30-'Regime Indicators'!$N$38)^2+('Regime Indicators'!O30-'Regime Indicators'!$O$38)^2)</f>
        <v>2.723829765</v>
      </c>
      <c r="C31" s="6">
        <f t="shared" si="1"/>
        <v>0.1861802389</v>
      </c>
      <c r="D31" s="6">
        <f t="shared" si="2"/>
        <v>0.980763935</v>
      </c>
      <c r="F31" s="135">
        <v>0.10008655789662968</v>
      </c>
      <c r="G31" s="6">
        <f t="shared" si="3"/>
        <v>0.09816128637</v>
      </c>
      <c r="H31" s="21">
        <f t="shared" si="4"/>
        <v>0.980763935</v>
      </c>
      <c r="I31" s="135">
        <v>0.10436267827085244</v>
      </c>
      <c r="J31" s="6">
        <f t="shared" si="5"/>
        <v>0.102355151</v>
      </c>
      <c r="K31" s="21">
        <f t="shared" si="6"/>
        <v>0.980763935</v>
      </c>
      <c r="L31" s="135">
        <v>0.0930131041670268</v>
      </c>
      <c r="M31" s="6">
        <f t="shared" si="7"/>
        <v>0.09122389805</v>
      </c>
      <c r="N31" s="21">
        <f t="shared" si="8"/>
        <v>0.980763935</v>
      </c>
      <c r="O31" s="22">
        <v>0.08172443861155831</v>
      </c>
      <c r="P31" s="6">
        <f t="shared" si="9"/>
        <v>0.080152382</v>
      </c>
      <c r="Q31" s="21">
        <f t="shared" si="10"/>
        <v>0.980763935</v>
      </c>
      <c r="R31" s="135">
        <v>0.06014753452030375</v>
      </c>
      <c r="S31" s="6">
        <f t="shared" si="11"/>
        <v>0.05899053264</v>
      </c>
      <c r="T31" s="21">
        <f t="shared" si="12"/>
        <v>0.980763935</v>
      </c>
      <c r="U31" s="135">
        <v>0.050782321841085</v>
      </c>
      <c r="V31" s="6">
        <f t="shared" si="13"/>
        <v>0.0498054698</v>
      </c>
      <c r="W31" s="21">
        <f t="shared" si="14"/>
        <v>0.980763935</v>
      </c>
      <c r="X31" s="135">
        <v>0.05757898823000063</v>
      </c>
      <c r="Y31" s="6">
        <f t="shared" si="15"/>
        <v>0.05647139507</v>
      </c>
      <c r="Z31" s="21">
        <f t="shared" si="16"/>
        <v>0.980763935</v>
      </c>
      <c r="AA31" s="135">
        <v>0.05276475278585946</v>
      </c>
      <c r="AB31" s="6">
        <f t="shared" si="17"/>
        <v>0.05174976657</v>
      </c>
      <c r="AC31" s="21">
        <f t="shared" si="18"/>
        <v>0.980763935</v>
      </c>
      <c r="AD31" s="135">
        <v>-0.0071683917451824675</v>
      </c>
      <c r="AE31" s="6">
        <f t="shared" si="19"/>
        <v>-0.007030500096</v>
      </c>
      <c r="AF31" s="21">
        <f t="shared" si="20"/>
        <v>0.980763935</v>
      </c>
      <c r="AG31" s="135">
        <v>0.038236513056671306</v>
      </c>
      <c r="AH31" s="6">
        <f t="shared" si="21"/>
        <v>0.03750099301</v>
      </c>
      <c r="AI31" s="21">
        <f t="shared" si="22"/>
        <v>0.980763935</v>
      </c>
    </row>
    <row r="32" ht="13.5" customHeight="1">
      <c r="A32" s="15" t="s">
        <v>121</v>
      </c>
      <c r="B32" s="6">
        <f>SQRT(('Regime Indicators'!J31-'Regime Indicators'!$J$38)^2+('Regime Indicators'!K31-'Regime Indicators'!$K$38)^2+('Regime Indicators'!L31-'Regime Indicators'!$L$38)^2+('Regime Indicators'!M31-'Regime Indicators'!$M$38)^2+('Regime Indicators'!N31-'Regime Indicators'!$N$38)^2+('Regime Indicators'!O31-'Regime Indicators'!$O$38)^2)</f>
        <v>2.218272224</v>
      </c>
      <c r="C32" s="6">
        <f t="shared" si="1"/>
        <v>0.1516241792</v>
      </c>
      <c r="D32" s="6">
        <f t="shared" si="2"/>
        <v>0.9895789401</v>
      </c>
      <c r="F32" s="135">
        <v>0.030213933497469148</v>
      </c>
      <c r="G32" s="6">
        <f t="shared" si="3"/>
        <v>0.02989907229</v>
      </c>
      <c r="H32" s="21">
        <f t="shared" si="4"/>
        <v>0.9895789401</v>
      </c>
      <c r="I32" s="135">
        <v>0.011195161958098332</v>
      </c>
      <c r="J32" s="6">
        <f t="shared" si="5"/>
        <v>0.01107849651</v>
      </c>
      <c r="K32" s="21">
        <f t="shared" si="6"/>
        <v>0.9895789401</v>
      </c>
      <c r="L32" s="135">
        <v>0.01777023977561032</v>
      </c>
      <c r="M32" s="6">
        <f t="shared" si="7"/>
        <v>0.01758505504</v>
      </c>
      <c r="N32" s="21">
        <f t="shared" si="8"/>
        <v>0.9895789401</v>
      </c>
      <c r="O32" s="22">
        <v>0.00484762802201244</v>
      </c>
      <c r="P32" s="6">
        <f t="shared" si="9"/>
        <v>0.0047971106</v>
      </c>
      <c r="Q32" s="21">
        <f t="shared" si="10"/>
        <v>0.9895789401</v>
      </c>
      <c r="R32" s="135">
        <v>0.010934584937572378</v>
      </c>
      <c r="S32" s="6">
        <f t="shared" si="11"/>
        <v>0.01082063497</v>
      </c>
      <c r="T32" s="21">
        <f t="shared" si="12"/>
        <v>0.9895789401</v>
      </c>
      <c r="U32" s="135">
        <v>0.003957731738683856</v>
      </c>
      <c r="V32" s="6">
        <f t="shared" si="13"/>
        <v>0.003916487979</v>
      </c>
      <c r="W32" s="21">
        <f t="shared" si="14"/>
        <v>0.9895789401</v>
      </c>
      <c r="X32" s="135">
        <v>0.039798795924819386</v>
      </c>
      <c r="Y32" s="6">
        <f t="shared" si="15"/>
        <v>0.03938405029</v>
      </c>
      <c r="Z32" s="21">
        <f t="shared" si="16"/>
        <v>0.9895789401</v>
      </c>
      <c r="AA32" s="135">
        <v>0.029269201021254743</v>
      </c>
      <c r="AB32" s="6">
        <f t="shared" si="17"/>
        <v>0.02896418493</v>
      </c>
      <c r="AC32" s="21">
        <f t="shared" si="18"/>
        <v>0.9895789401</v>
      </c>
      <c r="AD32" s="135">
        <v>0.027892100251639906</v>
      </c>
      <c r="AE32" s="6">
        <f t="shared" si="19"/>
        <v>0.02760143501</v>
      </c>
      <c r="AF32" s="21">
        <f t="shared" si="20"/>
        <v>0.9895789401</v>
      </c>
      <c r="AG32" s="135">
        <v>0.029704461921522096</v>
      </c>
      <c r="AH32" s="6">
        <f t="shared" si="21"/>
        <v>0.02939490995</v>
      </c>
      <c r="AI32" s="21">
        <f t="shared" si="22"/>
        <v>0.9895789401</v>
      </c>
    </row>
    <row r="33" ht="13.5" customHeight="1">
      <c r="A33" s="15" t="s">
        <v>123</v>
      </c>
      <c r="B33" s="6">
        <f>SQRT(('Regime Indicators'!J32-'Regime Indicators'!$J$38)^2+('Regime Indicators'!K32-'Regime Indicators'!$K$38)^2+('Regime Indicators'!L32-'Regime Indicators'!$L$38)^2+('Regime Indicators'!M32-'Regime Indicators'!$M$38)^2+('Regime Indicators'!N32-'Regime Indicators'!$N$38)^2+('Regime Indicators'!O32-'Regime Indicators'!$O$38)^2)</f>
        <v>1.989457677</v>
      </c>
      <c r="C33" s="6">
        <f t="shared" si="1"/>
        <v>0.1359841611</v>
      </c>
      <c r="D33" s="6">
        <f t="shared" si="2"/>
        <v>0.9924752217</v>
      </c>
      <c r="F33" s="135">
        <v>0.051042337676546534</v>
      </c>
      <c r="G33" s="6">
        <f t="shared" si="3"/>
        <v>0.0506582554</v>
      </c>
      <c r="H33" s="21">
        <f t="shared" si="4"/>
        <v>0.9924752217</v>
      </c>
      <c r="I33" s="135">
        <v>0.05130329004789114</v>
      </c>
      <c r="J33" s="6">
        <f t="shared" si="5"/>
        <v>0.05091724416</v>
      </c>
      <c r="K33" s="21">
        <f t="shared" si="6"/>
        <v>0.9924752217</v>
      </c>
      <c r="L33" s="135">
        <v>0.02382828787470359</v>
      </c>
      <c r="M33" s="6">
        <f t="shared" si="7"/>
        <v>0.02364898529</v>
      </c>
      <c r="N33" s="21">
        <f t="shared" si="8"/>
        <v>0.9924752217</v>
      </c>
      <c r="O33" s="22">
        <v>0.01724402428155214</v>
      </c>
      <c r="P33" s="6">
        <f t="shared" si="9"/>
        <v>0.01711426682</v>
      </c>
      <c r="Q33" s="21">
        <f t="shared" si="10"/>
        <v>0.9924752217</v>
      </c>
      <c r="R33" s="135">
        <v>0.05238233061939446</v>
      </c>
      <c r="S33" s="6">
        <f t="shared" si="11"/>
        <v>0.05198816519</v>
      </c>
      <c r="T33" s="21">
        <f t="shared" si="12"/>
        <v>0.9924752217</v>
      </c>
      <c r="U33" s="135">
        <v>0.03995566128602457</v>
      </c>
      <c r="V33" s="6">
        <f t="shared" si="13"/>
        <v>0.03965500379</v>
      </c>
      <c r="W33" s="21">
        <f t="shared" si="14"/>
        <v>0.9924752217</v>
      </c>
      <c r="X33" s="135">
        <v>0.03400918843493228</v>
      </c>
      <c r="Y33" s="6">
        <f t="shared" si="15"/>
        <v>0.03375327683</v>
      </c>
      <c r="Z33" s="21">
        <f t="shared" si="16"/>
        <v>0.9924752217</v>
      </c>
      <c r="AA33" s="135">
        <v>0.030537423880423242</v>
      </c>
      <c r="AB33" s="6">
        <f t="shared" si="17"/>
        <v>0.03030763654</v>
      </c>
      <c r="AC33" s="21">
        <f t="shared" si="18"/>
        <v>0.9924752217</v>
      </c>
      <c r="AD33" s="135">
        <v>0.027232758519833755</v>
      </c>
      <c r="AE33" s="6">
        <f t="shared" si="19"/>
        <v>0.02702783805</v>
      </c>
      <c r="AF33" s="21">
        <f t="shared" si="20"/>
        <v>0.9924752217</v>
      </c>
      <c r="AG33" s="135">
        <v>0.02999423148957625</v>
      </c>
      <c r="AH33" s="6">
        <f t="shared" si="21"/>
        <v>0.02976853155</v>
      </c>
      <c r="AI33" s="21">
        <f t="shared" si="22"/>
        <v>0.9924752217</v>
      </c>
    </row>
    <row r="34" ht="13.5" customHeight="1">
      <c r="A34" s="15" t="s">
        <v>125</v>
      </c>
      <c r="B34" s="6">
        <f>SQRT(('Regime Indicators'!J33-'Regime Indicators'!$J$38)^2+('Regime Indicators'!K33-'Regime Indicators'!$K$38)^2+('Regime Indicators'!L33-'Regime Indicators'!$L$38)^2+('Regime Indicators'!M33-'Regime Indicators'!$M$38)^2+('Regime Indicators'!N33-'Regime Indicators'!$N$38)^2+('Regime Indicators'!O33-'Regime Indicators'!$O$38)^2)</f>
        <v>1.509686682</v>
      </c>
      <c r="C34" s="6">
        <f t="shared" si="1"/>
        <v>0.1031906732</v>
      </c>
      <c r="D34" s="6">
        <f t="shared" si="2"/>
        <v>0.9967072004</v>
      </c>
      <c r="F34" s="135">
        <v>-0.0019343778168032788</v>
      </c>
      <c r="G34" s="6">
        <f t="shared" si="3"/>
        <v>-0.001928008298</v>
      </c>
      <c r="H34" s="21">
        <f t="shared" si="4"/>
        <v>0.9967072004</v>
      </c>
      <c r="I34" s="135">
        <v>0.014870146223218805</v>
      </c>
      <c r="J34" s="6">
        <f t="shared" si="5"/>
        <v>0.01482118181</v>
      </c>
      <c r="K34" s="21">
        <f t="shared" si="6"/>
        <v>0.9967072004</v>
      </c>
      <c r="L34" s="135">
        <v>-0.08577541526323029</v>
      </c>
      <c r="M34" s="6">
        <f t="shared" si="7"/>
        <v>-0.08549297401</v>
      </c>
      <c r="N34" s="21">
        <f t="shared" si="8"/>
        <v>0.9967072004</v>
      </c>
      <c r="O34" s="22">
        <v>-0.061292524104715085</v>
      </c>
      <c r="P34" s="6">
        <f t="shared" si="9"/>
        <v>-0.06109070011</v>
      </c>
      <c r="Q34" s="21">
        <f t="shared" si="10"/>
        <v>0.9967072004</v>
      </c>
      <c r="R34" s="135">
        <v>-0.06239609524724887</v>
      </c>
      <c r="S34" s="6">
        <f t="shared" si="11"/>
        <v>-0.06219063741</v>
      </c>
      <c r="T34" s="21">
        <f t="shared" si="12"/>
        <v>0.9967072004</v>
      </c>
      <c r="U34" s="135">
        <v>-0.05238851146386114</v>
      </c>
      <c r="V34" s="6">
        <f t="shared" si="13"/>
        <v>-0.0522160066</v>
      </c>
      <c r="W34" s="21">
        <f t="shared" si="14"/>
        <v>0.9967072004</v>
      </c>
      <c r="X34" s="135">
        <v>-0.08727486962000564</v>
      </c>
      <c r="Y34" s="6">
        <f t="shared" si="15"/>
        <v>-0.08698749097</v>
      </c>
      <c r="Z34" s="21">
        <f t="shared" si="16"/>
        <v>0.9967072004</v>
      </c>
      <c r="AA34" s="135">
        <v>-0.07810530221614831</v>
      </c>
      <c r="AB34" s="6">
        <f t="shared" si="17"/>
        <v>-0.07784811711</v>
      </c>
      <c r="AC34" s="21">
        <f t="shared" si="18"/>
        <v>0.9967072004</v>
      </c>
      <c r="AD34" s="135">
        <v>-0.053796706110276094</v>
      </c>
      <c r="AE34" s="6">
        <f t="shared" si="19"/>
        <v>-0.05361956434</v>
      </c>
      <c r="AF34" s="21">
        <f t="shared" si="20"/>
        <v>0.9967072004</v>
      </c>
      <c r="AG34" s="135">
        <v>-0.03274293488272306</v>
      </c>
      <c r="AH34" s="6">
        <f t="shared" si="21"/>
        <v>-0.03263511896</v>
      </c>
      <c r="AI34" s="21">
        <f t="shared" si="22"/>
        <v>0.9967072004</v>
      </c>
    </row>
    <row r="35" ht="13.5" customHeight="1">
      <c r="A35" s="15" t="s">
        <v>127</v>
      </c>
      <c r="B35" s="6">
        <f>SQRT(('Regime Indicators'!J34-'Regime Indicators'!$J$38)^2+('Regime Indicators'!K34-'Regime Indicators'!$K$38)^2+('Regime Indicators'!L34-'Regime Indicators'!$L$38)^2+('Regime Indicators'!M34-'Regime Indicators'!$M$38)^2+('Regime Indicators'!N34-'Regime Indicators'!$N$38)^2+('Regime Indicators'!O34-'Regime Indicators'!$O$38)^2)</f>
        <v>1.634378998</v>
      </c>
      <c r="C35" s="6">
        <f t="shared" si="1"/>
        <v>0.1117136894</v>
      </c>
      <c r="D35" s="6">
        <f t="shared" si="2"/>
        <v>0.9958232853</v>
      </c>
      <c r="F35" s="135">
        <v>0.04980142317166836</v>
      </c>
      <c r="G35" s="6">
        <f t="shared" si="3"/>
        <v>0.04959341683</v>
      </c>
      <c r="H35" s="21">
        <f t="shared" si="4"/>
        <v>0.9958232853</v>
      </c>
      <c r="I35" s="135">
        <v>0.047843466843716875</v>
      </c>
      <c r="J35" s="6">
        <f t="shared" si="5"/>
        <v>0.04764363833</v>
      </c>
      <c r="K35" s="21">
        <f t="shared" si="6"/>
        <v>0.9958232853</v>
      </c>
      <c r="L35" s="135">
        <v>0.09398395019778727</v>
      </c>
      <c r="M35" s="6">
        <f t="shared" si="7"/>
        <v>0.09359140605</v>
      </c>
      <c r="N35" s="21">
        <f t="shared" si="8"/>
        <v>0.9958232853</v>
      </c>
      <c r="O35" s="22">
        <v>0.10058753777680773</v>
      </c>
      <c r="P35" s="6">
        <f t="shared" si="9"/>
        <v>0.1001674123</v>
      </c>
      <c r="Q35" s="21">
        <f t="shared" si="10"/>
        <v>0.9958232853</v>
      </c>
      <c r="R35" s="135">
        <v>-0.05171865867720671</v>
      </c>
      <c r="S35" s="6">
        <f t="shared" si="11"/>
        <v>-0.05150264459</v>
      </c>
      <c r="T35" s="21">
        <f t="shared" si="12"/>
        <v>0.9958232853</v>
      </c>
      <c r="U35" s="135">
        <v>-0.02216193218532647</v>
      </c>
      <c r="V35" s="6">
        <f t="shared" si="13"/>
        <v>-0.02206936812</v>
      </c>
      <c r="W35" s="21">
        <f t="shared" si="14"/>
        <v>0.9958232853</v>
      </c>
      <c r="X35" s="135">
        <v>-0.04075487126966393</v>
      </c>
      <c r="Y35" s="6">
        <f t="shared" si="15"/>
        <v>-0.0405846498</v>
      </c>
      <c r="Z35" s="21">
        <f t="shared" si="16"/>
        <v>0.9958232853</v>
      </c>
      <c r="AA35" s="135">
        <v>-0.026875585072448582</v>
      </c>
      <c r="AB35" s="6">
        <f t="shared" si="17"/>
        <v>-0.02676333342</v>
      </c>
      <c r="AC35" s="21">
        <f t="shared" si="18"/>
        <v>0.9958232853</v>
      </c>
      <c r="AD35" s="135">
        <v>-0.029933932071220304</v>
      </c>
      <c r="AE35" s="6">
        <f t="shared" si="19"/>
        <v>-0.02980890658</v>
      </c>
      <c r="AF35" s="21">
        <f t="shared" si="20"/>
        <v>0.9958232853</v>
      </c>
      <c r="AG35" s="135">
        <v>-0.025107885834562693</v>
      </c>
      <c r="AH35" s="6">
        <f t="shared" si="21"/>
        <v>-0.02500301736</v>
      </c>
      <c r="AI35" s="21">
        <f t="shared" si="22"/>
        <v>0.9958232853</v>
      </c>
    </row>
    <row r="36" ht="13.5" customHeight="1">
      <c r="A36" s="15" t="s">
        <v>129</v>
      </c>
      <c r="B36" s="6">
        <f>SQRT(('Regime Indicators'!J35-'Regime Indicators'!$J$38)^2+('Regime Indicators'!K35-'Regime Indicators'!$K$38)^2+('Regime Indicators'!L35-'Regime Indicators'!$L$38)^2+('Regime Indicators'!M35-'Regime Indicators'!$M$38)^2+('Regime Indicators'!N35-'Regime Indicators'!$N$38)^2+('Regime Indicators'!O35-'Regime Indicators'!$O$38)^2)</f>
        <v>1.209832291</v>
      </c>
      <c r="C36" s="6">
        <f t="shared" si="1"/>
        <v>0.08269491284</v>
      </c>
      <c r="D36" s="6">
        <f t="shared" si="2"/>
        <v>0.9983044445</v>
      </c>
      <c r="F36" s="135">
        <v>-0.007219281528972221</v>
      </c>
      <c r="G36" s="6">
        <f t="shared" si="3"/>
        <v>-0.007207040836</v>
      </c>
      <c r="H36" s="21">
        <f t="shared" si="4"/>
        <v>0.9983044445</v>
      </c>
      <c r="I36" s="135">
        <v>0.03837648483157774</v>
      </c>
      <c r="J36" s="6">
        <f t="shared" si="5"/>
        <v>0.03831141537</v>
      </c>
      <c r="K36" s="21">
        <f t="shared" si="6"/>
        <v>0.9983044445</v>
      </c>
      <c r="L36" s="135">
        <v>0.01980316524649739</v>
      </c>
      <c r="M36" s="6">
        <f t="shared" si="7"/>
        <v>0.01976958788</v>
      </c>
      <c r="N36" s="21">
        <f t="shared" si="8"/>
        <v>0.9983044445</v>
      </c>
      <c r="O36" s="22">
        <v>0.0662983451831709</v>
      </c>
      <c r="P36" s="6">
        <f t="shared" si="9"/>
        <v>0.06618593266</v>
      </c>
      <c r="Q36" s="21">
        <f t="shared" si="10"/>
        <v>0.9983044445</v>
      </c>
      <c r="R36" s="135">
        <v>0.026102499223344733</v>
      </c>
      <c r="S36" s="6">
        <f t="shared" si="11"/>
        <v>0.02605824099</v>
      </c>
      <c r="T36" s="21">
        <f t="shared" si="12"/>
        <v>0.9983044445</v>
      </c>
      <c r="U36" s="135">
        <v>0.05022271992639005</v>
      </c>
      <c r="V36" s="6">
        <f t="shared" si="13"/>
        <v>0.05013756452</v>
      </c>
      <c r="W36" s="21">
        <f t="shared" si="14"/>
        <v>0.9983044445</v>
      </c>
      <c r="X36" s="135">
        <v>0.03695738396016823</v>
      </c>
      <c r="Y36" s="6">
        <f t="shared" si="15"/>
        <v>0.03689472066</v>
      </c>
      <c r="Z36" s="21">
        <f t="shared" si="16"/>
        <v>0.9983044445</v>
      </c>
      <c r="AA36" s="135">
        <v>0.04369973807073668</v>
      </c>
      <c r="AB36" s="6">
        <f t="shared" si="17"/>
        <v>0.04362564274</v>
      </c>
      <c r="AC36" s="21">
        <f t="shared" si="18"/>
        <v>0.9983044445</v>
      </c>
      <c r="AD36" s="135">
        <v>-0.046320447186645075</v>
      </c>
      <c r="AE36" s="6">
        <f t="shared" si="19"/>
        <v>-0.0462419083</v>
      </c>
      <c r="AF36" s="21">
        <f t="shared" si="20"/>
        <v>0.9983044445</v>
      </c>
      <c r="AG36" s="135">
        <v>0.006456281779314121</v>
      </c>
      <c r="AH36" s="6">
        <f t="shared" si="21"/>
        <v>0.006445334795</v>
      </c>
      <c r="AI36" s="21">
        <f t="shared" si="22"/>
        <v>0.9983044445</v>
      </c>
    </row>
    <row r="37" ht="13.5" customHeight="1">
      <c r="A37" s="15" t="s">
        <v>131</v>
      </c>
      <c r="B37" s="6">
        <f>SQRT(('Regime Indicators'!J36-'Regime Indicators'!$J$38)^2+('Regime Indicators'!K36-'Regime Indicators'!$K$38)^2+('Regime Indicators'!L36-'Regime Indicators'!$L$38)^2+('Regime Indicators'!M36-'Regime Indicators'!$M$38)^2+('Regime Indicators'!N36-'Regime Indicators'!$N$38)^2+('Regime Indicators'!O36-'Regime Indicators'!$O$38)^2)</f>
        <v>0.8660977041</v>
      </c>
      <c r="C37" s="6">
        <f t="shared" si="1"/>
        <v>0.05919983675</v>
      </c>
      <c r="D37" s="6">
        <f t="shared" si="2"/>
        <v>0.9993777102</v>
      </c>
      <c r="F37" s="135">
        <v>0.0010835834158609003</v>
      </c>
      <c r="G37" s="6">
        <f t="shared" si="3"/>
        <v>0.001082909113</v>
      </c>
      <c r="H37" s="21">
        <f t="shared" si="4"/>
        <v>0.9993777102</v>
      </c>
      <c r="I37" s="135">
        <v>0.0012004843380759578</v>
      </c>
      <c r="J37" s="6">
        <f t="shared" si="5"/>
        <v>0.001199737289</v>
      </c>
      <c r="K37" s="21">
        <f t="shared" si="6"/>
        <v>0.9993777102</v>
      </c>
      <c r="L37" s="135">
        <v>-0.011958177989005225</v>
      </c>
      <c r="M37" s="6">
        <f t="shared" si="7"/>
        <v>-0.01195073654</v>
      </c>
      <c r="N37" s="21">
        <f t="shared" si="8"/>
        <v>0.9993777102</v>
      </c>
      <c r="O37" s="22">
        <v>0.019768722717746767</v>
      </c>
      <c r="P37" s="6">
        <f t="shared" si="9"/>
        <v>0.01975642084</v>
      </c>
      <c r="Q37" s="21">
        <f t="shared" si="10"/>
        <v>0.9993777102</v>
      </c>
      <c r="R37" s="135">
        <v>0.0012346584429094865</v>
      </c>
      <c r="S37" s="6">
        <f t="shared" si="11"/>
        <v>0.001233890128</v>
      </c>
      <c r="T37" s="21">
        <f t="shared" si="12"/>
        <v>0.9993777102</v>
      </c>
      <c r="U37" s="135">
        <v>0.008349418185144453</v>
      </c>
      <c r="V37" s="6">
        <f t="shared" si="13"/>
        <v>0.008344222427</v>
      </c>
      <c r="W37" s="21">
        <f t="shared" si="14"/>
        <v>0.9993777102</v>
      </c>
      <c r="X37" s="135">
        <v>0.029826918590895923</v>
      </c>
      <c r="Y37" s="6">
        <f t="shared" si="15"/>
        <v>0.0298083576</v>
      </c>
      <c r="Z37" s="21">
        <f t="shared" si="16"/>
        <v>0.9993777102</v>
      </c>
      <c r="AA37" s="135">
        <v>0.0533264368231301</v>
      </c>
      <c r="AB37" s="6">
        <f t="shared" si="17"/>
        <v>0.05329325233</v>
      </c>
      <c r="AC37" s="21">
        <f t="shared" si="18"/>
        <v>0.9993777102</v>
      </c>
      <c r="AD37" s="135">
        <v>-0.008343874251251826</v>
      </c>
      <c r="AE37" s="6">
        <f t="shared" si="19"/>
        <v>-0.008338681944</v>
      </c>
      <c r="AF37" s="21">
        <f t="shared" si="20"/>
        <v>0.9993777102</v>
      </c>
      <c r="AG37" s="135">
        <v>0.012819605815675983</v>
      </c>
      <c r="AH37" s="6">
        <f t="shared" si="21"/>
        <v>0.01281162831</v>
      </c>
      <c r="AI37" s="21">
        <f t="shared" si="22"/>
        <v>0.9993777102</v>
      </c>
    </row>
    <row r="38" ht="13.5" customHeight="1">
      <c r="A38" s="15" t="s">
        <v>133</v>
      </c>
      <c r="B38" s="6">
        <f>SQRT(('Regime Indicators'!J37-'Regime Indicators'!$J$38)^2+('Regime Indicators'!K37-'Regime Indicators'!$K$38)^2+('Regime Indicators'!L37-'Regime Indicators'!$L$38)^2+('Regime Indicators'!M37-'Regime Indicators'!$M$38)^2+('Regime Indicators'!N37-'Regime Indicators'!$N$38)^2+('Regime Indicators'!O37-'Regime Indicators'!$O$38)^2)</f>
        <v>0.4776931331</v>
      </c>
      <c r="C38" s="6">
        <f t="shared" si="1"/>
        <v>0.0326514611</v>
      </c>
      <c r="D38" s="6">
        <f t="shared" si="2"/>
        <v>0.9998955727</v>
      </c>
      <c r="F38" s="135">
        <v>-0.08394969440815658</v>
      </c>
      <c r="G38" s="6">
        <f t="shared" si="3"/>
        <v>-0.08394092777</v>
      </c>
      <c r="H38" s="21">
        <f t="shared" si="4"/>
        <v>0.9998955727</v>
      </c>
      <c r="I38" s="135">
        <v>-0.05290070530997959</v>
      </c>
      <c r="J38" s="6">
        <f t="shared" si="5"/>
        <v>-0.05289518103</v>
      </c>
      <c r="K38" s="21">
        <f t="shared" si="6"/>
        <v>0.9998955727</v>
      </c>
      <c r="L38" s="135">
        <v>-0.10734793042782664</v>
      </c>
      <c r="M38" s="6">
        <f t="shared" si="7"/>
        <v>-0.1073367204</v>
      </c>
      <c r="N38" s="21">
        <f t="shared" si="8"/>
        <v>0.9998955727</v>
      </c>
      <c r="O38" s="22">
        <v>-0.13061590109325105</v>
      </c>
      <c r="P38" s="6">
        <f t="shared" si="9"/>
        <v>-0.1306022612</v>
      </c>
      <c r="Q38" s="21">
        <f t="shared" si="10"/>
        <v>0.9998955727</v>
      </c>
      <c r="R38" s="135">
        <v>-0.12053016520882931</v>
      </c>
      <c r="S38" s="6">
        <f t="shared" si="11"/>
        <v>-0.1205175786</v>
      </c>
      <c r="T38" s="21">
        <f t="shared" si="12"/>
        <v>0.9998955727</v>
      </c>
      <c r="U38" s="135">
        <v>-0.09110133713576318</v>
      </c>
      <c r="V38" s="6">
        <f t="shared" si="13"/>
        <v>-0.09109182367</v>
      </c>
      <c r="W38" s="21">
        <f t="shared" si="14"/>
        <v>0.9998955727</v>
      </c>
      <c r="X38" s="135">
        <v>-0.08819179493839269</v>
      </c>
      <c r="Y38" s="6">
        <f t="shared" si="15"/>
        <v>-0.08818258531</v>
      </c>
      <c r="Z38" s="21">
        <f t="shared" si="16"/>
        <v>0.9998955727</v>
      </c>
      <c r="AA38" s="135">
        <v>-0.07257369607129871</v>
      </c>
      <c r="AB38" s="6">
        <f t="shared" si="17"/>
        <v>-0.0725661174</v>
      </c>
      <c r="AC38" s="21">
        <f t="shared" si="18"/>
        <v>0.9998955727</v>
      </c>
      <c r="AD38" s="135">
        <v>0.006416210283995305</v>
      </c>
      <c r="AE38" s="6">
        <f t="shared" si="19"/>
        <v>0.006415540257</v>
      </c>
      <c r="AF38" s="21">
        <f t="shared" si="20"/>
        <v>0.9998955727</v>
      </c>
      <c r="AG38" s="135">
        <v>-0.037376569617870725</v>
      </c>
      <c r="AH38" s="6">
        <f t="shared" si="21"/>
        <v>-0.03737266648</v>
      </c>
      <c r="AI38" s="21">
        <f t="shared" si="22"/>
        <v>0.9998955727</v>
      </c>
    </row>
    <row r="39" ht="13.5" customHeight="1">
      <c r="A39" s="15"/>
      <c r="F39" s="135"/>
      <c r="H39" s="21"/>
      <c r="I39" s="135"/>
      <c r="K39" s="21"/>
      <c r="L39" s="135"/>
      <c r="N39" s="21"/>
      <c r="O39" s="22"/>
      <c r="Q39" s="21"/>
      <c r="R39" s="135"/>
      <c r="T39" s="21"/>
      <c r="U39" s="135"/>
      <c r="W39" s="21"/>
      <c r="X39" s="135"/>
      <c r="Z39" s="21"/>
      <c r="AA39" s="135"/>
      <c r="AC39" s="21"/>
      <c r="AD39" s="135"/>
      <c r="AF39" s="21"/>
      <c r="AG39" s="135"/>
      <c r="AI39" s="21"/>
    </row>
    <row r="40" ht="13.5" customHeight="1">
      <c r="A40" s="15"/>
      <c r="F40" s="135"/>
      <c r="H40" s="21"/>
      <c r="I40" s="135"/>
      <c r="K40" s="21"/>
      <c r="L40" s="135"/>
      <c r="N40" s="21"/>
      <c r="O40" s="22"/>
      <c r="Q40" s="21"/>
      <c r="R40" s="135"/>
      <c r="T40" s="21"/>
      <c r="U40" s="135"/>
      <c r="W40" s="21"/>
      <c r="X40" s="135"/>
      <c r="Z40" s="21"/>
      <c r="AA40" s="135"/>
      <c r="AC40" s="21"/>
      <c r="AD40" s="135"/>
      <c r="AF40" s="21"/>
      <c r="AG40" s="135"/>
      <c r="AI40" s="21"/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0.02694087234</v>
      </c>
      <c r="I53" s="135">
        <f>SUM(J3:J49)/SUM(K3:K49)</f>
        <v>0.03262661966</v>
      </c>
      <c r="L53" s="135">
        <f>SUM(M3:M49)/SUM(N3:N49)</f>
        <v>0.02576170414</v>
      </c>
      <c r="O53" s="135">
        <f>SUM(P3:P49)/SUM(Q3:Q49)</f>
        <v>0.03300135816</v>
      </c>
      <c r="R53" s="135">
        <f>SUM(S3:S49)/SUM(T3:T49)</f>
        <v>0.008392834052</v>
      </c>
      <c r="U53" s="135">
        <f>SUM(V3:V49)/SUM(W3:W49)</f>
        <v>0.0130129349</v>
      </c>
      <c r="X53" s="135">
        <f>SUM(Y3:Y49)/SUM(Z3:Z49)</f>
        <v>0.01584729934</v>
      </c>
      <c r="AA53" s="135">
        <f>SUM(AB3:AB49)/SUM(AC3:AC49)</f>
        <v>0.01757680195</v>
      </c>
      <c r="AD53" s="135">
        <f>SUM(AE3:AE49)/SUM(AF3:AF49)</f>
        <v>0.00123546156</v>
      </c>
      <c r="AG53" s="135">
        <f>SUM(AH3:AH49)/SUM(AI3:AI49)</f>
        <v>0.01789664782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Indicators'!$J$37)^2+('Regime Indicators'!K2-'Regime Indicators'!$K$37)^2+('Regime Indicators'!L2-'Regime Indicators'!$L$37)^2+('Regime Indicators'!M2-'Regime Indicators'!$M$37)^2+('Regime Indicators'!N2-'Regime Indicators'!$N$37)^2+('Regime Indicators'!O2-'Regime Indicators'!$O$37)^2)</f>
        <v>14.56484795</v>
      </c>
      <c r="C3" s="6">
        <f t="shared" ref="C3:C37" si="1">B3/MAX($B$3:$B$49)</f>
        <v>1</v>
      </c>
      <c r="D3" s="6">
        <f t="shared" ref="D3:D37" si="2">(1-C3^3)^3</f>
        <v>0</v>
      </c>
      <c r="F3" s="135">
        <v>0.08002022215014493</v>
      </c>
      <c r="G3" s="6">
        <f t="shared" ref="G3:G37" si="3">F3*$D3</f>
        <v>0</v>
      </c>
      <c r="H3" s="21">
        <f t="shared" ref="H3:H37" si="4">$D3</f>
        <v>0</v>
      </c>
      <c r="I3" s="135">
        <v>0.05927035378206491</v>
      </c>
      <c r="J3" s="6">
        <f t="shared" ref="J3:J37" si="5">I3*$D3</f>
        <v>0</v>
      </c>
      <c r="K3" s="21">
        <f t="shared" ref="K3:K37" si="6">$D3</f>
        <v>0</v>
      </c>
      <c r="L3" s="135">
        <v>0.09027923563222706</v>
      </c>
      <c r="M3" s="6">
        <f t="shared" ref="M3:M37" si="7">L3*$D3</f>
        <v>0</v>
      </c>
      <c r="N3" s="21">
        <f t="shared" ref="N3:N37" si="8">$D3</f>
        <v>0</v>
      </c>
      <c r="O3" s="22">
        <v>0.08769557455906196</v>
      </c>
      <c r="P3" s="6">
        <f t="shared" ref="P3:P37" si="9">O3*$D3</f>
        <v>0</v>
      </c>
      <c r="Q3" s="21">
        <f t="shared" ref="Q3:Q37" si="10">$D3</f>
        <v>0</v>
      </c>
      <c r="R3" s="135">
        <v>0.10845177406117879</v>
      </c>
      <c r="S3" s="6">
        <f t="shared" ref="S3:S37" si="11">R3*$D3</f>
        <v>0</v>
      </c>
      <c r="T3" s="21">
        <f t="shared" ref="T3:T37" si="12">$D3</f>
        <v>0</v>
      </c>
      <c r="U3" s="135">
        <v>0.09379122638738613</v>
      </c>
      <c r="V3" s="6">
        <f t="shared" ref="V3:V37" si="13">U3*$D3</f>
        <v>0</v>
      </c>
      <c r="W3" s="21">
        <f t="shared" ref="W3:W37" si="14">$D3</f>
        <v>0</v>
      </c>
      <c r="X3" s="135">
        <v>0.122437114401857</v>
      </c>
      <c r="Y3" s="6">
        <f t="shared" ref="Y3:Y37" si="15">X3*$D3</f>
        <v>0</v>
      </c>
      <c r="Z3" s="21">
        <f t="shared" ref="Z3:Z37" si="16">$D3</f>
        <v>0</v>
      </c>
      <c r="AA3" s="135">
        <v>0.128439994113547</v>
      </c>
      <c r="AB3" s="6">
        <f t="shared" ref="AB3:AB37" si="17">AA3*$D3</f>
        <v>0</v>
      </c>
      <c r="AC3" s="21">
        <f t="shared" ref="AC3:AC37" si="18">$D3</f>
        <v>0</v>
      </c>
      <c r="AD3" s="135">
        <v>0.02572521521226423</v>
      </c>
      <c r="AE3" s="6">
        <f t="shared" ref="AE3:AE37" si="19">AD3*$D3</f>
        <v>0</v>
      </c>
      <c r="AF3" s="21">
        <f t="shared" ref="AF3:AF37" si="20">$D3</f>
        <v>0</v>
      </c>
      <c r="AG3" s="135">
        <v>0.04818173655123448</v>
      </c>
      <c r="AH3" s="6">
        <f t="shared" ref="AH3:AH37" si="21">AG3*$D3</f>
        <v>0</v>
      </c>
      <c r="AI3" s="21">
        <f t="shared" ref="AI3:AI37" si="22">$D3</f>
        <v>0</v>
      </c>
    </row>
    <row r="4" ht="13.5" customHeight="1">
      <c r="A4" s="15" t="s">
        <v>31</v>
      </c>
      <c r="B4" s="6">
        <f>SQRT(('Regime Indicators'!J3-'Regime Indicators'!$J$37)^2+('Regime Indicators'!K3-'Regime Indicators'!$K$37)^2+('Regime Indicators'!L3-'Regime Indicators'!$L$37)^2+('Regime Indicators'!M3-'Regime Indicators'!$M$37)^2+('Regime Indicators'!N3-'Regime Indicators'!$N$37)^2+('Regime Indicators'!O3-'Regime Indicators'!$O$37)^2)</f>
        <v>13.7198616</v>
      </c>
      <c r="C4" s="6">
        <f t="shared" si="1"/>
        <v>0.9419845402</v>
      </c>
      <c r="D4" s="6">
        <f t="shared" si="2"/>
        <v>0.004422594847</v>
      </c>
      <c r="F4" s="135">
        <v>0.01241346270998478</v>
      </c>
      <c r="G4" s="6">
        <f t="shared" si="3"/>
        <v>0.00005489971621</v>
      </c>
      <c r="H4" s="21">
        <f t="shared" si="4"/>
        <v>0.004422594847</v>
      </c>
      <c r="I4" s="135">
        <v>0.011884710625086337</v>
      </c>
      <c r="J4" s="6">
        <f t="shared" si="5"/>
        <v>0.00005256125997</v>
      </c>
      <c r="K4" s="21">
        <f t="shared" si="6"/>
        <v>0.004422594847</v>
      </c>
      <c r="L4" s="135">
        <v>0.014613208825635438</v>
      </c>
      <c r="M4" s="6">
        <f t="shared" si="7"/>
        <v>0.00006462830205</v>
      </c>
      <c r="N4" s="21">
        <f t="shared" si="8"/>
        <v>0.004422594847</v>
      </c>
      <c r="O4" s="22">
        <v>0.024761117291381085</v>
      </c>
      <c r="P4" s="6">
        <f t="shared" si="9"/>
        <v>0.0001095083897</v>
      </c>
      <c r="Q4" s="21">
        <f t="shared" si="10"/>
        <v>0.004422594847</v>
      </c>
      <c r="R4" s="135">
        <v>0.0320104288920775</v>
      </c>
      <c r="S4" s="6">
        <f t="shared" si="11"/>
        <v>0.0001415691579</v>
      </c>
      <c r="T4" s="21">
        <f t="shared" si="12"/>
        <v>0.004422594847</v>
      </c>
      <c r="U4" s="135">
        <v>0.04831366244088464</v>
      </c>
      <c r="V4" s="6">
        <f t="shared" si="13"/>
        <v>0.0002136717546</v>
      </c>
      <c r="W4" s="21">
        <f t="shared" si="14"/>
        <v>0.004422594847</v>
      </c>
      <c r="X4" s="135">
        <v>0.07268401040415595</v>
      </c>
      <c r="Y4" s="6">
        <f t="shared" si="15"/>
        <v>0.0003214519299</v>
      </c>
      <c r="Z4" s="21">
        <f t="shared" si="16"/>
        <v>0.004422594847</v>
      </c>
      <c r="AA4" s="135">
        <v>0.06995801200596197</v>
      </c>
      <c r="AB4" s="6">
        <f t="shared" si="17"/>
        <v>0.0003093959434</v>
      </c>
      <c r="AC4" s="21">
        <f t="shared" si="18"/>
        <v>0.004422594847</v>
      </c>
      <c r="AD4" s="135">
        <v>0.011605795214162162</v>
      </c>
      <c r="AE4" s="6">
        <f t="shared" si="19"/>
        <v>0.00005132773011</v>
      </c>
      <c r="AF4" s="21">
        <f t="shared" si="20"/>
        <v>0.004422594847</v>
      </c>
      <c r="AG4" s="135">
        <v>0.025472703447271927</v>
      </c>
      <c r="AH4" s="6">
        <f t="shared" si="21"/>
        <v>0.000112655447</v>
      </c>
      <c r="AI4" s="21">
        <f t="shared" si="22"/>
        <v>0.004422594847</v>
      </c>
    </row>
    <row r="5" ht="13.5" customHeight="1">
      <c r="A5" s="15" t="s">
        <v>55</v>
      </c>
      <c r="B5" s="6">
        <f>SQRT(('Regime Indicators'!J4-'Regime Indicators'!$J$37)^2+('Regime Indicators'!K4-'Regime Indicators'!$K$37)^2+('Regime Indicators'!L4-'Regime Indicators'!$L$37)^2+('Regime Indicators'!M4-'Regime Indicators'!$M$37)^2+('Regime Indicators'!N4-'Regime Indicators'!$N$37)^2+('Regime Indicators'!O4-'Regime Indicators'!$O$37)^2)</f>
        <v>13.14707057</v>
      </c>
      <c r="C5" s="6">
        <f t="shared" si="1"/>
        <v>0.9026575919</v>
      </c>
      <c r="D5" s="6">
        <f t="shared" si="2"/>
        <v>0.01850930609</v>
      </c>
      <c r="F5" s="135">
        <v>0.04925153891895251</v>
      </c>
      <c r="G5" s="6">
        <f t="shared" si="3"/>
        <v>0.0009116118091</v>
      </c>
      <c r="H5" s="21">
        <f t="shared" si="4"/>
        <v>0.01850930609</v>
      </c>
      <c r="I5" s="135">
        <v>0.06855645625949958</v>
      </c>
      <c r="J5" s="6">
        <f t="shared" si="5"/>
        <v>0.001268932433</v>
      </c>
      <c r="K5" s="21">
        <f t="shared" si="6"/>
        <v>0.01850930609</v>
      </c>
      <c r="L5" s="135">
        <v>0.023009322975089397</v>
      </c>
      <c r="M5" s="6">
        <f t="shared" si="7"/>
        <v>0.0004258866018</v>
      </c>
      <c r="N5" s="21">
        <f t="shared" si="8"/>
        <v>0.01850930609</v>
      </c>
      <c r="O5" s="22">
        <v>0.06687712968515203</v>
      </c>
      <c r="P5" s="6">
        <f t="shared" si="9"/>
        <v>0.001237849264</v>
      </c>
      <c r="Q5" s="21">
        <f t="shared" si="10"/>
        <v>0.01850930609</v>
      </c>
      <c r="R5" s="135">
        <v>0.06694646170415974</v>
      </c>
      <c r="S5" s="6">
        <f t="shared" si="11"/>
        <v>0.001239132551</v>
      </c>
      <c r="T5" s="21">
        <f t="shared" si="12"/>
        <v>0.01850930609</v>
      </c>
      <c r="U5" s="135">
        <v>0.07262039596740211</v>
      </c>
      <c r="V5" s="6">
        <f t="shared" si="13"/>
        <v>0.001344153137</v>
      </c>
      <c r="W5" s="21">
        <f t="shared" si="14"/>
        <v>0.01850930609</v>
      </c>
      <c r="X5" s="135">
        <v>0.041689047053434125</v>
      </c>
      <c r="Y5" s="6">
        <f t="shared" si="15"/>
        <v>0.0007716353324</v>
      </c>
      <c r="Z5" s="21">
        <f t="shared" si="16"/>
        <v>0.01850930609</v>
      </c>
      <c r="AA5" s="135">
        <v>0.05575059516325842</v>
      </c>
      <c r="AB5" s="6">
        <f t="shared" si="17"/>
        <v>0.00103190483</v>
      </c>
      <c r="AC5" s="21">
        <f t="shared" si="18"/>
        <v>0.01850930609</v>
      </c>
      <c r="AD5" s="135">
        <v>-0.01099525232072629</v>
      </c>
      <c r="AE5" s="6">
        <f t="shared" si="19"/>
        <v>-0.0002035144907</v>
      </c>
      <c r="AF5" s="21">
        <f t="shared" si="20"/>
        <v>0.01850930609</v>
      </c>
      <c r="AG5" s="135">
        <v>4.246628429507293E-4</v>
      </c>
      <c r="AH5" s="6">
        <f t="shared" si="21"/>
        <v>0.000007860214544</v>
      </c>
      <c r="AI5" s="21">
        <f t="shared" si="22"/>
        <v>0.01850930609</v>
      </c>
    </row>
    <row r="6" ht="13.5" customHeight="1">
      <c r="A6" s="15" t="s">
        <v>59</v>
      </c>
      <c r="B6" s="6">
        <f>SQRT(('Regime Indicators'!J5-'Regime Indicators'!$J$37)^2+('Regime Indicators'!K5-'Regime Indicators'!$K$37)^2+('Regime Indicators'!L5-'Regime Indicators'!$L$37)^2+('Regime Indicators'!M5-'Regime Indicators'!$M$37)^2+('Regime Indicators'!N5-'Regime Indicators'!$N$37)^2+('Regime Indicators'!O5-'Regime Indicators'!$O$37)^2)</f>
        <v>11.95545976</v>
      </c>
      <c r="C6" s="6">
        <f t="shared" si="1"/>
        <v>0.8208434307</v>
      </c>
      <c r="D6" s="6">
        <f t="shared" si="2"/>
        <v>0.08927199917</v>
      </c>
      <c r="F6" s="135">
        <v>-0.002430018543937873</v>
      </c>
      <c r="G6" s="6">
        <f t="shared" si="3"/>
        <v>-0.0002169326134</v>
      </c>
      <c r="H6" s="21">
        <f t="shared" si="4"/>
        <v>0.08927199917</v>
      </c>
      <c r="I6" s="135">
        <v>0.04208238323936153</v>
      </c>
      <c r="J6" s="6">
        <f t="shared" si="5"/>
        <v>0.003756778482</v>
      </c>
      <c r="K6" s="21">
        <f t="shared" si="6"/>
        <v>0.08927199917</v>
      </c>
      <c r="L6" s="135">
        <v>-0.06256878422352907</v>
      </c>
      <c r="M6" s="6">
        <f t="shared" si="7"/>
        <v>-0.005585640453</v>
      </c>
      <c r="N6" s="21">
        <f t="shared" si="8"/>
        <v>0.08927199917</v>
      </c>
      <c r="O6" s="22">
        <v>1.594875589121525E-4</v>
      </c>
      <c r="P6" s="6">
        <f t="shared" si="9"/>
        <v>0.00001423777323</v>
      </c>
      <c r="Q6" s="21">
        <f t="shared" si="10"/>
        <v>0.08927199917</v>
      </c>
      <c r="R6" s="135">
        <v>0.005225827378864345</v>
      </c>
      <c r="S6" s="6">
        <f t="shared" si="11"/>
        <v>0.0004665200574</v>
      </c>
      <c r="T6" s="21">
        <f t="shared" si="12"/>
        <v>0.08927199917</v>
      </c>
      <c r="U6" s="135">
        <v>0.04897168001593255</v>
      </c>
      <c r="V6" s="6">
        <f t="shared" si="13"/>
        <v>0.004371799778</v>
      </c>
      <c r="W6" s="21">
        <f t="shared" si="14"/>
        <v>0.08927199917</v>
      </c>
      <c r="X6" s="135">
        <v>-0.028372464318063062</v>
      </c>
      <c r="Y6" s="6">
        <f t="shared" si="15"/>
        <v>-0.002532866611</v>
      </c>
      <c r="Z6" s="21">
        <f t="shared" si="16"/>
        <v>0.08927199917</v>
      </c>
      <c r="AA6" s="135">
        <v>-0.01465868783247759</v>
      </c>
      <c r="AB6" s="6">
        <f t="shared" si="17"/>
        <v>-0.001308610368</v>
      </c>
      <c r="AC6" s="21">
        <f t="shared" si="18"/>
        <v>0.08927199917</v>
      </c>
      <c r="AD6" s="135">
        <v>0.07345144035693751</v>
      </c>
      <c r="AE6" s="6">
        <f t="shared" si="19"/>
        <v>0.006557156923</v>
      </c>
      <c r="AF6" s="21">
        <f t="shared" si="20"/>
        <v>0.08927199917</v>
      </c>
      <c r="AG6" s="135">
        <v>0.009373971220094646</v>
      </c>
      <c r="AH6" s="6">
        <f t="shared" si="21"/>
        <v>0.000836833151</v>
      </c>
      <c r="AI6" s="21">
        <f t="shared" si="22"/>
        <v>0.08927199917</v>
      </c>
    </row>
    <row r="7" ht="13.5" customHeight="1">
      <c r="A7" s="15" t="s">
        <v>61</v>
      </c>
      <c r="B7" s="6">
        <f>SQRT(('Regime Indicators'!J6-'Regime Indicators'!$J$37)^2+('Regime Indicators'!K6-'Regime Indicators'!$K$37)^2+('Regime Indicators'!L6-'Regime Indicators'!$L$37)^2+('Regime Indicators'!M6-'Regime Indicators'!$M$37)^2+('Regime Indicators'!N6-'Regime Indicators'!$N$37)^2+('Regime Indicators'!O6-'Regime Indicators'!$O$37)^2)</f>
        <v>10.85684234</v>
      </c>
      <c r="C7" s="6">
        <f t="shared" si="1"/>
        <v>0.7454140529</v>
      </c>
      <c r="D7" s="6">
        <f t="shared" si="2"/>
        <v>0.2010411402</v>
      </c>
      <c r="F7" s="135">
        <v>-0.05796753433549395</v>
      </c>
      <c r="G7" s="6">
        <f t="shared" si="3"/>
        <v>-0.0116538592</v>
      </c>
      <c r="H7" s="21">
        <f t="shared" si="4"/>
        <v>0.2010411402</v>
      </c>
      <c r="I7" s="135">
        <v>-0.007657923639615372</v>
      </c>
      <c r="J7" s="6">
        <f t="shared" si="5"/>
        <v>-0.0015395577</v>
      </c>
      <c r="K7" s="21">
        <f t="shared" si="6"/>
        <v>0.2010411402</v>
      </c>
      <c r="L7" s="135">
        <v>-0.0727507260282858</v>
      </c>
      <c r="M7" s="6">
        <f t="shared" si="7"/>
        <v>-0.01462588891</v>
      </c>
      <c r="N7" s="21">
        <f t="shared" si="8"/>
        <v>0.2010411402</v>
      </c>
      <c r="O7" s="22">
        <v>-0.021038970256296308</v>
      </c>
      <c r="P7" s="6">
        <f t="shared" si="9"/>
        <v>-0.004229698568</v>
      </c>
      <c r="Q7" s="21">
        <f t="shared" si="10"/>
        <v>0.2010411402</v>
      </c>
      <c r="R7" s="135">
        <v>-0.03375881088889332</v>
      </c>
      <c r="S7" s="6">
        <f t="shared" si="11"/>
        <v>-0.006786909832</v>
      </c>
      <c r="T7" s="21">
        <f t="shared" si="12"/>
        <v>0.2010411402</v>
      </c>
      <c r="U7" s="135">
        <v>6.377278934066588E-4</v>
      </c>
      <c r="V7" s="6">
        <f t="shared" si="13"/>
        <v>0.0001282095428</v>
      </c>
      <c r="W7" s="21">
        <f t="shared" si="14"/>
        <v>0.2010411402</v>
      </c>
      <c r="X7" s="135">
        <v>-0.06051301901523953</v>
      </c>
      <c r="Y7" s="6">
        <f t="shared" si="15"/>
        <v>-0.01216560634</v>
      </c>
      <c r="Z7" s="21">
        <f t="shared" si="16"/>
        <v>0.2010411402</v>
      </c>
      <c r="AA7" s="135">
        <v>-0.038422046372680874</v>
      </c>
      <c r="AB7" s="6">
        <f t="shared" si="17"/>
        <v>-0.00772441201</v>
      </c>
      <c r="AC7" s="21">
        <f t="shared" si="18"/>
        <v>0.2010411402</v>
      </c>
      <c r="AD7" s="135">
        <v>0.033848760639049624</v>
      </c>
      <c r="AE7" s="6">
        <f t="shared" si="19"/>
        <v>0.006804993432</v>
      </c>
      <c r="AF7" s="21">
        <f t="shared" si="20"/>
        <v>0.2010411402</v>
      </c>
      <c r="AG7" s="135">
        <v>-0.0037485287604897</v>
      </c>
      <c r="AH7" s="6">
        <f t="shared" si="21"/>
        <v>-0.000753608496</v>
      </c>
      <c r="AI7" s="21">
        <f t="shared" si="22"/>
        <v>0.2010411402</v>
      </c>
    </row>
    <row r="8" ht="13.5" customHeight="1">
      <c r="A8" s="15" t="s">
        <v>63</v>
      </c>
      <c r="B8" s="6">
        <f>SQRT(('Regime Indicators'!J7-'Regime Indicators'!$J$37)^2+('Regime Indicators'!K7-'Regime Indicators'!$K$37)^2+('Regime Indicators'!L7-'Regime Indicators'!$L$37)^2+('Regime Indicators'!M7-'Regime Indicators'!$M$37)^2+('Regime Indicators'!N7-'Regime Indicators'!$N$37)^2+('Regime Indicators'!O7-'Regime Indicators'!$O$37)^2)</f>
        <v>10.12704334</v>
      </c>
      <c r="C8" s="6">
        <f t="shared" si="1"/>
        <v>0.6953071792</v>
      </c>
      <c r="D8" s="6">
        <f t="shared" si="2"/>
        <v>0.2925596298</v>
      </c>
      <c r="F8" s="135">
        <v>-0.08718803376235329</v>
      </c>
      <c r="G8" s="6">
        <f t="shared" si="3"/>
        <v>-0.02550769888</v>
      </c>
      <c r="H8" s="21">
        <f t="shared" si="4"/>
        <v>0.2925596298</v>
      </c>
      <c r="I8" s="135">
        <v>-0.10179134102816823</v>
      </c>
      <c r="J8" s="6">
        <f t="shared" si="5"/>
        <v>-0.02978003705</v>
      </c>
      <c r="K8" s="21">
        <f t="shared" si="6"/>
        <v>0.2925596298</v>
      </c>
      <c r="L8" s="135">
        <v>-0.06526749088310968</v>
      </c>
      <c r="M8" s="6">
        <f t="shared" si="7"/>
        <v>-0.01909463297</v>
      </c>
      <c r="N8" s="21">
        <f t="shared" si="8"/>
        <v>0.2925596298</v>
      </c>
      <c r="O8" s="22">
        <v>-0.12827610113163534</v>
      </c>
      <c r="P8" s="6">
        <f t="shared" si="9"/>
        <v>-0.03752840866</v>
      </c>
      <c r="Q8" s="21">
        <f t="shared" si="10"/>
        <v>0.2925596298</v>
      </c>
      <c r="R8" s="135">
        <v>-0.09554071985513612</v>
      </c>
      <c r="S8" s="6">
        <f t="shared" si="11"/>
        <v>-0.02795135763</v>
      </c>
      <c r="T8" s="21">
        <f t="shared" si="12"/>
        <v>0.2925596298</v>
      </c>
      <c r="U8" s="135">
        <v>-0.07835070826027313</v>
      </c>
      <c r="V8" s="6">
        <f t="shared" si="13"/>
        <v>-0.0229222542</v>
      </c>
      <c r="W8" s="21">
        <f t="shared" si="14"/>
        <v>0.2925596298</v>
      </c>
      <c r="X8" s="135">
        <v>-0.05304393612444236</v>
      </c>
      <c r="Y8" s="6">
        <f t="shared" si="15"/>
        <v>-0.01551851432</v>
      </c>
      <c r="Z8" s="21">
        <f t="shared" si="16"/>
        <v>0.2925596298</v>
      </c>
      <c r="AA8" s="135">
        <v>-0.07185493166128165</v>
      </c>
      <c r="AB8" s="6">
        <f t="shared" si="17"/>
        <v>-0.02102185221</v>
      </c>
      <c r="AC8" s="21">
        <f t="shared" si="18"/>
        <v>0.2925596298</v>
      </c>
      <c r="AD8" s="135">
        <v>0.09323889157593612</v>
      </c>
      <c r="AE8" s="6">
        <f t="shared" si="19"/>
        <v>0.0272779356</v>
      </c>
      <c r="AF8" s="21">
        <f t="shared" si="20"/>
        <v>0.2925596298</v>
      </c>
      <c r="AG8" s="135">
        <v>-0.021237920720382775</v>
      </c>
      <c r="AH8" s="6">
        <f t="shared" si="21"/>
        <v>-0.006213358224</v>
      </c>
      <c r="AI8" s="21">
        <f t="shared" si="22"/>
        <v>0.2925596298</v>
      </c>
    </row>
    <row r="9" ht="13.5" customHeight="1">
      <c r="A9" s="15" t="s">
        <v>65</v>
      </c>
      <c r="B9" s="6">
        <f>SQRT(('Regime Indicators'!J8-'Regime Indicators'!$J$37)^2+('Regime Indicators'!K8-'Regime Indicators'!$K$37)^2+('Regime Indicators'!L8-'Regime Indicators'!$L$37)^2+('Regime Indicators'!M8-'Regime Indicators'!$M$37)^2+('Regime Indicators'!N8-'Regime Indicators'!$N$37)^2+('Regime Indicators'!O8-'Regime Indicators'!$O$37)^2)</f>
        <v>8.556674764</v>
      </c>
      <c r="C9" s="6">
        <f t="shared" si="1"/>
        <v>0.5874880943</v>
      </c>
      <c r="D9" s="6">
        <f t="shared" si="2"/>
        <v>0.5067057728</v>
      </c>
      <c r="F9" s="135">
        <v>-0.05314691207219113</v>
      </c>
      <c r="G9" s="6">
        <f t="shared" si="3"/>
        <v>-0.02692984715</v>
      </c>
      <c r="H9" s="21">
        <f t="shared" si="4"/>
        <v>0.5067057728</v>
      </c>
      <c r="I9" s="135">
        <v>0.012496285427315179</v>
      </c>
      <c r="J9" s="6">
        <f t="shared" si="5"/>
        <v>0.006331939965</v>
      </c>
      <c r="K9" s="21">
        <f t="shared" si="6"/>
        <v>0.5067057728</v>
      </c>
      <c r="L9" s="135">
        <v>-0.03545860437002735</v>
      </c>
      <c r="M9" s="6">
        <f t="shared" si="7"/>
        <v>-0.01796707953</v>
      </c>
      <c r="N9" s="21">
        <f t="shared" si="8"/>
        <v>0.5067057728</v>
      </c>
      <c r="O9" s="22">
        <v>0.04471185064685956</v>
      </c>
      <c r="P9" s="6">
        <f t="shared" si="9"/>
        <v>0.02265575284</v>
      </c>
      <c r="Q9" s="21">
        <f t="shared" si="10"/>
        <v>0.5067057728</v>
      </c>
      <c r="R9" s="135">
        <v>-0.04001382879945892</v>
      </c>
      <c r="S9" s="6">
        <f t="shared" si="11"/>
        <v>-0.02027523804</v>
      </c>
      <c r="T9" s="21">
        <f t="shared" si="12"/>
        <v>0.5067057728</v>
      </c>
      <c r="U9" s="135">
        <v>0.01617985871840122</v>
      </c>
      <c r="V9" s="6">
        <f t="shared" si="13"/>
        <v>0.008198427816</v>
      </c>
      <c r="W9" s="21">
        <f t="shared" si="14"/>
        <v>0.5067057728</v>
      </c>
      <c r="X9" s="135">
        <v>-0.0679743027555113</v>
      </c>
      <c r="Y9" s="6">
        <f t="shared" si="15"/>
        <v>-0.03444297161</v>
      </c>
      <c r="Z9" s="21">
        <f t="shared" si="16"/>
        <v>0.5067057728</v>
      </c>
      <c r="AA9" s="135">
        <v>-0.007397255447254447</v>
      </c>
      <c r="AB9" s="6">
        <f t="shared" si="17"/>
        <v>-0.003748232038</v>
      </c>
      <c r="AC9" s="21">
        <f t="shared" si="18"/>
        <v>0.5067057728</v>
      </c>
      <c r="AD9" s="135">
        <v>-0.03955042248703</v>
      </c>
      <c r="AE9" s="6">
        <f t="shared" si="19"/>
        <v>-0.02004042739</v>
      </c>
      <c r="AF9" s="21">
        <f t="shared" si="20"/>
        <v>0.5067057728</v>
      </c>
      <c r="AG9" s="135">
        <v>0.012322473989109461</v>
      </c>
      <c r="AH9" s="6">
        <f t="shared" si="21"/>
        <v>0.006243868705</v>
      </c>
      <c r="AI9" s="21">
        <f t="shared" si="22"/>
        <v>0.5067057728</v>
      </c>
    </row>
    <row r="10" ht="13.5" customHeight="1">
      <c r="A10" s="15" t="s">
        <v>67</v>
      </c>
      <c r="B10" s="6">
        <f>SQRT(('Regime Indicators'!J9-'Regime Indicators'!$J$37)^2+('Regime Indicators'!K9-'Regime Indicators'!$K$37)^2+('Regime Indicators'!L9-'Regime Indicators'!$L$37)^2+('Regime Indicators'!M9-'Regime Indicators'!$M$37)^2+('Regime Indicators'!N9-'Regime Indicators'!$N$37)^2+('Regime Indicators'!O9-'Regime Indicators'!$O$37)^2)</f>
        <v>10.94085348</v>
      </c>
      <c r="C10" s="6">
        <f t="shared" si="1"/>
        <v>0.7511821282</v>
      </c>
      <c r="D10" s="6">
        <f t="shared" si="2"/>
        <v>0.1912294233</v>
      </c>
      <c r="F10" s="135">
        <v>-0.061133195190131606</v>
      </c>
      <c r="G10" s="6">
        <f t="shared" si="3"/>
        <v>-0.01169046566</v>
      </c>
      <c r="H10" s="21">
        <f t="shared" si="4"/>
        <v>0.1912294233</v>
      </c>
      <c r="I10" s="135">
        <v>-0.12327584210725129</v>
      </c>
      <c r="J10" s="6">
        <f t="shared" si="5"/>
        <v>-0.0235739682</v>
      </c>
      <c r="K10" s="21">
        <f t="shared" si="6"/>
        <v>0.1912294233</v>
      </c>
      <c r="L10" s="135">
        <v>0.049610980138979466</v>
      </c>
      <c r="M10" s="6">
        <f t="shared" si="7"/>
        <v>0.009487079122</v>
      </c>
      <c r="N10" s="21">
        <f t="shared" si="8"/>
        <v>0.1912294233</v>
      </c>
      <c r="O10" s="22">
        <v>-0.06985229865475395</v>
      </c>
      <c r="P10" s="6">
        <f t="shared" si="9"/>
        <v>-0.01335781479</v>
      </c>
      <c r="Q10" s="21">
        <f t="shared" si="10"/>
        <v>0.1912294233</v>
      </c>
      <c r="R10" s="135">
        <v>-0.18408872554880074</v>
      </c>
      <c r="S10" s="6">
        <f t="shared" si="11"/>
        <v>-0.03520318083</v>
      </c>
      <c r="T10" s="21">
        <f t="shared" si="12"/>
        <v>0.1912294233</v>
      </c>
      <c r="U10" s="135">
        <v>-0.2283475324843044</v>
      </c>
      <c r="V10" s="6">
        <f t="shared" si="13"/>
        <v>-0.04366676695</v>
      </c>
      <c r="W10" s="21">
        <f t="shared" si="14"/>
        <v>0.1912294233</v>
      </c>
      <c r="X10" s="135">
        <v>-0.21499424094197972</v>
      </c>
      <c r="Y10" s="6">
        <f t="shared" si="15"/>
        <v>-0.04111322471</v>
      </c>
      <c r="Z10" s="21">
        <f t="shared" si="16"/>
        <v>0.1912294233</v>
      </c>
      <c r="AA10" s="135">
        <v>-0.27622719898833936</v>
      </c>
      <c r="AB10" s="6">
        <f t="shared" si="17"/>
        <v>-0.05282276797</v>
      </c>
      <c r="AC10" s="21">
        <f t="shared" si="18"/>
        <v>0.1912294233</v>
      </c>
      <c r="AD10" s="135">
        <v>-0.0589973006371286</v>
      </c>
      <c r="AE10" s="6">
        <f t="shared" si="19"/>
        <v>-0.01128201978</v>
      </c>
      <c r="AF10" s="21">
        <f t="shared" si="20"/>
        <v>0.1912294233</v>
      </c>
      <c r="AG10" s="135">
        <v>-0.09679095752549638</v>
      </c>
      <c r="AH10" s="6">
        <f t="shared" si="21"/>
        <v>-0.01850927899</v>
      </c>
      <c r="AI10" s="21">
        <f t="shared" si="22"/>
        <v>0.1912294233</v>
      </c>
    </row>
    <row r="11" ht="13.5" customHeight="1">
      <c r="A11" s="15" t="s">
        <v>78</v>
      </c>
      <c r="B11" s="6">
        <f>SQRT(('Regime Indicators'!J10-'Regime Indicators'!$J$37)^2+('Regime Indicators'!K10-'Regime Indicators'!$K$37)^2+('Regime Indicators'!L10-'Regime Indicators'!$L$37)^2+('Regime Indicators'!M10-'Regime Indicators'!$M$37)^2+('Regime Indicators'!N10-'Regime Indicators'!$N$37)^2+('Regime Indicators'!O10-'Regime Indicators'!$O$37)^2)</f>
        <v>12.75631217</v>
      </c>
      <c r="C11" s="6">
        <f t="shared" si="1"/>
        <v>0.8758287224</v>
      </c>
      <c r="D11" s="6">
        <f t="shared" si="2"/>
        <v>0.03534336905</v>
      </c>
      <c r="F11" s="135">
        <v>-0.22175332891863309</v>
      </c>
      <c r="G11" s="6">
        <f t="shared" si="3"/>
        <v>-0.007837509741</v>
      </c>
      <c r="H11" s="21">
        <f t="shared" si="4"/>
        <v>0.03534336905</v>
      </c>
      <c r="I11" s="135">
        <v>-0.22787960788608141</v>
      </c>
      <c r="J11" s="6">
        <f t="shared" si="5"/>
        <v>-0.008054033079</v>
      </c>
      <c r="K11" s="21">
        <f t="shared" si="6"/>
        <v>0.03534336905</v>
      </c>
      <c r="L11" s="135">
        <v>-0.2489240638448853</v>
      </c>
      <c r="M11" s="6">
        <f t="shared" si="7"/>
        <v>-0.008797815053</v>
      </c>
      <c r="N11" s="21">
        <f t="shared" si="8"/>
        <v>0.03534336905</v>
      </c>
      <c r="O11" s="22">
        <v>-0.274452382936332</v>
      </c>
      <c r="P11" s="6">
        <f t="shared" si="9"/>
        <v>-0.009700071856</v>
      </c>
      <c r="Q11" s="21">
        <f t="shared" si="10"/>
        <v>0.03534336905</v>
      </c>
      <c r="R11" s="135">
        <v>-0.21355118264403572</v>
      </c>
      <c r="S11" s="6">
        <f t="shared" si="11"/>
        <v>-0.007547618258</v>
      </c>
      <c r="T11" s="21">
        <f t="shared" si="12"/>
        <v>0.03534336905</v>
      </c>
      <c r="U11" s="135">
        <v>-0.20963342704929955</v>
      </c>
      <c r="V11" s="6">
        <f t="shared" si="13"/>
        <v>-0.007409151576</v>
      </c>
      <c r="W11" s="21">
        <f t="shared" si="14"/>
        <v>0.03534336905</v>
      </c>
      <c r="X11" s="135">
        <v>-0.21971962707248271</v>
      </c>
      <c r="Y11" s="6">
        <f t="shared" si="15"/>
        <v>-0.007765631866</v>
      </c>
      <c r="Z11" s="21">
        <f t="shared" si="16"/>
        <v>0.03534336905</v>
      </c>
      <c r="AA11" s="135">
        <v>-0.25134571778361503</v>
      </c>
      <c r="AB11" s="6">
        <f t="shared" si="17"/>
        <v>-0.008883404462</v>
      </c>
      <c r="AC11" s="21">
        <f t="shared" si="18"/>
        <v>0.03534336905</v>
      </c>
      <c r="AD11" s="135">
        <v>0.056568329617524116</v>
      </c>
      <c r="AE11" s="6">
        <f t="shared" si="19"/>
        <v>0.00199931535</v>
      </c>
      <c r="AF11" s="21">
        <f t="shared" si="20"/>
        <v>0.03534336905</v>
      </c>
      <c r="AG11" s="135">
        <v>-0.18290427340539595</v>
      </c>
      <c r="AH11" s="6">
        <f t="shared" si="21"/>
        <v>-0.006464453235</v>
      </c>
      <c r="AI11" s="21">
        <f t="shared" si="22"/>
        <v>0.03534336905</v>
      </c>
    </row>
    <row r="12" ht="13.5" customHeight="1">
      <c r="A12" s="15" t="s">
        <v>81</v>
      </c>
      <c r="B12" s="6">
        <f>SQRT(('Regime Indicators'!J11-'Regime Indicators'!$J$37)^2+('Regime Indicators'!K11-'Regime Indicators'!$K$37)^2+('Regime Indicators'!L11-'Regime Indicators'!$L$37)^2+('Regime Indicators'!M11-'Regime Indicators'!$M$37)^2+('Regime Indicators'!N11-'Regime Indicators'!$N$37)^2+('Regime Indicators'!O11-'Regime Indicators'!$O$37)^2)</f>
        <v>12.55706884</v>
      </c>
      <c r="C12" s="6">
        <f t="shared" si="1"/>
        <v>0.862148983</v>
      </c>
      <c r="D12" s="6">
        <f t="shared" si="2"/>
        <v>0.0463316833</v>
      </c>
      <c r="F12" s="135">
        <v>-0.16767538805335613</v>
      </c>
      <c r="G12" s="6">
        <f t="shared" si="3"/>
        <v>-0.007768682976</v>
      </c>
      <c r="H12" s="21">
        <f t="shared" si="4"/>
        <v>0.0463316833</v>
      </c>
      <c r="I12" s="135">
        <v>-0.04119668597185666</v>
      </c>
      <c r="J12" s="6">
        <f t="shared" si="5"/>
        <v>-0.001908711807</v>
      </c>
      <c r="K12" s="21">
        <f t="shared" si="6"/>
        <v>0.0463316833</v>
      </c>
      <c r="L12" s="135">
        <v>-0.1963758370369565</v>
      </c>
      <c r="M12" s="6">
        <f t="shared" si="7"/>
        <v>-0.009098423089</v>
      </c>
      <c r="N12" s="21">
        <f t="shared" si="8"/>
        <v>0.0463316833</v>
      </c>
      <c r="O12" s="22">
        <v>-0.0974047265962309</v>
      </c>
      <c r="P12" s="6">
        <f t="shared" si="9"/>
        <v>-0.004512924944</v>
      </c>
      <c r="Q12" s="21">
        <f t="shared" si="10"/>
        <v>0.0463316833</v>
      </c>
      <c r="R12" s="135">
        <v>-0.14659845383763825</v>
      </c>
      <c r="S12" s="6">
        <f t="shared" si="11"/>
        <v>-0.006792153135</v>
      </c>
      <c r="T12" s="21">
        <f t="shared" si="12"/>
        <v>0.0463316833</v>
      </c>
      <c r="U12" s="135">
        <v>-0.11706584182640645</v>
      </c>
      <c r="V12" s="6">
        <f t="shared" si="13"/>
        <v>-0.005423857509</v>
      </c>
      <c r="W12" s="21">
        <f t="shared" si="14"/>
        <v>0.0463316833</v>
      </c>
      <c r="X12" s="135">
        <v>-0.10132381240681176</v>
      </c>
      <c r="Y12" s="6">
        <f t="shared" si="15"/>
        <v>-0.004694502787</v>
      </c>
      <c r="Z12" s="21">
        <f t="shared" si="16"/>
        <v>0.0463316833</v>
      </c>
      <c r="AA12" s="135">
        <v>-0.07740572708885007</v>
      </c>
      <c r="AB12" s="6">
        <f t="shared" si="17"/>
        <v>-0.003586337633</v>
      </c>
      <c r="AC12" s="21">
        <f t="shared" si="18"/>
        <v>0.0463316833</v>
      </c>
      <c r="AD12" s="135">
        <v>-0.05436113972149703</v>
      </c>
      <c r="AE12" s="6">
        <f t="shared" si="19"/>
        <v>-0.002518643109</v>
      </c>
      <c r="AF12" s="21">
        <f t="shared" si="20"/>
        <v>0.0463316833</v>
      </c>
      <c r="AG12" s="135">
        <v>0.0570475489999438</v>
      </c>
      <c r="AH12" s="6">
        <f t="shared" si="21"/>
        <v>0.002643108973</v>
      </c>
      <c r="AI12" s="21">
        <f t="shared" si="22"/>
        <v>0.0463316833</v>
      </c>
    </row>
    <row r="13" ht="13.5" customHeight="1">
      <c r="A13" s="15" t="s">
        <v>83</v>
      </c>
      <c r="B13" s="6">
        <f>SQRT(('Regime Indicators'!J12-'Regime Indicators'!$J$37)^2+('Regime Indicators'!K12-'Regime Indicators'!$K$37)^2+('Regime Indicators'!L12-'Regime Indicators'!$L$37)^2+('Regime Indicators'!M12-'Regime Indicators'!$M$37)^2+('Regime Indicators'!N12-'Regime Indicators'!$N$37)^2+('Regime Indicators'!O12-'Regime Indicators'!$O$37)^2)</f>
        <v>11.22463314</v>
      </c>
      <c r="C13" s="6">
        <f t="shared" si="1"/>
        <v>0.7706660025</v>
      </c>
      <c r="D13" s="6">
        <f t="shared" si="2"/>
        <v>0.1594681739</v>
      </c>
      <c r="F13" s="135">
        <v>0.1669740917904099</v>
      </c>
      <c r="G13" s="6">
        <f t="shared" si="3"/>
        <v>0.02662705351</v>
      </c>
      <c r="H13" s="21">
        <f t="shared" si="4"/>
        <v>0.1594681739</v>
      </c>
      <c r="I13" s="135">
        <v>0.16320626529224058</v>
      </c>
      <c r="J13" s="6">
        <f t="shared" si="5"/>
        <v>0.0260262051</v>
      </c>
      <c r="K13" s="21">
        <f t="shared" si="6"/>
        <v>0.1594681739</v>
      </c>
      <c r="L13" s="135">
        <v>0.17999630395443433</v>
      </c>
      <c r="M13" s="6">
        <f t="shared" si="7"/>
        <v>0.0287036819</v>
      </c>
      <c r="N13" s="21">
        <f t="shared" si="8"/>
        <v>0.1594681739</v>
      </c>
      <c r="O13" s="22">
        <v>0.2337731348966341</v>
      </c>
      <c r="P13" s="6">
        <f t="shared" si="9"/>
        <v>0.03727937493</v>
      </c>
      <c r="Q13" s="21">
        <f t="shared" si="10"/>
        <v>0.1594681739</v>
      </c>
      <c r="R13" s="135">
        <v>0.30219161211983514</v>
      </c>
      <c r="S13" s="6">
        <f t="shared" si="11"/>
        <v>0.04818994456</v>
      </c>
      <c r="T13" s="21">
        <f t="shared" si="12"/>
        <v>0.1594681739</v>
      </c>
      <c r="U13" s="135">
        <v>0.21840652724128984</v>
      </c>
      <c r="V13" s="6">
        <f t="shared" si="13"/>
        <v>0.03482889007</v>
      </c>
      <c r="W13" s="21">
        <f t="shared" si="14"/>
        <v>0.1594681739</v>
      </c>
      <c r="X13" s="135">
        <v>0.37043399373341646</v>
      </c>
      <c r="Y13" s="6">
        <f t="shared" si="15"/>
        <v>0.05907243254</v>
      </c>
      <c r="Z13" s="21">
        <f t="shared" si="16"/>
        <v>0.1594681739</v>
      </c>
      <c r="AA13" s="135">
        <v>0.31206791564306036</v>
      </c>
      <c r="AB13" s="6">
        <f t="shared" si="17"/>
        <v>0.04976490065</v>
      </c>
      <c r="AC13" s="21">
        <f t="shared" si="18"/>
        <v>0.1594681739</v>
      </c>
      <c r="AD13" s="135">
        <v>0.07100981208301782</v>
      </c>
      <c r="AE13" s="6">
        <f t="shared" si="19"/>
        <v>0.01132380506</v>
      </c>
      <c r="AF13" s="21">
        <f t="shared" si="20"/>
        <v>0.1594681739</v>
      </c>
      <c r="AG13" s="135">
        <v>0.23938214791236678</v>
      </c>
      <c r="AH13" s="6">
        <f t="shared" si="21"/>
        <v>0.038173834</v>
      </c>
      <c r="AI13" s="21">
        <f t="shared" si="22"/>
        <v>0.1594681739</v>
      </c>
    </row>
    <row r="14" ht="13.5" customHeight="1">
      <c r="A14" s="15" t="s">
        <v>85</v>
      </c>
      <c r="B14" s="6">
        <f>SQRT(('Regime Indicators'!J13-'Regime Indicators'!$J$37)^2+('Regime Indicators'!K13-'Regime Indicators'!$K$37)^2+('Regime Indicators'!L13-'Regime Indicators'!$L$37)^2+('Regime Indicators'!M13-'Regime Indicators'!$M$37)^2+('Regime Indicators'!N13-'Regime Indicators'!$N$37)^2+('Regime Indicators'!O13-'Regime Indicators'!$O$37)^2)</f>
        <v>10.22583073</v>
      </c>
      <c r="C14" s="6">
        <f t="shared" si="1"/>
        <v>0.702089769</v>
      </c>
      <c r="D14" s="6">
        <f t="shared" si="2"/>
        <v>0.2796221615</v>
      </c>
      <c r="F14" s="135">
        <v>0.18242216902914365</v>
      </c>
      <c r="G14" s="6">
        <f t="shared" si="3"/>
        <v>0.05100928121</v>
      </c>
      <c r="H14" s="21">
        <f t="shared" si="4"/>
        <v>0.2796221615</v>
      </c>
      <c r="I14" s="135">
        <v>0.13973989390587072</v>
      </c>
      <c r="J14" s="6">
        <f t="shared" si="5"/>
        <v>0.03907437118</v>
      </c>
      <c r="K14" s="21">
        <f t="shared" si="6"/>
        <v>0.2796221615</v>
      </c>
      <c r="L14" s="135">
        <v>0.2270477714679826</v>
      </c>
      <c r="M14" s="6">
        <f t="shared" si="7"/>
        <v>0.06348758862</v>
      </c>
      <c r="N14" s="21">
        <f t="shared" si="8"/>
        <v>0.2796221615</v>
      </c>
      <c r="O14" s="22">
        <v>0.1595071393578673</v>
      </c>
      <c r="P14" s="6">
        <f t="shared" si="9"/>
        <v>0.04460173108</v>
      </c>
      <c r="Q14" s="21">
        <f t="shared" si="10"/>
        <v>0.2796221615</v>
      </c>
      <c r="R14" s="135">
        <v>0.22241231027141461</v>
      </c>
      <c r="S14" s="6">
        <f t="shared" si="11"/>
        <v>0.06219141094</v>
      </c>
      <c r="T14" s="21">
        <f t="shared" si="12"/>
        <v>0.2796221615</v>
      </c>
      <c r="U14" s="135">
        <v>0.16449990106261314</v>
      </c>
      <c r="V14" s="6">
        <f t="shared" si="13"/>
        <v>0.0459978179</v>
      </c>
      <c r="W14" s="21">
        <f t="shared" si="14"/>
        <v>0.2796221615</v>
      </c>
      <c r="X14" s="135">
        <v>0.259050399475794</v>
      </c>
      <c r="Y14" s="6">
        <f t="shared" si="15"/>
        <v>0.07243623264</v>
      </c>
      <c r="Z14" s="21">
        <f t="shared" si="16"/>
        <v>0.2796221615</v>
      </c>
      <c r="AA14" s="135">
        <v>0.1984292412279327</v>
      </c>
      <c r="AB14" s="6">
        <f t="shared" si="17"/>
        <v>0.05548521334</v>
      </c>
      <c r="AC14" s="21">
        <f t="shared" si="18"/>
        <v>0.2796221615</v>
      </c>
      <c r="AD14" s="135">
        <v>0.07847440915800385</v>
      </c>
      <c r="AE14" s="6">
        <f t="shared" si="19"/>
        <v>0.02194318391</v>
      </c>
      <c r="AF14" s="21">
        <f t="shared" si="20"/>
        <v>0.2796221615</v>
      </c>
      <c r="AG14" s="135">
        <v>0.1573578564538567</v>
      </c>
      <c r="AH14" s="6">
        <f t="shared" si="21"/>
        <v>0.04400074395</v>
      </c>
      <c r="AI14" s="21">
        <f t="shared" si="22"/>
        <v>0.2796221615</v>
      </c>
    </row>
    <row r="15" ht="13.5" customHeight="1">
      <c r="A15" s="15" t="s">
        <v>87</v>
      </c>
      <c r="B15" s="6">
        <f>SQRT(('Regime Indicators'!J14-'Regime Indicators'!$J$37)^2+('Regime Indicators'!K14-'Regime Indicators'!$K$37)^2+('Regime Indicators'!L14-'Regime Indicators'!$L$37)^2+('Regime Indicators'!M14-'Regime Indicators'!$M$37)^2+('Regime Indicators'!N14-'Regime Indicators'!$N$37)^2+('Regime Indicators'!O14-'Regime Indicators'!$O$37)^2)</f>
        <v>10.00431665</v>
      </c>
      <c r="C15" s="6">
        <f t="shared" si="1"/>
        <v>0.6868809536</v>
      </c>
      <c r="D15" s="6">
        <f t="shared" si="2"/>
        <v>0.3088141006</v>
      </c>
      <c r="F15" s="135">
        <v>0.04215545107190333</v>
      </c>
      <c r="G15" s="6">
        <f t="shared" si="3"/>
        <v>0.01301819771</v>
      </c>
      <c r="H15" s="21">
        <f t="shared" si="4"/>
        <v>0.3088141006</v>
      </c>
      <c r="I15" s="135">
        <v>0.07941862162009006</v>
      </c>
      <c r="J15" s="6">
        <f t="shared" si="5"/>
        <v>0.0245255902</v>
      </c>
      <c r="K15" s="21">
        <f t="shared" si="6"/>
        <v>0.3088141006</v>
      </c>
      <c r="L15" s="135">
        <v>0.036263268510077884</v>
      </c>
      <c r="M15" s="6">
        <f t="shared" si="7"/>
        <v>0.01119860865</v>
      </c>
      <c r="N15" s="21">
        <f t="shared" si="8"/>
        <v>0.3088141006</v>
      </c>
      <c r="O15" s="22">
        <v>0.04140412658363002</v>
      </c>
      <c r="P15" s="6">
        <f t="shared" si="9"/>
        <v>0.01278617811</v>
      </c>
      <c r="Q15" s="21">
        <f t="shared" si="10"/>
        <v>0.3088141006</v>
      </c>
      <c r="R15" s="135">
        <v>0.0066397078312827595</v>
      </c>
      <c r="S15" s="6">
        <f t="shared" si="11"/>
        <v>0.002050435402</v>
      </c>
      <c r="T15" s="21">
        <f t="shared" si="12"/>
        <v>0.3088141006</v>
      </c>
      <c r="U15" s="135">
        <v>0.04297509385522269</v>
      </c>
      <c r="V15" s="6">
        <f t="shared" si="13"/>
        <v>0.01327131496</v>
      </c>
      <c r="W15" s="21">
        <f t="shared" si="14"/>
        <v>0.3088141006</v>
      </c>
      <c r="X15" s="135">
        <v>-0.01619675831013201</v>
      </c>
      <c r="Y15" s="6">
        <f t="shared" si="15"/>
        <v>-0.00500178735</v>
      </c>
      <c r="Z15" s="21">
        <f t="shared" si="16"/>
        <v>0.3088141006</v>
      </c>
      <c r="AA15" s="135">
        <v>0.02729890148213232</v>
      </c>
      <c r="AB15" s="6">
        <f t="shared" si="17"/>
        <v>0.008430285708</v>
      </c>
      <c r="AC15" s="21">
        <f t="shared" si="18"/>
        <v>0.3088141006</v>
      </c>
      <c r="AD15" s="135">
        <v>-0.015500088122081812</v>
      </c>
      <c r="AE15" s="6">
        <f t="shared" si="19"/>
        <v>-0.004786645772</v>
      </c>
      <c r="AF15" s="21">
        <f t="shared" si="20"/>
        <v>0.3088141006</v>
      </c>
      <c r="AG15" s="135">
        <v>0.05126223851578793</v>
      </c>
      <c r="AH15" s="6">
        <f t="shared" si="21"/>
        <v>0.01583050208</v>
      </c>
      <c r="AI15" s="21">
        <f t="shared" si="22"/>
        <v>0.3088141006</v>
      </c>
    </row>
    <row r="16" ht="13.5" customHeight="1">
      <c r="A16" s="15" t="s">
        <v>89</v>
      </c>
      <c r="B16" s="6">
        <f>SQRT(('Regime Indicators'!J15-'Regime Indicators'!$J$37)^2+('Regime Indicators'!K15-'Regime Indicators'!$K$37)^2+('Regime Indicators'!L15-'Regime Indicators'!$L$37)^2+('Regime Indicators'!M15-'Regime Indicators'!$M$37)^2+('Regime Indicators'!N15-'Regime Indicators'!$N$37)^2+('Regime Indicators'!O15-'Regime Indicators'!$O$37)^2)</f>
        <v>9.964056564</v>
      </c>
      <c r="C16" s="6">
        <f t="shared" si="1"/>
        <v>0.6841167584</v>
      </c>
      <c r="D16" s="6">
        <f t="shared" si="2"/>
        <v>0.3141859606</v>
      </c>
      <c r="F16" s="135">
        <v>0.06781987070805773</v>
      </c>
      <c r="G16" s="6">
        <f t="shared" si="3"/>
        <v>0.02130805123</v>
      </c>
      <c r="H16" s="21">
        <f t="shared" si="4"/>
        <v>0.3141859606</v>
      </c>
      <c r="I16" s="135">
        <v>0.04645012941063875</v>
      </c>
      <c r="J16" s="6">
        <f t="shared" si="5"/>
        <v>0.01459397853</v>
      </c>
      <c r="K16" s="21">
        <f t="shared" si="6"/>
        <v>0.3141859606</v>
      </c>
      <c r="L16" s="135">
        <v>0.10018209590084215</v>
      </c>
      <c r="M16" s="6">
        <f t="shared" si="7"/>
        <v>0.03147580804</v>
      </c>
      <c r="N16" s="21">
        <f t="shared" si="8"/>
        <v>0.3141859606</v>
      </c>
      <c r="O16" s="22">
        <v>0.07613948962231065</v>
      </c>
      <c r="P16" s="6">
        <f t="shared" si="9"/>
        <v>0.02392195869</v>
      </c>
      <c r="Q16" s="21">
        <f t="shared" si="10"/>
        <v>0.3141859606</v>
      </c>
      <c r="R16" s="135">
        <v>0.007712160802149759</v>
      </c>
      <c r="S16" s="6">
        <f t="shared" si="11"/>
        <v>0.00242305265</v>
      </c>
      <c r="T16" s="21">
        <f t="shared" si="12"/>
        <v>0.3141859606</v>
      </c>
      <c r="U16" s="135">
        <v>0.019144520541146015</v>
      </c>
      <c r="V16" s="6">
        <f t="shared" si="13"/>
        <v>0.006014939577</v>
      </c>
      <c r="W16" s="21">
        <f t="shared" si="14"/>
        <v>0.3141859606</v>
      </c>
      <c r="X16" s="135">
        <v>0.05091733066390769</v>
      </c>
      <c r="Y16" s="6">
        <f t="shared" si="15"/>
        <v>0.01599751045</v>
      </c>
      <c r="Z16" s="21">
        <f t="shared" si="16"/>
        <v>0.3141859606</v>
      </c>
      <c r="AA16" s="135">
        <v>0.05725890048239912</v>
      </c>
      <c r="AB16" s="6">
        <f t="shared" si="17"/>
        <v>0.01798994265</v>
      </c>
      <c r="AC16" s="21">
        <f t="shared" si="18"/>
        <v>0.3141859606</v>
      </c>
      <c r="AD16" s="135">
        <v>-0.016528555285159507</v>
      </c>
      <c r="AE16" s="6">
        <f t="shared" si="19"/>
        <v>-0.00519304002</v>
      </c>
      <c r="AF16" s="21">
        <f t="shared" si="20"/>
        <v>0.3141859606</v>
      </c>
      <c r="AG16" s="135">
        <v>0.04490816225597771</v>
      </c>
      <c r="AH16" s="6">
        <f t="shared" si="21"/>
        <v>0.0141095141</v>
      </c>
      <c r="AI16" s="21">
        <f t="shared" si="22"/>
        <v>0.3141859606</v>
      </c>
    </row>
    <row r="17" ht="13.5" customHeight="1">
      <c r="A17" s="15" t="s">
        <v>91</v>
      </c>
      <c r="B17" s="6">
        <f>SQRT(('Regime Indicators'!J16-'Regime Indicators'!$J$37)^2+('Regime Indicators'!K16-'Regime Indicators'!$K$37)^2+('Regime Indicators'!L16-'Regime Indicators'!$L$37)^2+('Regime Indicators'!M16-'Regime Indicators'!$M$37)^2+('Regime Indicators'!N16-'Regime Indicators'!$N$37)^2+('Regime Indicators'!O16-'Regime Indicators'!$O$37)^2)</f>
        <v>9.590986781</v>
      </c>
      <c r="C17" s="6">
        <f t="shared" si="1"/>
        <v>0.6585023624</v>
      </c>
      <c r="D17" s="6">
        <f t="shared" si="2"/>
        <v>0.3646932244</v>
      </c>
      <c r="F17" s="135">
        <v>-0.11145114783203935</v>
      </c>
      <c r="G17" s="6">
        <f t="shared" si="3"/>
        <v>-0.04064547846</v>
      </c>
      <c r="H17" s="21">
        <f t="shared" si="4"/>
        <v>0.3646932244</v>
      </c>
      <c r="I17" s="135">
        <v>-0.11745059863705964</v>
      </c>
      <c r="J17" s="6">
        <f t="shared" si="5"/>
        <v>-0.04283343752</v>
      </c>
      <c r="K17" s="21">
        <f t="shared" si="6"/>
        <v>0.3646932244</v>
      </c>
      <c r="L17" s="135">
        <v>-0.10595196765376014</v>
      </c>
      <c r="M17" s="6">
        <f t="shared" si="7"/>
        <v>-0.03863996471</v>
      </c>
      <c r="N17" s="21">
        <f t="shared" si="8"/>
        <v>0.3646932244</v>
      </c>
      <c r="O17" s="22">
        <v>-0.0922127022766126</v>
      </c>
      <c r="P17" s="6">
        <f t="shared" si="9"/>
        <v>-0.03362934772</v>
      </c>
      <c r="Q17" s="21">
        <f t="shared" si="10"/>
        <v>0.3646932244</v>
      </c>
      <c r="R17" s="135">
        <v>-0.1509237159179121</v>
      </c>
      <c r="S17" s="6">
        <f t="shared" si="11"/>
        <v>-0.05504085659</v>
      </c>
      <c r="T17" s="21">
        <f t="shared" si="12"/>
        <v>0.3646932244</v>
      </c>
      <c r="U17" s="135">
        <v>-0.12179391095110292</v>
      </c>
      <c r="V17" s="6">
        <f t="shared" si="13"/>
        <v>-0.04441741409</v>
      </c>
      <c r="W17" s="21">
        <f t="shared" si="14"/>
        <v>0.3646932244</v>
      </c>
      <c r="X17" s="135">
        <v>-0.11451017056221724</v>
      </c>
      <c r="Y17" s="6">
        <f t="shared" si="15"/>
        <v>-0.04176108332</v>
      </c>
      <c r="Z17" s="21">
        <f t="shared" si="16"/>
        <v>0.3646932244</v>
      </c>
      <c r="AA17" s="135">
        <v>-0.10777481666220945</v>
      </c>
      <c r="AB17" s="6">
        <f t="shared" si="17"/>
        <v>-0.03930474539</v>
      </c>
      <c r="AC17" s="21">
        <f t="shared" si="18"/>
        <v>0.3646932244</v>
      </c>
      <c r="AD17" s="135">
        <v>-0.02426077527296322</v>
      </c>
      <c r="AE17" s="6">
        <f t="shared" si="19"/>
        <v>-0.00884774036</v>
      </c>
      <c r="AF17" s="21">
        <f t="shared" si="20"/>
        <v>0.3646932244</v>
      </c>
      <c r="AG17" s="135">
        <v>-0.01424068410969459</v>
      </c>
      <c r="AH17" s="6">
        <f t="shared" si="21"/>
        <v>-0.005193481005</v>
      </c>
      <c r="AI17" s="21">
        <f t="shared" si="22"/>
        <v>0.3646932244</v>
      </c>
    </row>
    <row r="18" ht="13.5" customHeight="1">
      <c r="A18" s="15" t="s">
        <v>93</v>
      </c>
      <c r="B18" s="6">
        <f>SQRT(('Regime Indicators'!J17-'Regime Indicators'!$J$37)^2+('Regime Indicators'!K17-'Regime Indicators'!$K$37)^2+('Regime Indicators'!L17-'Regime Indicators'!$L$37)^2+('Regime Indicators'!M17-'Regime Indicators'!$M$37)^2+('Regime Indicators'!N17-'Regime Indicators'!$N$37)^2+('Regime Indicators'!O17-'Regime Indicators'!$O$37)^2)</f>
        <v>8.969314973</v>
      </c>
      <c r="C18" s="6">
        <f t="shared" si="1"/>
        <v>0.6158193347</v>
      </c>
      <c r="D18" s="6">
        <f t="shared" si="2"/>
        <v>0.4502665521</v>
      </c>
      <c r="F18" s="135">
        <v>0.10130283647702143</v>
      </c>
      <c r="G18" s="6">
        <f t="shared" si="3"/>
        <v>0.0456132789</v>
      </c>
      <c r="H18" s="21">
        <f t="shared" si="4"/>
        <v>0.4502665521</v>
      </c>
      <c r="I18" s="135">
        <v>0.13003086297198108</v>
      </c>
      <c r="J18" s="6">
        <f t="shared" si="5"/>
        <v>0.05854854834</v>
      </c>
      <c r="K18" s="21">
        <f t="shared" si="6"/>
        <v>0.4502665521</v>
      </c>
      <c r="L18" s="135">
        <v>0.09720416980655222</v>
      </c>
      <c r="M18" s="6">
        <f t="shared" si="7"/>
        <v>0.04376778639</v>
      </c>
      <c r="N18" s="21">
        <f t="shared" si="8"/>
        <v>0.4502665521</v>
      </c>
      <c r="O18" s="22">
        <v>0.128315142246896</v>
      </c>
      <c r="P18" s="6">
        <f t="shared" si="9"/>
        <v>0.05777601668</v>
      </c>
      <c r="Q18" s="21">
        <f t="shared" si="10"/>
        <v>0.4502665521</v>
      </c>
      <c r="R18" s="135">
        <v>0.15834006456183514</v>
      </c>
      <c r="S18" s="6">
        <f t="shared" si="11"/>
        <v>0.07129523493</v>
      </c>
      <c r="T18" s="21">
        <f t="shared" si="12"/>
        <v>0.4502665521</v>
      </c>
      <c r="U18" s="135">
        <v>0.16436087109549669</v>
      </c>
      <c r="V18" s="6">
        <f t="shared" si="13"/>
        <v>0.07400620273</v>
      </c>
      <c r="W18" s="21">
        <f t="shared" si="14"/>
        <v>0.4502665521</v>
      </c>
      <c r="X18" s="135">
        <v>0.16731310338460914</v>
      </c>
      <c r="Y18" s="6">
        <f t="shared" si="15"/>
        <v>0.07533549418</v>
      </c>
      <c r="Z18" s="21">
        <f t="shared" si="16"/>
        <v>0.4502665521</v>
      </c>
      <c r="AA18" s="135">
        <v>0.1878903212794829</v>
      </c>
      <c r="AB18" s="6">
        <f t="shared" si="17"/>
        <v>0.08460072714</v>
      </c>
      <c r="AC18" s="21">
        <f t="shared" si="18"/>
        <v>0.4502665521</v>
      </c>
      <c r="AD18" s="135">
        <v>0.10848146930529357</v>
      </c>
      <c r="AE18" s="6">
        <f t="shared" si="19"/>
        <v>0.04884557715</v>
      </c>
      <c r="AF18" s="21">
        <f t="shared" si="20"/>
        <v>0.4502665521</v>
      </c>
      <c r="AG18" s="135">
        <v>0.09320797603422881</v>
      </c>
      <c r="AH18" s="6">
        <f t="shared" si="21"/>
        <v>0.041968434</v>
      </c>
      <c r="AI18" s="21">
        <f t="shared" si="22"/>
        <v>0.4502665521</v>
      </c>
    </row>
    <row r="19" ht="13.5" customHeight="1">
      <c r="A19" s="15" t="s">
        <v>95</v>
      </c>
      <c r="B19" s="6">
        <f>SQRT(('Regime Indicators'!J18-'Regime Indicators'!$J$37)^2+('Regime Indicators'!K18-'Regime Indicators'!$K$37)^2+('Regime Indicators'!L18-'Regime Indicators'!$L$37)^2+('Regime Indicators'!M18-'Regime Indicators'!$M$37)^2+('Regime Indicators'!N18-'Regime Indicators'!$N$37)^2+('Regime Indicators'!O18-'Regime Indicators'!$O$37)^2)</f>
        <v>8.111683275</v>
      </c>
      <c r="C19" s="6">
        <f t="shared" si="1"/>
        <v>0.5569356649</v>
      </c>
      <c r="D19" s="6">
        <f t="shared" si="2"/>
        <v>0.566124807</v>
      </c>
      <c r="F19" s="135">
        <v>0.1053971543438903</v>
      </c>
      <c r="G19" s="6">
        <f t="shared" si="3"/>
        <v>0.05966794366</v>
      </c>
      <c r="H19" s="21">
        <f t="shared" si="4"/>
        <v>0.566124807</v>
      </c>
      <c r="I19" s="135">
        <v>0.11831026332663885</v>
      </c>
      <c r="J19" s="6">
        <f t="shared" si="5"/>
        <v>0.066978375</v>
      </c>
      <c r="K19" s="21">
        <f t="shared" si="6"/>
        <v>0.566124807</v>
      </c>
      <c r="L19" s="135">
        <v>0.15364001682440054</v>
      </c>
      <c r="M19" s="6">
        <f t="shared" si="7"/>
        <v>0.08697942488</v>
      </c>
      <c r="N19" s="21">
        <f t="shared" si="8"/>
        <v>0.566124807</v>
      </c>
      <c r="O19" s="22">
        <v>0.17112000606965383</v>
      </c>
      <c r="P19" s="6">
        <f t="shared" si="9"/>
        <v>0.09687528041</v>
      </c>
      <c r="Q19" s="21">
        <f t="shared" si="10"/>
        <v>0.566124807</v>
      </c>
      <c r="R19" s="135">
        <v>0.057591282700449664</v>
      </c>
      <c r="S19" s="6">
        <f t="shared" si="11"/>
        <v>0.03260385381</v>
      </c>
      <c r="T19" s="21">
        <f t="shared" si="12"/>
        <v>0.566124807</v>
      </c>
      <c r="U19" s="135">
        <v>0.08492684140554152</v>
      </c>
      <c r="V19" s="6">
        <f t="shared" si="13"/>
        <v>0.0480791917</v>
      </c>
      <c r="W19" s="21">
        <f t="shared" si="14"/>
        <v>0.566124807</v>
      </c>
      <c r="X19" s="135">
        <v>0.11076933120014787</v>
      </c>
      <c r="Y19" s="6">
        <f t="shared" si="15"/>
        <v>0.06270926625</v>
      </c>
      <c r="Z19" s="21">
        <f t="shared" si="16"/>
        <v>0.566124807</v>
      </c>
      <c r="AA19" s="135">
        <v>0.14644458771145596</v>
      </c>
      <c r="AB19" s="6">
        <f t="shared" si="17"/>
        <v>0.08290591396</v>
      </c>
      <c r="AC19" s="21">
        <f t="shared" si="18"/>
        <v>0.566124807</v>
      </c>
      <c r="AD19" s="135">
        <v>-0.013407180006298147</v>
      </c>
      <c r="AE19" s="6">
        <f t="shared" si="19"/>
        <v>-0.007590137194</v>
      </c>
      <c r="AF19" s="21">
        <f t="shared" si="20"/>
        <v>0.566124807</v>
      </c>
      <c r="AG19" s="135">
        <v>0.0197129182650857</v>
      </c>
      <c r="AH19" s="6">
        <f t="shared" si="21"/>
        <v>0.01115997205</v>
      </c>
      <c r="AI19" s="21">
        <f t="shared" si="22"/>
        <v>0.566124807</v>
      </c>
    </row>
    <row r="20" ht="13.5" customHeight="1">
      <c r="A20" s="15" t="s">
        <v>97</v>
      </c>
      <c r="B20" s="6">
        <f>SQRT(('Regime Indicators'!J19-'Regime Indicators'!$J$37)^2+('Regime Indicators'!K19-'Regime Indicators'!$K$37)^2+('Regime Indicators'!L19-'Regime Indicators'!$L$37)^2+('Regime Indicators'!M19-'Regime Indicators'!$M$37)^2+('Regime Indicators'!N19-'Regime Indicators'!$N$37)^2+('Regime Indicators'!O19-'Regime Indicators'!$O$37)^2)</f>
        <v>7.253110913</v>
      </c>
      <c r="C20" s="6">
        <f t="shared" si="1"/>
        <v>0.4979874105</v>
      </c>
      <c r="D20" s="6">
        <f t="shared" si="2"/>
        <v>0.6733808746</v>
      </c>
      <c r="F20" s="135">
        <v>0.06455176825083675</v>
      </c>
      <c r="G20" s="6">
        <f t="shared" si="3"/>
        <v>0.04346792616</v>
      </c>
      <c r="H20" s="21">
        <f t="shared" si="4"/>
        <v>0.6733808746</v>
      </c>
      <c r="I20" s="135">
        <v>0.06030203227736486</v>
      </c>
      <c r="J20" s="6">
        <f t="shared" si="5"/>
        <v>0.04060623523</v>
      </c>
      <c r="K20" s="21">
        <f t="shared" si="6"/>
        <v>0.6733808746</v>
      </c>
      <c r="L20" s="135">
        <v>0.06595951178050186</v>
      </c>
      <c r="M20" s="6">
        <f t="shared" si="7"/>
        <v>0.04441587373</v>
      </c>
      <c r="N20" s="21">
        <f t="shared" si="8"/>
        <v>0.6733808746</v>
      </c>
      <c r="O20" s="22">
        <v>0.09239021980162909</v>
      </c>
      <c r="P20" s="6">
        <f t="shared" si="9"/>
        <v>0.06221380701</v>
      </c>
      <c r="Q20" s="21">
        <f t="shared" si="10"/>
        <v>0.6733808746</v>
      </c>
      <c r="R20" s="135">
        <v>0.05102919103386028</v>
      </c>
      <c r="S20" s="6">
        <f t="shared" si="11"/>
        <v>0.03436208129</v>
      </c>
      <c r="T20" s="21">
        <f t="shared" si="12"/>
        <v>0.6733808746</v>
      </c>
      <c r="U20" s="135">
        <v>0.02586860280709069</v>
      </c>
      <c r="V20" s="6">
        <f t="shared" si="13"/>
        <v>0.01741942238</v>
      </c>
      <c r="W20" s="21">
        <f t="shared" si="14"/>
        <v>0.6733808746</v>
      </c>
      <c r="X20" s="135">
        <v>0.03964860258383829</v>
      </c>
      <c r="Y20" s="6">
        <f t="shared" si="15"/>
        <v>0.02669861068</v>
      </c>
      <c r="Z20" s="21">
        <f t="shared" si="16"/>
        <v>0.6733808746</v>
      </c>
      <c r="AA20" s="135">
        <v>0.026323934567530127</v>
      </c>
      <c r="AB20" s="6">
        <f t="shared" si="17"/>
        <v>0.01772603408</v>
      </c>
      <c r="AC20" s="21">
        <f t="shared" si="18"/>
        <v>0.6733808746</v>
      </c>
      <c r="AD20" s="135">
        <v>0.018036623588495004</v>
      </c>
      <c r="AE20" s="6">
        <f t="shared" si="19"/>
        <v>0.01214551737</v>
      </c>
      <c r="AF20" s="21">
        <f t="shared" si="20"/>
        <v>0.6733808746</v>
      </c>
      <c r="AG20" s="135">
        <v>0.043565868128246255</v>
      </c>
      <c r="AH20" s="6">
        <f t="shared" si="21"/>
        <v>0.02933642238</v>
      </c>
      <c r="AI20" s="21">
        <f t="shared" si="22"/>
        <v>0.6733808746</v>
      </c>
    </row>
    <row r="21" ht="13.5" customHeight="1">
      <c r="A21" s="15" t="s">
        <v>99</v>
      </c>
      <c r="B21" s="6">
        <f>SQRT(('Regime Indicators'!J20-'Regime Indicators'!$J$37)^2+('Regime Indicators'!K20-'Regime Indicators'!$K$37)^2+('Regime Indicators'!L20-'Regime Indicators'!$L$37)^2+('Regime Indicators'!M20-'Regime Indicators'!$M$37)^2+('Regime Indicators'!N20-'Regime Indicators'!$N$37)^2+('Regime Indicators'!O20-'Regime Indicators'!$O$37)^2)</f>
        <v>6.523771167</v>
      </c>
      <c r="C21" s="6">
        <f t="shared" si="1"/>
        <v>0.4479120682</v>
      </c>
      <c r="D21" s="6">
        <f t="shared" si="2"/>
        <v>0.7539127483</v>
      </c>
      <c r="F21" s="135">
        <v>-0.005045701512362943</v>
      </c>
      <c r="G21" s="6">
        <f t="shared" si="3"/>
        <v>-0.003804018694</v>
      </c>
      <c r="H21" s="21">
        <f t="shared" si="4"/>
        <v>0.7539127483</v>
      </c>
      <c r="I21" s="135">
        <v>0.007575934459473466</v>
      </c>
      <c r="J21" s="6">
        <f t="shared" si="5"/>
        <v>0.005711593569</v>
      </c>
      <c r="K21" s="21">
        <f t="shared" si="6"/>
        <v>0.7539127483</v>
      </c>
      <c r="L21" s="135">
        <v>-0.026497487045217705</v>
      </c>
      <c r="M21" s="6">
        <f t="shared" si="7"/>
        <v>-0.01997679328</v>
      </c>
      <c r="N21" s="21">
        <f t="shared" si="8"/>
        <v>0.7539127483</v>
      </c>
      <c r="O21" s="22">
        <v>-0.005896627446811964</v>
      </c>
      <c r="P21" s="6">
        <f t="shared" si="9"/>
        <v>-0.004445542604</v>
      </c>
      <c r="Q21" s="21">
        <f t="shared" si="10"/>
        <v>0.7539127483</v>
      </c>
      <c r="R21" s="135">
        <v>0.004862927291060748</v>
      </c>
      <c r="S21" s="6">
        <f t="shared" si="11"/>
        <v>0.003666222879</v>
      </c>
      <c r="T21" s="21">
        <f t="shared" si="12"/>
        <v>0.7539127483</v>
      </c>
      <c r="U21" s="135">
        <v>0.012229059106791285</v>
      </c>
      <c r="V21" s="6">
        <f t="shared" si="13"/>
        <v>0.00921964356</v>
      </c>
      <c r="W21" s="21">
        <f t="shared" si="14"/>
        <v>0.7539127483</v>
      </c>
      <c r="X21" s="135">
        <v>-0.006504629326452016</v>
      </c>
      <c r="Y21" s="6">
        <f t="shared" si="15"/>
        <v>-0.004903922972</v>
      </c>
      <c r="Z21" s="21">
        <f t="shared" si="16"/>
        <v>0.7539127483</v>
      </c>
      <c r="AA21" s="135">
        <v>0.003354377863040936</v>
      </c>
      <c r="AB21" s="6">
        <f t="shared" si="17"/>
        <v>0.002528908233</v>
      </c>
      <c r="AC21" s="21">
        <f t="shared" si="18"/>
        <v>0.7539127483</v>
      </c>
      <c r="AD21" s="135">
        <v>0.03646547821169288</v>
      </c>
      <c r="AE21" s="6">
        <f t="shared" si="19"/>
        <v>0.0274917889</v>
      </c>
      <c r="AF21" s="21">
        <f t="shared" si="20"/>
        <v>0.7539127483</v>
      </c>
      <c r="AG21" s="135">
        <v>0.016748722314569253</v>
      </c>
      <c r="AH21" s="6">
        <f t="shared" si="21"/>
        <v>0.01262707527</v>
      </c>
      <c r="AI21" s="21">
        <f t="shared" si="22"/>
        <v>0.7539127483</v>
      </c>
    </row>
    <row r="22" ht="13.5" customHeight="1">
      <c r="A22" s="15" t="s">
        <v>101</v>
      </c>
      <c r="B22" s="6">
        <f>SQRT(('Regime Indicators'!J21-'Regime Indicators'!$J$37)^2+('Regime Indicators'!K21-'Regime Indicators'!$K$37)^2+('Regime Indicators'!L21-'Regime Indicators'!$L$37)^2+('Regime Indicators'!M21-'Regime Indicators'!$M$37)^2+('Regime Indicators'!N21-'Regime Indicators'!$N$37)^2+('Regime Indicators'!O21-'Regime Indicators'!$O$37)^2)</f>
        <v>5.878269898</v>
      </c>
      <c r="C22" s="6">
        <f t="shared" si="1"/>
        <v>0.4035929465</v>
      </c>
      <c r="D22" s="6">
        <f t="shared" si="2"/>
        <v>0.8154607336</v>
      </c>
      <c r="F22" s="135">
        <v>-0.16201202890979816</v>
      </c>
      <c r="G22" s="6">
        <f t="shared" si="3"/>
        <v>-0.1321144479</v>
      </c>
      <c r="H22" s="21">
        <f t="shared" si="4"/>
        <v>0.8154607336</v>
      </c>
      <c r="I22" s="135">
        <v>-0.13136512715413462</v>
      </c>
      <c r="J22" s="6">
        <f t="shared" si="5"/>
        <v>-0.107123103</v>
      </c>
      <c r="K22" s="21">
        <f t="shared" si="6"/>
        <v>0.8154607336</v>
      </c>
      <c r="L22" s="135">
        <v>-0.21474608880961044</v>
      </c>
      <c r="M22" s="6">
        <f t="shared" si="7"/>
        <v>-0.1751170031</v>
      </c>
      <c r="N22" s="21">
        <f t="shared" si="8"/>
        <v>0.8154607336</v>
      </c>
      <c r="O22" s="22">
        <v>-0.22248163410838395</v>
      </c>
      <c r="P22" s="6">
        <f t="shared" si="9"/>
        <v>-0.1814250366</v>
      </c>
      <c r="Q22" s="21">
        <f t="shared" si="10"/>
        <v>0.8154607336</v>
      </c>
      <c r="R22" s="135">
        <v>-0.1884815912456952</v>
      </c>
      <c r="S22" s="6">
        <f t="shared" si="11"/>
        <v>-0.1536993367</v>
      </c>
      <c r="T22" s="21">
        <f t="shared" si="12"/>
        <v>0.8154607336</v>
      </c>
      <c r="U22" s="135">
        <v>-0.19163061031844864</v>
      </c>
      <c r="V22" s="6">
        <f t="shared" si="13"/>
        <v>-0.1562672381</v>
      </c>
      <c r="W22" s="21">
        <f t="shared" si="14"/>
        <v>0.8154607336</v>
      </c>
      <c r="X22" s="135">
        <v>-0.1967863935625288</v>
      </c>
      <c r="Y22" s="6">
        <f t="shared" si="15"/>
        <v>-0.1604715769</v>
      </c>
      <c r="Z22" s="21">
        <f t="shared" si="16"/>
        <v>0.8154607336</v>
      </c>
      <c r="AA22" s="135">
        <v>-0.18156961108513703</v>
      </c>
      <c r="AB22" s="6">
        <f t="shared" si="17"/>
        <v>-0.1480628883</v>
      </c>
      <c r="AC22" s="21">
        <f t="shared" si="18"/>
        <v>0.8154607336</v>
      </c>
      <c r="AD22" s="135">
        <v>-0.007374050049627434</v>
      </c>
      <c r="AE22" s="6">
        <f t="shared" si="19"/>
        <v>-0.006013248263</v>
      </c>
      <c r="AF22" s="21">
        <f t="shared" si="20"/>
        <v>0.8154607336</v>
      </c>
      <c r="AG22" s="135">
        <v>-0.07834685516333528</v>
      </c>
      <c r="AH22" s="6">
        <f t="shared" si="21"/>
        <v>-0.06388878399</v>
      </c>
      <c r="AI22" s="21">
        <f t="shared" si="22"/>
        <v>0.8154607336</v>
      </c>
    </row>
    <row r="23" ht="13.5" customHeight="1">
      <c r="A23" s="15" t="s">
        <v>103</v>
      </c>
      <c r="B23" s="6">
        <f>SQRT(('Regime Indicators'!J22-'Regime Indicators'!$J$37)^2+('Regime Indicators'!K22-'Regime Indicators'!$K$37)^2+('Regime Indicators'!L22-'Regime Indicators'!$L$37)^2+('Regime Indicators'!M22-'Regime Indicators'!$M$37)^2+('Regime Indicators'!N22-'Regime Indicators'!$N$37)^2+('Regime Indicators'!O22-'Regime Indicators'!$O$37)^2)</f>
        <v>5.245853745</v>
      </c>
      <c r="C23" s="6">
        <f t="shared" si="1"/>
        <v>0.3601722286</v>
      </c>
      <c r="D23" s="6">
        <f t="shared" si="2"/>
        <v>0.866278133</v>
      </c>
      <c r="F23" s="135">
        <v>0.13105804241267993</v>
      </c>
      <c r="G23" s="6">
        <f t="shared" si="3"/>
        <v>0.1135327163</v>
      </c>
      <c r="H23" s="21">
        <f t="shared" si="4"/>
        <v>0.866278133</v>
      </c>
      <c r="I23" s="135">
        <v>0.10606440019788765</v>
      </c>
      <c r="J23" s="6">
        <f t="shared" si="5"/>
        <v>0.09188127058</v>
      </c>
      <c r="K23" s="21">
        <f t="shared" si="6"/>
        <v>0.866278133</v>
      </c>
      <c r="L23" s="135">
        <v>0.15968704433564107</v>
      </c>
      <c r="M23" s="6">
        <f t="shared" si="7"/>
        <v>0.1383333946</v>
      </c>
      <c r="N23" s="21">
        <f t="shared" si="8"/>
        <v>0.866278133</v>
      </c>
      <c r="O23" s="22">
        <v>0.14991164905497278</v>
      </c>
      <c r="P23" s="6">
        <f t="shared" si="9"/>
        <v>0.1298651835</v>
      </c>
      <c r="Q23" s="21">
        <f t="shared" si="10"/>
        <v>0.866278133</v>
      </c>
      <c r="R23" s="135">
        <v>0.030372890329543267</v>
      </c>
      <c r="S23" s="6">
        <f t="shared" si="11"/>
        <v>0.02631137073</v>
      </c>
      <c r="T23" s="21">
        <f t="shared" si="12"/>
        <v>0.866278133</v>
      </c>
      <c r="U23" s="135">
        <v>0.039894529314546734</v>
      </c>
      <c r="V23" s="6">
        <f t="shared" si="13"/>
        <v>0.03455975837</v>
      </c>
      <c r="W23" s="21">
        <f t="shared" si="14"/>
        <v>0.866278133</v>
      </c>
      <c r="X23" s="135">
        <v>0.002789221564482247</v>
      </c>
      <c r="Y23" s="6">
        <f t="shared" si="15"/>
        <v>0.002416241649</v>
      </c>
      <c r="Z23" s="21">
        <f t="shared" si="16"/>
        <v>0.866278133</v>
      </c>
      <c r="AA23" s="135">
        <v>0.010986238109882196</v>
      </c>
      <c r="AB23" s="6">
        <f t="shared" si="17"/>
        <v>0.009517137838</v>
      </c>
      <c r="AC23" s="21">
        <f t="shared" si="18"/>
        <v>0.866278133</v>
      </c>
      <c r="AD23" s="135">
        <v>-0.003589164411726742</v>
      </c>
      <c r="AE23" s="6">
        <f t="shared" si="19"/>
        <v>-0.003109214645</v>
      </c>
      <c r="AF23" s="21">
        <f t="shared" si="20"/>
        <v>0.866278133</v>
      </c>
      <c r="AG23" s="135">
        <v>0.05451392824221446</v>
      </c>
      <c r="AH23" s="6">
        <f t="shared" si="21"/>
        <v>0.04722422398</v>
      </c>
      <c r="AI23" s="21">
        <f t="shared" si="22"/>
        <v>0.866278133</v>
      </c>
    </row>
    <row r="24" ht="13.5" customHeight="1">
      <c r="A24" s="15" t="s">
        <v>105</v>
      </c>
      <c r="B24" s="6">
        <f>SQRT(('Regime Indicators'!J23-'Regime Indicators'!$J$37)^2+('Regime Indicators'!K23-'Regime Indicators'!$K$37)^2+('Regime Indicators'!L23-'Regime Indicators'!$L$37)^2+('Regime Indicators'!M23-'Regime Indicators'!$M$37)^2+('Regime Indicators'!N23-'Regime Indicators'!$N$37)^2+('Regime Indicators'!O23-'Regime Indicators'!$O$37)^2)</f>
        <v>4.96490783</v>
      </c>
      <c r="C24" s="6">
        <f t="shared" si="1"/>
        <v>0.3408829154</v>
      </c>
      <c r="D24" s="6">
        <f t="shared" si="2"/>
        <v>0.8858119683</v>
      </c>
      <c r="F24" s="135">
        <v>0.11119349094371112</v>
      </c>
      <c r="G24" s="6">
        <f t="shared" si="3"/>
        <v>0.09849652508</v>
      </c>
      <c r="H24" s="21">
        <f t="shared" si="4"/>
        <v>0.8858119683</v>
      </c>
      <c r="I24" s="135">
        <v>0.1468932527915916</v>
      </c>
      <c r="J24" s="6">
        <f t="shared" si="5"/>
        <v>0.1301198014</v>
      </c>
      <c r="K24" s="21">
        <f t="shared" si="6"/>
        <v>0.8858119683</v>
      </c>
      <c r="L24" s="135">
        <v>0.11590530258800635</v>
      </c>
      <c r="M24" s="6">
        <f t="shared" si="7"/>
        <v>0.1026703042</v>
      </c>
      <c r="N24" s="21">
        <f t="shared" si="8"/>
        <v>0.8858119683</v>
      </c>
      <c r="O24" s="22">
        <v>0.1327565507883095</v>
      </c>
      <c r="P24" s="6">
        <f t="shared" si="9"/>
        <v>0.1175973416</v>
      </c>
      <c r="Q24" s="21">
        <f t="shared" si="10"/>
        <v>0.8858119683</v>
      </c>
      <c r="R24" s="135">
        <v>0.09605119161538456</v>
      </c>
      <c r="S24" s="6">
        <f t="shared" si="11"/>
        <v>0.08508329511</v>
      </c>
      <c r="T24" s="21">
        <f t="shared" si="12"/>
        <v>0.8858119683</v>
      </c>
      <c r="U24" s="135">
        <v>0.11132977756051399</v>
      </c>
      <c r="V24" s="6">
        <f t="shared" si="13"/>
        <v>0.0986172494</v>
      </c>
      <c r="W24" s="21">
        <f t="shared" si="14"/>
        <v>0.8858119683</v>
      </c>
      <c r="X24" s="135">
        <v>0.15119338582054298</v>
      </c>
      <c r="Y24" s="6">
        <f t="shared" si="15"/>
        <v>0.1339289107</v>
      </c>
      <c r="Z24" s="21">
        <f t="shared" si="16"/>
        <v>0.8858119683</v>
      </c>
      <c r="AA24" s="135">
        <v>0.12149171665532643</v>
      </c>
      <c r="AB24" s="6">
        <f t="shared" si="17"/>
        <v>0.1076188167</v>
      </c>
      <c r="AC24" s="21">
        <f t="shared" si="18"/>
        <v>0.8858119683</v>
      </c>
      <c r="AD24" s="135">
        <v>0.011608913101571083</v>
      </c>
      <c r="AE24" s="6">
        <f t="shared" si="19"/>
        <v>0.01028331416</v>
      </c>
      <c r="AF24" s="21">
        <f t="shared" si="20"/>
        <v>0.8858119683</v>
      </c>
      <c r="AG24" s="135">
        <v>0.07323551244684645</v>
      </c>
      <c r="AH24" s="6">
        <f t="shared" si="21"/>
        <v>0.06487289343</v>
      </c>
      <c r="AI24" s="21">
        <f t="shared" si="22"/>
        <v>0.8858119683</v>
      </c>
    </row>
    <row r="25" ht="13.5" customHeight="1">
      <c r="A25" s="15" t="s">
        <v>107</v>
      </c>
      <c r="B25" s="6">
        <f>SQRT(('Regime Indicators'!J24-'Regime Indicators'!$J$37)^2+('Regime Indicators'!K24-'Regime Indicators'!$K$37)^2+('Regime Indicators'!L24-'Regime Indicators'!$L$37)^2+('Regime Indicators'!M24-'Regime Indicators'!$M$37)^2+('Regime Indicators'!N24-'Regime Indicators'!$N$37)^2+('Regime Indicators'!O24-'Regime Indicators'!$O$37)^2)</f>
        <v>4.684875865</v>
      </c>
      <c r="C25" s="6">
        <f t="shared" si="1"/>
        <v>0.3216563524</v>
      </c>
      <c r="D25" s="6">
        <f t="shared" si="2"/>
        <v>0.9034473022</v>
      </c>
      <c r="F25" s="135">
        <v>-0.021978880514124</v>
      </c>
      <c r="G25" s="6">
        <f t="shared" si="3"/>
        <v>-0.01985676031</v>
      </c>
      <c r="H25" s="21">
        <f t="shared" si="4"/>
        <v>0.9034473022</v>
      </c>
      <c r="I25" s="135">
        <v>-0.04021990731857705</v>
      </c>
      <c r="J25" s="6">
        <f t="shared" si="5"/>
        <v>-0.03633656676</v>
      </c>
      <c r="K25" s="21">
        <f t="shared" si="6"/>
        <v>0.9034473022</v>
      </c>
      <c r="L25" s="135">
        <v>-0.030080628551733546</v>
      </c>
      <c r="M25" s="6">
        <f t="shared" si="7"/>
        <v>-0.02717626271</v>
      </c>
      <c r="N25" s="21">
        <f t="shared" si="8"/>
        <v>0.9034473022</v>
      </c>
      <c r="O25" s="22">
        <v>-0.039379191415989334</v>
      </c>
      <c r="P25" s="6">
        <f t="shared" si="9"/>
        <v>-0.03557702425</v>
      </c>
      <c r="Q25" s="21">
        <f t="shared" si="10"/>
        <v>0.9034473022</v>
      </c>
      <c r="R25" s="135">
        <v>-0.07179830553958788</v>
      </c>
      <c r="S25" s="6">
        <f t="shared" si="11"/>
        <v>-0.06486598544</v>
      </c>
      <c r="T25" s="21">
        <f t="shared" si="12"/>
        <v>0.9034473022</v>
      </c>
      <c r="U25" s="135">
        <v>-0.07256085975787518</v>
      </c>
      <c r="V25" s="6">
        <f t="shared" si="13"/>
        <v>-0.06555491299</v>
      </c>
      <c r="W25" s="21">
        <f t="shared" si="14"/>
        <v>0.9034473022</v>
      </c>
      <c r="X25" s="135">
        <v>-0.10153866391646515</v>
      </c>
      <c r="Y25" s="6">
        <f t="shared" si="15"/>
        <v>-0.09173483199</v>
      </c>
      <c r="Z25" s="21">
        <f t="shared" si="16"/>
        <v>0.9034473022</v>
      </c>
      <c r="AA25" s="135">
        <v>-0.08201020196255926</v>
      </c>
      <c r="AB25" s="6">
        <f t="shared" si="17"/>
        <v>-0.07409189572</v>
      </c>
      <c r="AC25" s="21">
        <f t="shared" si="18"/>
        <v>0.9034473022</v>
      </c>
      <c r="AD25" s="135">
        <v>-0.0038159914061590694</v>
      </c>
      <c r="AE25" s="6">
        <f t="shared" si="19"/>
        <v>-0.003447547141</v>
      </c>
      <c r="AF25" s="21">
        <f t="shared" si="20"/>
        <v>0.9034473022</v>
      </c>
      <c r="AG25" s="135">
        <v>0.0032705014029987822</v>
      </c>
      <c r="AH25" s="6">
        <f t="shared" si="21"/>
        <v>0.002954725669</v>
      </c>
      <c r="AI25" s="21">
        <f t="shared" si="22"/>
        <v>0.9034473022</v>
      </c>
    </row>
    <row r="26" ht="13.5" customHeight="1">
      <c r="A26" s="15" t="s">
        <v>109</v>
      </c>
      <c r="B26" s="6">
        <f>SQRT(('Regime Indicators'!J25-'Regime Indicators'!$J$37)^2+('Regime Indicators'!K25-'Regime Indicators'!$K$37)^2+('Regime Indicators'!L25-'Regime Indicators'!$L$37)^2+('Regime Indicators'!M25-'Regime Indicators'!$M$37)^2+('Regime Indicators'!N25-'Regime Indicators'!$N$37)^2+('Regime Indicators'!O25-'Regime Indicators'!$O$37)^2)</f>
        <v>4.073215231</v>
      </c>
      <c r="C26" s="6">
        <f t="shared" si="1"/>
        <v>0.2796606766</v>
      </c>
      <c r="D26" s="6">
        <f t="shared" si="2"/>
        <v>0.9358078639</v>
      </c>
      <c r="F26" s="135">
        <v>0.06505304267188028</v>
      </c>
      <c r="G26" s="6">
        <f t="shared" si="3"/>
        <v>0.0608771489</v>
      </c>
      <c r="H26" s="21">
        <f t="shared" si="4"/>
        <v>0.9358078639</v>
      </c>
      <c r="I26" s="135">
        <v>0.061078550996353176</v>
      </c>
      <c r="J26" s="6">
        <f t="shared" si="5"/>
        <v>0.05715778834</v>
      </c>
      <c r="K26" s="21">
        <f t="shared" si="6"/>
        <v>0.9358078639</v>
      </c>
      <c r="L26" s="135">
        <v>0.056665079740620294</v>
      </c>
      <c r="M26" s="6">
        <f t="shared" si="7"/>
        <v>0.05302762723</v>
      </c>
      <c r="N26" s="21">
        <f t="shared" si="8"/>
        <v>0.9358078639</v>
      </c>
      <c r="O26" s="22">
        <v>0.04836243533504403</v>
      </c>
      <c r="P26" s="6">
        <f t="shared" si="9"/>
        <v>0.0452579473</v>
      </c>
      <c r="Q26" s="21">
        <f t="shared" si="10"/>
        <v>0.9358078639</v>
      </c>
      <c r="R26" s="135">
        <v>0.07779767908639057</v>
      </c>
      <c r="S26" s="6">
        <f t="shared" si="11"/>
        <v>0.07280367988</v>
      </c>
      <c r="T26" s="21">
        <f t="shared" si="12"/>
        <v>0.9358078639</v>
      </c>
      <c r="U26" s="135">
        <v>0.06805945048152773</v>
      </c>
      <c r="V26" s="6">
        <f t="shared" si="13"/>
        <v>0.06369056897</v>
      </c>
      <c r="W26" s="21">
        <f t="shared" si="14"/>
        <v>0.9358078639</v>
      </c>
      <c r="X26" s="135">
        <v>0.0778892790178003</v>
      </c>
      <c r="Y26" s="6">
        <f t="shared" si="15"/>
        <v>0.07288939982</v>
      </c>
      <c r="Z26" s="21">
        <f t="shared" si="16"/>
        <v>0.9358078639</v>
      </c>
      <c r="AA26" s="135">
        <v>0.09367811875267251</v>
      </c>
      <c r="AB26" s="6">
        <f t="shared" si="17"/>
        <v>0.0876647202</v>
      </c>
      <c r="AC26" s="21">
        <f t="shared" si="18"/>
        <v>0.9358078639</v>
      </c>
      <c r="AD26" s="135">
        <v>0.04369906006362334</v>
      </c>
      <c r="AE26" s="6">
        <f t="shared" si="19"/>
        <v>0.04089392405</v>
      </c>
      <c r="AF26" s="21">
        <f t="shared" si="20"/>
        <v>0.9358078639</v>
      </c>
      <c r="AG26" s="135">
        <v>0.06199474335558164</v>
      </c>
      <c r="AH26" s="6">
        <f t="shared" si="21"/>
        <v>0.05801516835</v>
      </c>
      <c r="AI26" s="21">
        <f t="shared" si="22"/>
        <v>0.9358078639</v>
      </c>
    </row>
    <row r="27" ht="13.5" customHeight="1">
      <c r="A27" s="15" t="s">
        <v>111</v>
      </c>
      <c r="B27" s="6">
        <f>SQRT(('Regime Indicators'!J26-'Regime Indicators'!$J$37)^2+('Regime Indicators'!K26-'Regime Indicators'!$K$37)^2+('Regime Indicators'!L26-'Regime Indicators'!$L$37)^2+('Regime Indicators'!M26-'Regime Indicators'!$M$37)^2+('Regime Indicators'!N26-'Regime Indicators'!$N$37)^2+('Regime Indicators'!O26-'Regime Indicators'!$O$37)^2)</f>
        <v>3.715452013</v>
      </c>
      <c r="C27" s="6">
        <f t="shared" si="1"/>
        <v>0.2550972057</v>
      </c>
      <c r="D27" s="6">
        <f t="shared" si="2"/>
        <v>0.9510211059</v>
      </c>
      <c r="F27" s="135">
        <v>0.015222127070509295</v>
      </c>
      <c r="G27" s="6">
        <f t="shared" si="3"/>
        <v>0.01447656412</v>
      </c>
      <c r="H27" s="21">
        <f t="shared" si="4"/>
        <v>0.9510211059</v>
      </c>
      <c r="I27" s="135">
        <v>-0.01320260517960481</v>
      </c>
      <c r="J27" s="6">
        <f t="shared" si="5"/>
        <v>-0.01255595618</v>
      </c>
      <c r="K27" s="21">
        <f t="shared" si="6"/>
        <v>0.9510211059</v>
      </c>
      <c r="L27" s="135">
        <v>0.032213390694499244</v>
      </c>
      <c r="M27" s="6">
        <f t="shared" si="7"/>
        <v>0.03063561444</v>
      </c>
      <c r="N27" s="21">
        <f t="shared" si="8"/>
        <v>0.9510211059</v>
      </c>
      <c r="O27" s="22">
        <v>0.004471334722243814</v>
      </c>
      <c r="P27" s="6">
        <f t="shared" si="9"/>
        <v>0.004252333692</v>
      </c>
      <c r="Q27" s="21">
        <f t="shared" si="10"/>
        <v>0.9510211059</v>
      </c>
      <c r="R27" s="135">
        <v>0.06962669285259993</v>
      </c>
      <c r="S27" s="6">
        <f t="shared" si="11"/>
        <v>0.06621645443</v>
      </c>
      <c r="T27" s="21">
        <f t="shared" si="12"/>
        <v>0.9510211059</v>
      </c>
      <c r="U27" s="135">
        <v>0.04901490793688579</v>
      </c>
      <c r="V27" s="6">
        <f t="shared" si="13"/>
        <v>0.04661421195</v>
      </c>
      <c r="W27" s="21">
        <f t="shared" si="14"/>
        <v>0.9510211059</v>
      </c>
      <c r="X27" s="135">
        <v>0.07195548914646777</v>
      </c>
      <c r="Y27" s="6">
        <f t="shared" si="15"/>
        <v>0.06843118886</v>
      </c>
      <c r="Z27" s="21">
        <f t="shared" si="16"/>
        <v>0.9510211059</v>
      </c>
      <c r="AA27" s="135">
        <v>0.02512214796184553</v>
      </c>
      <c r="AB27" s="6">
        <f t="shared" si="17"/>
        <v>0.02389169294</v>
      </c>
      <c r="AC27" s="21">
        <f t="shared" si="18"/>
        <v>0.9510211059</v>
      </c>
      <c r="AD27" s="135">
        <v>-0.010351244764053358</v>
      </c>
      <c r="AE27" s="6">
        <f t="shared" si="19"/>
        <v>-0.009844252242</v>
      </c>
      <c r="AF27" s="21">
        <f t="shared" si="20"/>
        <v>0.9510211059</v>
      </c>
      <c r="AG27" s="135">
        <v>0.045951317394742563</v>
      </c>
      <c r="AH27" s="6">
        <f t="shared" si="21"/>
        <v>0.04370067268</v>
      </c>
      <c r="AI27" s="21">
        <f t="shared" si="22"/>
        <v>0.9510211059</v>
      </c>
    </row>
    <row r="28" ht="13.5" customHeight="1">
      <c r="A28" s="15" t="s">
        <v>113</v>
      </c>
      <c r="B28" s="6">
        <f>SQRT(('Regime Indicators'!J27-'Regime Indicators'!$J$37)^2+('Regime Indicators'!K27-'Regime Indicators'!$K$37)^2+('Regime Indicators'!L27-'Regime Indicators'!$L$37)^2+('Regime Indicators'!M27-'Regime Indicators'!$M$37)^2+('Regime Indicators'!N27-'Regime Indicators'!$N$37)^2+('Regime Indicators'!O27-'Regime Indicators'!$O$37)^2)</f>
        <v>3.600578932</v>
      </c>
      <c r="C28" s="6">
        <f t="shared" si="1"/>
        <v>0.2472101971</v>
      </c>
      <c r="D28" s="6">
        <f t="shared" si="2"/>
        <v>0.9553580996</v>
      </c>
      <c r="F28" s="135">
        <v>0.12307995668965699</v>
      </c>
      <c r="G28" s="6">
        <f t="shared" si="3"/>
        <v>0.1175854335</v>
      </c>
      <c r="H28" s="21">
        <f t="shared" si="4"/>
        <v>0.9553580996</v>
      </c>
      <c r="I28" s="135">
        <v>0.09544419210008215</v>
      </c>
      <c r="J28" s="6">
        <f t="shared" si="5"/>
        <v>0.09118338198</v>
      </c>
      <c r="K28" s="21">
        <f t="shared" si="6"/>
        <v>0.9553580996</v>
      </c>
      <c r="L28" s="135">
        <v>0.11630862821944743</v>
      </c>
      <c r="M28" s="6">
        <f t="shared" si="7"/>
        <v>0.11111639</v>
      </c>
      <c r="N28" s="21">
        <f t="shared" si="8"/>
        <v>0.9553580996</v>
      </c>
      <c r="O28" s="22">
        <v>0.13210363036343575</v>
      </c>
      <c r="P28" s="6">
        <f t="shared" si="9"/>
        <v>0.1262062733</v>
      </c>
      <c r="Q28" s="21">
        <f t="shared" si="10"/>
        <v>0.9553580996</v>
      </c>
      <c r="R28" s="135">
        <v>0.0312667552848489</v>
      </c>
      <c r="S28" s="6">
        <f t="shared" si="11"/>
        <v>0.02987094791</v>
      </c>
      <c r="T28" s="21">
        <f t="shared" si="12"/>
        <v>0.9553580996</v>
      </c>
      <c r="U28" s="135">
        <v>0.06258422667658725</v>
      </c>
      <c r="V28" s="6">
        <f t="shared" si="13"/>
        <v>0.05979034786</v>
      </c>
      <c r="W28" s="21">
        <f t="shared" si="14"/>
        <v>0.9553580996</v>
      </c>
      <c r="X28" s="135">
        <v>0.08156013101835091</v>
      </c>
      <c r="Y28" s="6">
        <f t="shared" si="15"/>
        <v>0.07791913177</v>
      </c>
      <c r="Z28" s="21">
        <f t="shared" si="16"/>
        <v>0.9553580996</v>
      </c>
      <c r="AA28" s="135">
        <v>0.0629423129610509</v>
      </c>
      <c r="AB28" s="6">
        <f t="shared" si="17"/>
        <v>0.06013244849</v>
      </c>
      <c r="AC28" s="21">
        <f t="shared" si="18"/>
        <v>0.9553580996</v>
      </c>
      <c r="AD28" s="135">
        <v>-0.034877911094800984</v>
      </c>
      <c r="AE28" s="6">
        <f t="shared" si="19"/>
        <v>-0.03332089486</v>
      </c>
      <c r="AF28" s="21">
        <f t="shared" si="20"/>
        <v>0.9553580996</v>
      </c>
      <c r="AG28" s="135">
        <v>0.013831016664077156</v>
      </c>
      <c r="AH28" s="6">
        <f t="shared" si="21"/>
        <v>0.0132135738</v>
      </c>
      <c r="AI28" s="21">
        <f t="shared" si="22"/>
        <v>0.9553580996</v>
      </c>
    </row>
    <row r="29" ht="13.5" customHeight="1">
      <c r="A29" s="15" t="s">
        <v>115</v>
      </c>
      <c r="B29" s="6">
        <f>SQRT(('Regime Indicators'!J28-'Regime Indicators'!$J$37)^2+('Regime Indicators'!K28-'Regime Indicators'!$K$37)^2+('Regime Indicators'!L28-'Regime Indicators'!$L$37)^2+('Regime Indicators'!M28-'Regime Indicators'!$M$37)^2+('Regime Indicators'!N28-'Regime Indicators'!$N$37)^2+('Regime Indicators'!O28-'Regime Indicators'!$O$37)^2)</f>
        <v>3.214717743</v>
      </c>
      <c r="C29" s="6">
        <f t="shared" si="1"/>
        <v>0.2207175629</v>
      </c>
      <c r="D29" s="6">
        <f t="shared" si="2"/>
        <v>0.9680880165</v>
      </c>
      <c r="F29" s="135">
        <v>0.03199833887278403</v>
      </c>
      <c r="G29" s="6">
        <f t="shared" si="3"/>
        <v>0.03097720841</v>
      </c>
      <c r="H29" s="21">
        <f t="shared" si="4"/>
        <v>0.9680880165</v>
      </c>
      <c r="I29" s="135">
        <v>0.020623898832668575</v>
      </c>
      <c r="J29" s="6">
        <f t="shared" si="5"/>
        <v>0.01996574931</v>
      </c>
      <c r="K29" s="21">
        <f t="shared" si="6"/>
        <v>0.9680880165</v>
      </c>
      <c r="L29" s="135">
        <v>0.024711362172225693</v>
      </c>
      <c r="M29" s="6">
        <f t="shared" si="7"/>
        <v>0.02392277359</v>
      </c>
      <c r="N29" s="21">
        <f t="shared" si="8"/>
        <v>0.9680880165</v>
      </c>
      <c r="O29" s="22">
        <v>0.037352758006788944</v>
      </c>
      <c r="P29" s="6">
        <f t="shared" si="9"/>
        <v>0.03616075741</v>
      </c>
      <c r="Q29" s="21">
        <f t="shared" si="10"/>
        <v>0.9680880165</v>
      </c>
      <c r="R29" s="135">
        <v>-0.012579438091760431</v>
      </c>
      <c r="S29" s="6">
        <f t="shared" si="11"/>
        <v>-0.01217800327</v>
      </c>
      <c r="T29" s="21">
        <f t="shared" si="12"/>
        <v>0.9680880165</v>
      </c>
      <c r="U29" s="135">
        <v>-0.01953627067082575</v>
      </c>
      <c r="V29" s="6">
        <f t="shared" si="13"/>
        <v>-0.01891282952</v>
      </c>
      <c r="W29" s="21">
        <f t="shared" si="14"/>
        <v>0.9680880165</v>
      </c>
      <c r="X29" s="135">
        <v>-0.02994343012201961</v>
      </c>
      <c r="Y29" s="6">
        <f t="shared" si="15"/>
        <v>-0.02898787588</v>
      </c>
      <c r="Z29" s="21">
        <f t="shared" si="16"/>
        <v>0.9680880165</v>
      </c>
      <c r="AA29" s="135">
        <v>-0.04017588958262752</v>
      </c>
      <c r="AB29" s="6">
        <f t="shared" si="17"/>
        <v>-0.03889379726</v>
      </c>
      <c r="AC29" s="21">
        <f t="shared" si="18"/>
        <v>0.9680880165</v>
      </c>
      <c r="AD29" s="135">
        <v>-0.030987044866969016</v>
      </c>
      <c r="AE29" s="6">
        <f t="shared" si="19"/>
        <v>-0.0299981868</v>
      </c>
      <c r="AF29" s="21">
        <f t="shared" si="20"/>
        <v>0.9680880165</v>
      </c>
      <c r="AG29" s="135">
        <v>-0.014437635241048241</v>
      </c>
      <c r="AH29" s="6">
        <f t="shared" si="21"/>
        <v>-0.01397690166</v>
      </c>
      <c r="AI29" s="21">
        <f t="shared" si="22"/>
        <v>0.9680880165</v>
      </c>
    </row>
    <row r="30" ht="13.5" customHeight="1">
      <c r="A30" s="15" t="s">
        <v>117</v>
      </c>
      <c r="B30" s="6">
        <f>SQRT(('Regime Indicators'!J29-'Regime Indicators'!$J$37)^2+('Regime Indicators'!K29-'Regime Indicators'!$K$37)^2+('Regime Indicators'!L29-'Regime Indicators'!$L$37)^2+('Regime Indicators'!M29-'Regime Indicators'!$M$37)^2+('Regime Indicators'!N29-'Regime Indicators'!$N$37)^2+('Regime Indicators'!O29-'Regime Indicators'!$O$37)^2)</f>
        <v>2.737511597</v>
      </c>
      <c r="C30" s="6">
        <f t="shared" si="1"/>
        <v>0.1879533248</v>
      </c>
      <c r="D30" s="6">
        <f t="shared" si="2"/>
        <v>0.9802127926</v>
      </c>
      <c r="F30" s="135">
        <v>0.0394103072773524</v>
      </c>
      <c r="G30" s="6">
        <f t="shared" si="3"/>
        <v>0.03863048735</v>
      </c>
      <c r="H30" s="21">
        <f t="shared" si="4"/>
        <v>0.9802127926</v>
      </c>
      <c r="I30" s="135">
        <v>0.08109616974131928</v>
      </c>
      <c r="J30" s="6">
        <f t="shared" si="5"/>
        <v>0.07949150301</v>
      </c>
      <c r="K30" s="21">
        <f t="shared" si="6"/>
        <v>0.9802127926</v>
      </c>
      <c r="L30" s="135">
        <v>0.07591868049250583</v>
      </c>
      <c r="M30" s="6">
        <f t="shared" si="7"/>
        <v>0.07441646182</v>
      </c>
      <c r="N30" s="21">
        <f t="shared" si="8"/>
        <v>0.9802127926</v>
      </c>
      <c r="O30" s="22">
        <v>0.12802746768459894</v>
      </c>
      <c r="P30" s="6">
        <f t="shared" si="9"/>
        <v>0.1254941616</v>
      </c>
      <c r="Q30" s="21">
        <f t="shared" si="10"/>
        <v>0.9802127926</v>
      </c>
      <c r="R30" s="135">
        <v>0.12524365898074175</v>
      </c>
      <c r="S30" s="6">
        <f t="shared" si="11"/>
        <v>0.1227654367</v>
      </c>
      <c r="T30" s="21">
        <f t="shared" si="12"/>
        <v>0.9802127926</v>
      </c>
      <c r="U30" s="135">
        <v>0.10097901053269398</v>
      </c>
      <c r="V30" s="6">
        <f t="shared" si="13"/>
        <v>0.09898091791</v>
      </c>
      <c r="W30" s="21">
        <f t="shared" si="14"/>
        <v>0.9802127926</v>
      </c>
      <c r="X30" s="135">
        <v>0.15119090204430452</v>
      </c>
      <c r="Y30" s="6">
        <f t="shared" si="15"/>
        <v>0.1481992563</v>
      </c>
      <c r="Z30" s="21">
        <f t="shared" si="16"/>
        <v>0.9802127926</v>
      </c>
      <c r="AA30" s="135">
        <v>0.1481741880572176</v>
      </c>
      <c r="AB30" s="6">
        <f t="shared" si="17"/>
        <v>0.1452422347</v>
      </c>
      <c r="AC30" s="21">
        <f t="shared" si="18"/>
        <v>0.9802127926</v>
      </c>
      <c r="AD30" s="135">
        <v>0.0438108012453613</v>
      </c>
      <c r="AE30" s="6">
        <f t="shared" si="19"/>
        <v>0.04294390783</v>
      </c>
      <c r="AF30" s="21">
        <f t="shared" si="20"/>
        <v>0.9802127926</v>
      </c>
      <c r="AG30" s="135">
        <v>0.0345647898787842</v>
      </c>
      <c r="AH30" s="6">
        <f t="shared" si="21"/>
        <v>0.03388084921</v>
      </c>
      <c r="AI30" s="21">
        <f t="shared" si="22"/>
        <v>0.9802127926</v>
      </c>
    </row>
    <row r="31" ht="13.5" customHeight="1">
      <c r="A31" s="15" t="s">
        <v>119</v>
      </c>
      <c r="B31" s="6">
        <f>SQRT(('Regime Indicators'!J30-'Regime Indicators'!$J$37)^2+('Regime Indicators'!K30-'Regime Indicators'!$K$37)^2+('Regime Indicators'!L30-'Regime Indicators'!$L$37)^2+('Regime Indicators'!M30-'Regime Indicators'!$M$37)^2+('Regime Indicators'!N30-'Regime Indicators'!$N$37)^2+('Regime Indicators'!O30-'Regime Indicators'!$O$37)^2)</f>
        <v>2.359294952</v>
      </c>
      <c r="C31" s="6">
        <f t="shared" si="1"/>
        <v>0.1619855532</v>
      </c>
      <c r="D31" s="6">
        <f t="shared" si="2"/>
        <v>0.9873029486</v>
      </c>
      <c r="F31" s="135">
        <v>0.10008655789662968</v>
      </c>
      <c r="G31" s="6">
        <f t="shared" si="3"/>
        <v>0.09881575373</v>
      </c>
      <c r="H31" s="21">
        <f t="shared" si="4"/>
        <v>0.9873029486</v>
      </c>
      <c r="I31" s="135">
        <v>0.10436267827085244</v>
      </c>
      <c r="J31" s="6">
        <f t="shared" si="5"/>
        <v>0.10303758</v>
      </c>
      <c r="K31" s="21">
        <f t="shared" si="6"/>
        <v>0.9873029486</v>
      </c>
      <c r="L31" s="135">
        <v>0.0930131041670268</v>
      </c>
      <c r="M31" s="6">
        <f t="shared" si="7"/>
        <v>0.09183211201</v>
      </c>
      <c r="N31" s="21">
        <f t="shared" si="8"/>
        <v>0.9873029486</v>
      </c>
      <c r="O31" s="22">
        <v>0.08172443861155831</v>
      </c>
      <c r="P31" s="6">
        <f t="shared" si="9"/>
        <v>0.08068677922</v>
      </c>
      <c r="Q31" s="21">
        <f t="shared" si="10"/>
        <v>0.9873029486</v>
      </c>
      <c r="R31" s="135">
        <v>0.06014753452030375</v>
      </c>
      <c r="S31" s="6">
        <f t="shared" si="11"/>
        <v>0.05938383819</v>
      </c>
      <c r="T31" s="21">
        <f t="shared" si="12"/>
        <v>0.9873029486</v>
      </c>
      <c r="U31" s="135">
        <v>0.050782321841085</v>
      </c>
      <c r="V31" s="6">
        <f t="shared" si="13"/>
        <v>0.05013753609</v>
      </c>
      <c r="W31" s="21">
        <f t="shared" si="14"/>
        <v>0.9873029486</v>
      </c>
      <c r="X31" s="135">
        <v>0.05757898823000063</v>
      </c>
      <c r="Y31" s="6">
        <f t="shared" si="15"/>
        <v>0.05684790486</v>
      </c>
      <c r="Z31" s="21">
        <f t="shared" si="16"/>
        <v>0.9873029486</v>
      </c>
      <c r="AA31" s="135">
        <v>0.05276475278585946</v>
      </c>
      <c r="AB31" s="6">
        <f t="shared" si="17"/>
        <v>0.05209479601</v>
      </c>
      <c r="AC31" s="21">
        <f t="shared" si="18"/>
        <v>0.9873029486</v>
      </c>
      <c r="AD31" s="135">
        <v>-0.0071683917451824675</v>
      </c>
      <c r="AE31" s="6">
        <f t="shared" si="19"/>
        <v>-0.007077374307</v>
      </c>
      <c r="AF31" s="21">
        <f t="shared" si="20"/>
        <v>0.9873029486</v>
      </c>
      <c r="AG31" s="135">
        <v>0.038236513056671306</v>
      </c>
      <c r="AH31" s="6">
        <f t="shared" si="21"/>
        <v>0.03775102209</v>
      </c>
      <c r="AI31" s="21">
        <f t="shared" si="22"/>
        <v>0.9873029486</v>
      </c>
    </row>
    <row r="32" ht="13.5" customHeight="1">
      <c r="A32" s="15" t="s">
        <v>121</v>
      </c>
      <c r="B32" s="6">
        <f>SQRT(('Regime Indicators'!J31-'Regime Indicators'!$J$37)^2+('Regime Indicators'!K31-'Regime Indicators'!$K$37)^2+('Regime Indicators'!L31-'Regime Indicators'!$L$37)^2+('Regime Indicators'!M31-'Regime Indicators'!$M$37)^2+('Regime Indicators'!N31-'Regime Indicators'!$N$37)^2+('Regime Indicators'!O31-'Regime Indicators'!$O$37)^2)</f>
        <v>1.808481107</v>
      </c>
      <c r="C32" s="6">
        <f t="shared" si="1"/>
        <v>0.124167524</v>
      </c>
      <c r="D32" s="6">
        <f t="shared" si="2"/>
        <v>0.9942679014</v>
      </c>
      <c r="F32" s="135">
        <v>0.030213933497469148</v>
      </c>
      <c r="G32" s="6">
        <f t="shared" si="3"/>
        <v>0.03004074425</v>
      </c>
      <c r="H32" s="21">
        <f t="shared" si="4"/>
        <v>0.9942679014</v>
      </c>
      <c r="I32" s="135">
        <v>0.011195161958098332</v>
      </c>
      <c r="J32" s="6">
        <f t="shared" si="5"/>
        <v>0.01113099019</v>
      </c>
      <c r="K32" s="21">
        <f t="shared" si="6"/>
        <v>0.9942679014</v>
      </c>
      <c r="L32" s="135">
        <v>0.01777023977561032</v>
      </c>
      <c r="M32" s="6">
        <f t="shared" si="7"/>
        <v>0.01766837901</v>
      </c>
      <c r="N32" s="21">
        <f t="shared" si="8"/>
        <v>0.9942679014</v>
      </c>
      <c r="O32" s="22">
        <v>0.00484762802201244</v>
      </c>
      <c r="P32" s="6">
        <f t="shared" si="9"/>
        <v>0.00481984094</v>
      </c>
      <c r="Q32" s="21">
        <f t="shared" si="10"/>
        <v>0.9942679014</v>
      </c>
      <c r="R32" s="135">
        <v>0.010934584937572378</v>
      </c>
      <c r="S32" s="6">
        <f t="shared" si="11"/>
        <v>0.01087190682</v>
      </c>
      <c r="T32" s="21">
        <f t="shared" si="12"/>
        <v>0.9942679014</v>
      </c>
      <c r="U32" s="135">
        <v>0.003957731738683856</v>
      </c>
      <c r="V32" s="6">
        <f t="shared" si="13"/>
        <v>0.00393504563</v>
      </c>
      <c r="W32" s="21">
        <f t="shared" si="14"/>
        <v>0.9942679014</v>
      </c>
      <c r="X32" s="135">
        <v>0.039798795924819386</v>
      </c>
      <c r="Y32" s="6">
        <f t="shared" si="15"/>
        <v>0.0395706653</v>
      </c>
      <c r="Z32" s="21">
        <f t="shared" si="16"/>
        <v>0.9942679014</v>
      </c>
      <c r="AA32" s="135">
        <v>0.029269201021254743</v>
      </c>
      <c r="AB32" s="6">
        <f t="shared" si="17"/>
        <v>0.02910142707</v>
      </c>
      <c r="AC32" s="21">
        <f t="shared" si="18"/>
        <v>0.9942679014</v>
      </c>
      <c r="AD32" s="135">
        <v>0.027892100251639906</v>
      </c>
      <c r="AE32" s="6">
        <f t="shared" si="19"/>
        <v>0.02773221998</v>
      </c>
      <c r="AF32" s="21">
        <f t="shared" si="20"/>
        <v>0.9942679014</v>
      </c>
      <c r="AG32" s="135">
        <v>0.029704461921522096</v>
      </c>
      <c r="AH32" s="6">
        <f t="shared" si="21"/>
        <v>0.02953419302</v>
      </c>
      <c r="AI32" s="21">
        <f t="shared" si="22"/>
        <v>0.9942679014</v>
      </c>
    </row>
    <row r="33" ht="13.5" customHeight="1">
      <c r="A33" s="15" t="s">
        <v>123</v>
      </c>
      <c r="B33" s="6">
        <f>SQRT(('Regime Indicators'!J32-'Regime Indicators'!$J$37)^2+('Regime Indicators'!K32-'Regime Indicators'!$K$37)^2+('Regime Indicators'!L32-'Regime Indicators'!$L$37)^2+('Regime Indicators'!M32-'Regime Indicators'!$M$37)^2+('Regime Indicators'!N32-'Regime Indicators'!$N$37)^2+('Regime Indicators'!O32-'Regime Indicators'!$O$37)^2)</f>
        <v>1.573303147</v>
      </c>
      <c r="C33" s="6">
        <f t="shared" si="1"/>
        <v>0.1080205679</v>
      </c>
      <c r="D33" s="6">
        <f t="shared" si="2"/>
        <v>0.9962234685</v>
      </c>
      <c r="F33" s="135">
        <v>0.051042337676546534</v>
      </c>
      <c r="G33" s="6">
        <f t="shared" si="3"/>
        <v>0.05084957468</v>
      </c>
      <c r="H33" s="21">
        <f t="shared" si="4"/>
        <v>0.9962234685</v>
      </c>
      <c r="I33" s="135">
        <v>0.05130329004789114</v>
      </c>
      <c r="J33" s="6">
        <f t="shared" si="5"/>
        <v>0.05110954156</v>
      </c>
      <c r="K33" s="21">
        <f t="shared" si="6"/>
        <v>0.9962234685</v>
      </c>
      <c r="L33" s="135">
        <v>0.02382828787470359</v>
      </c>
      <c r="M33" s="6">
        <f t="shared" si="7"/>
        <v>0.0237382996</v>
      </c>
      <c r="N33" s="21">
        <f t="shared" si="8"/>
        <v>0.9962234685</v>
      </c>
      <c r="O33" s="22">
        <v>0.01724402428155214</v>
      </c>
      <c r="P33" s="6">
        <f t="shared" si="9"/>
        <v>0.01717890168</v>
      </c>
      <c r="Q33" s="21">
        <f t="shared" si="10"/>
        <v>0.9962234685</v>
      </c>
      <c r="R33" s="135">
        <v>0.05238233061939446</v>
      </c>
      <c r="S33" s="6">
        <f t="shared" si="11"/>
        <v>0.0521845071</v>
      </c>
      <c r="T33" s="21">
        <f t="shared" si="12"/>
        <v>0.9962234685</v>
      </c>
      <c r="U33" s="135">
        <v>0.03995566128602457</v>
      </c>
      <c r="V33" s="6">
        <f t="shared" si="13"/>
        <v>0.03980476747</v>
      </c>
      <c r="W33" s="21">
        <f t="shared" si="14"/>
        <v>0.9962234685</v>
      </c>
      <c r="X33" s="135">
        <v>0.03400918843493228</v>
      </c>
      <c r="Y33" s="6">
        <f t="shared" si="15"/>
        <v>0.03388075166</v>
      </c>
      <c r="Z33" s="21">
        <f t="shared" si="16"/>
        <v>0.9962234685</v>
      </c>
      <c r="AA33" s="135">
        <v>0.030537423880423242</v>
      </c>
      <c r="AB33" s="6">
        <f t="shared" si="17"/>
        <v>0.03042209834</v>
      </c>
      <c r="AC33" s="21">
        <f t="shared" si="18"/>
        <v>0.9962234685</v>
      </c>
      <c r="AD33" s="135">
        <v>0.027232758519833755</v>
      </c>
      <c r="AE33" s="6">
        <f t="shared" si="19"/>
        <v>0.02712991315</v>
      </c>
      <c r="AF33" s="21">
        <f t="shared" si="20"/>
        <v>0.9962234685</v>
      </c>
      <c r="AG33" s="135">
        <v>0.02999423148957625</v>
      </c>
      <c r="AH33" s="6">
        <f t="shared" si="21"/>
        <v>0.02988095733</v>
      </c>
      <c r="AI33" s="21">
        <f t="shared" si="22"/>
        <v>0.9962234685</v>
      </c>
    </row>
    <row r="34" ht="13.5" customHeight="1">
      <c r="A34" s="15" t="s">
        <v>125</v>
      </c>
      <c r="B34" s="6">
        <f>SQRT(('Regime Indicators'!J33-'Regime Indicators'!$J$37)^2+('Regime Indicators'!K33-'Regime Indicators'!$K$37)^2+('Regime Indicators'!L33-'Regime Indicators'!$L$37)^2+('Regime Indicators'!M33-'Regime Indicators'!$M$37)^2+('Regime Indicators'!N33-'Regime Indicators'!$N$37)^2+('Regime Indicators'!O33-'Regime Indicators'!$O$37)^2)</f>
        <v>1.139234093</v>
      </c>
      <c r="C34" s="6">
        <f t="shared" si="1"/>
        <v>0.07821805607</v>
      </c>
      <c r="D34" s="6">
        <f t="shared" si="2"/>
        <v>0.9985650576</v>
      </c>
      <c r="F34" s="135">
        <v>-0.0019343778168032788</v>
      </c>
      <c r="G34" s="6">
        <f t="shared" si="3"/>
        <v>-0.001931602096</v>
      </c>
      <c r="H34" s="21">
        <f t="shared" si="4"/>
        <v>0.9985650576</v>
      </c>
      <c r="I34" s="135">
        <v>0.014870146223218805</v>
      </c>
      <c r="J34" s="6">
        <f t="shared" si="5"/>
        <v>0.01484880842</v>
      </c>
      <c r="K34" s="21">
        <f t="shared" si="6"/>
        <v>0.9985650576</v>
      </c>
      <c r="L34" s="135">
        <v>-0.08577541526323029</v>
      </c>
      <c r="M34" s="6">
        <f t="shared" si="7"/>
        <v>-0.08565233248</v>
      </c>
      <c r="N34" s="21">
        <f t="shared" si="8"/>
        <v>0.9985650576</v>
      </c>
      <c r="O34" s="22">
        <v>-0.061292524104715085</v>
      </c>
      <c r="P34" s="6">
        <f t="shared" si="9"/>
        <v>-0.06120457286</v>
      </c>
      <c r="Q34" s="21">
        <f t="shared" si="10"/>
        <v>0.9985650576</v>
      </c>
      <c r="R34" s="135">
        <v>-0.06239609524724887</v>
      </c>
      <c r="S34" s="6">
        <f t="shared" si="11"/>
        <v>-0.06230656045</v>
      </c>
      <c r="T34" s="21">
        <f t="shared" si="12"/>
        <v>0.9985650576</v>
      </c>
      <c r="U34" s="135">
        <v>-0.05238851146386114</v>
      </c>
      <c r="V34" s="6">
        <f t="shared" si="13"/>
        <v>-0.05231333697</v>
      </c>
      <c r="W34" s="21">
        <f t="shared" si="14"/>
        <v>0.9985650576</v>
      </c>
      <c r="X34" s="135">
        <v>-0.08727486962000564</v>
      </c>
      <c r="Y34" s="6">
        <f t="shared" si="15"/>
        <v>-0.08714963521</v>
      </c>
      <c r="Z34" s="21">
        <f t="shared" si="16"/>
        <v>0.9985650576</v>
      </c>
      <c r="AA34" s="135">
        <v>-0.07810530221614831</v>
      </c>
      <c r="AB34" s="6">
        <f t="shared" si="17"/>
        <v>-0.07799322561</v>
      </c>
      <c r="AC34" s="21">
        <f t="shared" si="18"/>
        <v>0.9985650576</v>
      </c>
      <c r="AD34" s="135">
        <v>-0.053796706110276094</v>
      </c>
      <c r="AE34" s="6">
        <f t="shared" si="19"/>
        <v>-0.05371951094</v>
      </c>
      <c r="AF34" s="21">
        <f t="shared" si="20"/>
        <v>0.9985650576</v>
      </c>
      <c r="AG34" s="135">
        <v>-0.03274293488272306</v>
      </c>
      <c r="AH34" s="6">
        <f t="shared" si="21"/>
        <v>-0.03269595066</v>
      </c>
      <c r="AI34" s="21">
        <f t="shared" si="22"/>
        <v>0.9985650576</v>
      </c>
    </row>
    <row r="35" ht="13.5" customHeight="1">
      <c r="A35" s="15" t="s">
        <v>127</v>
      </c>
      <c r="B35" s="6">
        <f>SQRT(('Regime Indicators'!J34-'Regime Indicators'!$J$37)^2+('Regime Indicators'!K34-'Regime Indicators'!$K$37)^2+('Regime Indicators'!L34-'Regime Indicators'!$L$37)^2+('Regime Indicators'!M34-'Regime Indicators'!$M$37)^2+('Regime Indicators'!N34-'Regime Indicators'!$N$37)^2+('Regime Indicators'!O34-'Regime Indicators'!$O$37)^2)</f>
        <v>1.423982851</v>
      </c>
      <c r="C35" s="6">
        <f t="shared" si="1"/>
        <v>0.0977684667</v>
      </c>
      <c r="D35" s="6">
        <f t="shared" si="2"/>
        <v>0.9971990088</v>
      </c>
      <c r="F35" s="135">
        <v>0.04980142317166836</v>
      </c>
      <c r="G35" s="6">
        <f t="shared" si="3"/>
        <v>0.04966192983</v>
      </c>
      <c r="H35" s="21">
        <f t="shared" si="4"/>
        <v>0.9971990088</v>
      </c>
      <c r="I35" s="135">
        <v>0.047843466843716875</v>
      </c>
      <c r="J35" s="6">
        <f t="shared" si="5"/>
        <v>0.04770945772</v>
      </c>
      <c r="K35" s="21">
        <f t="shared" si="6"/>
        <v>0.9971990088</v>
      </c>
      <c r="L35" s="135">
        <v>0.09398395019778727</v>
      </c>
      <c r="M35" s="6">
        <f t="shared" si="7"/>
        <v>0.09372070198</v>
      </c>
      <c r="N35" s="21">
        <f t="shared" si="8"/>
        <v>0.9971990088</v>
      </c>
      <c r="O35" s="22">
        <v>0.10058753777680773</v>
      </c>
      <c r="P35" s="6">
        <f t="shared" si="9"/>
        <v>0.100305793</v>
      </c>
      <c r="Q35" s="21">
        <f t="shared" si="10"/>
        <v>0.9971990088</v>
      </c>
      <c r="R35" s="135">
        <v>-0.05171865867720671</v>
      </c>
      <c r="S35" s="6">
        <f t="shared" si="11"/>
        <v>-0.05157379517</v>
      </c>
      <c r="T35" s="21">
        <f t="shared" si="12"/>
        <v>0.9971990088</v>
      </c>
      <c r="U35" s="135">
        <v>-0.02216193218532647</v>
      </c>
      <c r="V35" s="6">
        <f t="shared" si="13"/>
        <v>-0.02209985681</v>
      </c>
      <c r="W35" s="21">
        <f t="shared" si="14"/>
        <v>0.9971990088</v>
      </c>
      <c r="X35" s="135">
        <v>-0.04075487126966393</v>
      </c>
      <c r="Y35" s="6">
        <f t="shared" si="15"/>
        <v>-0.04064071724</v>
      </c>
      <c r="Z35" s="21">
        <f t="shared" si="16"/>
        <v>0.9971990088</v>
      </c>
      <c r="AA35" s="135">
        <v>-0.026875585072448582</v>
      </c>
      <c r="AB35" s="6">
        <f t="shared" si="17"/>
        <v>-0.0268003068</v>
      </c>
      <c r="AC35" s="21">
        <f t="shared" si="18"/>
        <v>0.9971990088</v>
      </c>
      <c r="AD35" s="135">
        <v>-0.029933932071220304</v>
      </c>
      <c r="AE35" s="6">
        <f t="shared" si="19"/>
        <v>-0.02985008739</v>
      </c>
      <c r="AF35" s="21">
        <f t="shared" si="20"/>
        <v>0.9971990088</v>
      </c>
      <c r="AG35" s="135">
        <v>-0.025107885834562693</v>
      </c>
      <c r="AH35" s="6">
        <f t="shared" si="21"/>
        <v>-0.02503755887</v>
      </c>
      <c r="AI35" s="21">
        <f t="shared" si="22"/>
        <v>0.9971990088</v>
      </c>
    </row>
    <row r="36" ht="13.5" customHeight="1">
      <c r="A36" s="15" t="s">
        <v>129</v>
      </c>
      <c r="B36" s="6">
        <f>SQRT(('Regime Indicators'!J35-'Regime Indicators'!$J$37)^2+('Regime Indicators'!K35-'Regime Indicators'!$K$37)^2+('Regime Indicators'!L35-'Regime Indicators'!$L$37)^2+('Regime Indicators'!M35-'Regime Indicators'!$M$37)^2+('Regime Indicators'!N35-'Regime Indicators'!$N$37)^2+('Regime Indicators'!O35-'Regime Indicators'!$O$37)^2)</f>
        <v>0.8409670939</v>
      </c>
      <c r="C36" s="6">
        <f t="shared" si="1"/>
        <v>0.05773950383</v>
      </c>
      <c r="D36" s="6">
        <f t="shared" si="2"/>
        <v>0.9994226266</v>
      </c>
      <c r="F36" s="135">
        <v>-0.007219281528972221</v>
      </c>
      <c r="G36" s="6">
        <f t="shared" si="3"/>
        <v>-0.007215113308</v>
      </c>
      <c r="H36" s="21">
        <f t="shared" si="4"/>
        <v>0.9994226266</v>
      </c>
      <c r="I36" s="135">
        <v>0.03837648483157774</v>
      </c>
      <c r="J36" s="6">
        <f t="shared" si="5"/>
        <v>0.03835432727</v>
      </c>
      <c r="K36" s="21">
        <f t="shared" si="6"/>
        <v>0.9994226266</v>
      </c>
      <c r="L36" s="135">
        <v>0.01980316524649739</v>
      </c>
      <c r="M36" s="6">
        <f t="shared" si="7"/>
        <v>0.01979173143</v>
      </c>
      <c r="N36" s="21">
        <f t="shared" si="8"/>
        <v>0.9994226266</v>
      </c>
      <c r="O36" s="22">
        <v>0.0662983451831709</v>
      </c>
      <c r="P36" s="6">
        <f t="shared" si="9"/>
        <v>0.06626006628</v>
      </c>
      <c r="Q36" s="21">
        <f t="shared" si="10"/>
        <v>0.9994226266</v>
      </c>
      <c r="R36" s="135">
        <v>0.026102499223344733</v>
      </c>
      <c r="S36" s="6">
        <f t="shared" si="11"/>
        <v>0.02608742833</v>
      </c>
      <c r="T36" s="21">
        <f t="shared" si="12"/>
        <v>0.9994226266</v>
      </c>
      <c r="U36" s="135">
        <v>0.05022271992639005</v>
      </c>
      <c r="V36" s="6">
        <f t="shared" si="13"/>
        <v>0.05019372266</v>
      </c>
      <c r="W36" s="21">
        <f t="shared" si="14"/>
        <v>0.9994226266</v>
      </c>
      <c r="X36" s="135">
        <v>0.03695738396016823</v>
      </c>
      <c r="Y36" s="6">
        <f t="shared" si="15"/>
        <v>0.03693604575</v>
      </c>
      <c r="Z36" s="21">
        <f t="shared" si="16"/>
        <v>0.9994226266</v>
      </c>
      <c r="AA36" s="135">
        <v>0.04369973807073668</v>
      </c>
      <c r="AB36" s="6">
        <f t="shared" si="17"/>
        <v>0.043674507</v>
      </c>
      <c r="AC36" s="21">
        <f t="shared" si="18"/>
        <v>0.9994226266</v>
      </c>
      <c r="AD36" s="135">
        <v>-0.046320447186645075</v>
      </c>
      <c r="AE36" s="6">
        <f t="shared" si="19"/>
        <v>-0.04629370299</v>
      </c>
      <c r="AF36" s="21">
        <f t="shared" si="20"/>
        <v>0.9994226266</v>
      </c>
      <c r="AG36" s="135">
        <v>0.006456281779314121</v>
      </c>
      <c r="AH36" s="6">
        <f t="shared" si="21"/>
        <v>0.006452554094</v>
      </c>
      <c r="AI36" s="21">
        <f t="shared" si="22"/>
        <v>0.9994226266</v>
      </c>
    </row>
    <row r="37" ht="13.5" customHeight="1">
      <c r="A37" s="15" t="s">
        <v>131</v>
      </c>
      <c r="B37" s="6">
        <f>SQRT(('Regime Indicators'!J36-'Regime Indicators'!$J$37)^2+('Regime Indicators'!K36-'Regime Indicators'!$K$37)^2+('Regime Indicators'!L36-'Regime Indicators'!$L$37)^2+('Regime Indicators'!M36-'Regime Indicators'!$M$37)^2+('Regime Indicators'!N36-'Regime Indicators'!$N$37)^2+('Regime Indicators'!O36-'Regime Indicators'!$O$37)^2)</f>
        <v>0.4317864231</v>
      </c>
      <c r="C37" s="6">
        <f t="shared" si="1"/>
        <v>0.02964578997</v>
      </c>
      <c r="D37" s="6">
        <f t="shared" si="2"/>
        <v>0.9999218374</v>
      </c>
      <c r="F37" s="135">
        <v>0.0010835834158609003</v>
      </c>
      <c r="G37" s="6">
        <f t="shared" si="3"/>
        <v>0.00108349872</v>
      </c>
      <c r="H37" s="21">
        <f t="shared" si="4"/>
        <v>0.9999218374</v>
      </c>
      <c r="I37" s="135">
        <v>0.0012004843380759578</v>
      </c>
      <c r="J37" s="6">
        <f t="shared" si="5"/>
        <v>0.001200390505</v>
      </c>
      <c r="K37" s="21">
        <f t="shared" si="6"/>
        <v>0.9999218374</v>
      </c>
      <c r="L37" s="135">
        <v>-0.011958177989005225</v>
      </c>
      <c r="M37" s="6">
        <f t="shared" si="7"/>
        <v>-0.01195724331</v>
      </c>
      <c r="N37" s="21">
        <f t="shared" si="8"/>
        <v>0.9999218374</v>
      </c>
      <c r="O37" s="22">
        <v>0.019768722717746767</v>
      </c>
      <c r="P37" s="6">
        <f t="shared" si="9"/>
        <v>0.01976717754</v>
      </c>
      <c r="Q37" s="21">
        <f t="shared" si="10"/>
        <v>0.9999218374</v>
      </c>
      <c r="R37" s="135">
        <v>0.0012346584429094865</v>
      </c>
      <c r="S37" s="6">
        <f t="shared" si="11"/>
        <v>0.001234561939</v>
      </c>
      <c r="T37" s="21">
        <f t="shared" si="12"/>
        <v>0.9999218374</v>
      </c>
      <c r="U37" s="135">
        <v>0.008349418185144453</v>
      </c>
      <c r="V37" s="6">
        <f t="shared" si="13"/>
        <v>0.008348765573</v>
      </c>
      <c r="W37" s="21">
        <f t="shared" si="14"/>
        <v>0.9999218374</v>
      </c>
      <c r="X37" s="135">
        <v>0.029826918590895923</v>
      </c>
      <c r="Y37" s="6">
        <f t="shared" si="15"/>
        <v>0.02982458724</v>
      </c>
      <c r="Z37" s="21">
        <f t="shared" si="16"/>
        <v>0.9999218374</v>
      </c>
      <c r="AA37" s="135">
        <v>0.0533264368231301</v>
      </c>
      <c r="AB37" s="6">
        <f t="shared" si="17"/>
        <v>0.05332226869</v>
      </c>
      <c r="AC37" s="21">
        <f t="shared" si="18"/>
        <v>0.9999218374</v>
      </c>
      <c r="AD37" s="135">
        <v>-0.008343874251251826</v>
      </c>
      <c r="AE37" s="6">
        <f t="shared" si="19"/>
        <v>-0.008343222072</v>
      </c>
      <c r="AF37" s="21">
        <f t="shared" si="20"/>
        <v>0.9999218374</v>
      </c>
      <c r="AG37" s="135">
        <v>0.012819605815675983</v>
      </c>
      <c r="AH37" s="6">
        <f t="shared" si="21"/>
        <v>0.0128186038</v>
      </c>
      <c r="AI37" s="21">
        <f t="shared" si="22"/>
        <v>0.9999218374</v>
      </c>
    </row>
    <row r="38" ht="13.5" customHeight="1">
      <c r="A38" s="15"/>
      <c r="F38" s="135"/>
      <c r="H38" s="21"/>
      <c r="I38" s="135"/>
      <c r="K38" s="21"/>
      <c r="L38" s="135"/>
      <c r="N38" s="21"/>
      <c r="O38" s="22"/>
      <c r="Q38" s="21"/>
      <c r="R38" s="135"/>
      <c r="T38" s="21"/>
      <c r="U38" s="135"/>
      <c r="W38" s="21"/>
      <c r="X38" s="135"/>
      <c r="Z38" s="21"/>
      <c r="AA38" s="135"/>
      <c r="AC38" s="21"/>
      <c r="AD38" s="135"/>
      <c r="AF38" s="21"/>
      <c r="AG38" s="135"/>
      <c r="AI38" s="21"/>
    </row>
    <row r="39" ht="13.5" customHeight="1">
      <c r="A39" s="15"/>
      <c r="F39" s="135"/>
      <c r="H39" s="21"/>
      <c r="I39" s="135"/>
      <c r="K39" s="21"/>
      <c r="L39" s="135"/>
      <c r="N39" s="21"/>
      <c r="O39" s="22"/>
      <c r="Q39" s="21"/>
      <c r="R39" s="135"/>
      <c r="T39" s="21"/>
      <c r="U39" s="135"/>
      <c r="W39" s="21"/>
      <c r="X39" s="135"/>
      <c r="Z39" s="21"/>
      <c r="AA39" s="135"/>
      <c r="AC39" s="21"/>
      <c r="AD39" s="135"/>
      <c r="AF39" s="21"/>
      <c r="AG39" s="135"/>
      <c r="AI39" s="21"/>
    </row>
    <row r="40" ht="13.5" customHeight="1">
      <c r="A40" s="15"/>
      <c r="F40" s="135"/>
      <c r="H40" s="21"/>
      <c r="I40" s="135"/>
      <c r="K40" s="21"/>
      <c r="L40" s="135"/>
      <c r="N40" s="21"/>
      <c r="O40" s="22"/>
      <c r="Q40" s="21"/>
      <c r="R40" s="135"/>
      <c r="T40" s="21"/>
      <c r="U40" s="135"/>
      <c r="W40" s="21"/>
      <c r="X40" s="135"/>
      <c r="Z40" s="21"/>
      <c r="AA40" s="135"/>
      <c r="AC40" s="21"/>
      <c r="AD40" s="135"/>
      <c r="AF40" s="21"/>
      <c r="AG40" s="135"/>
      <c r="AI40" s="21"/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0.03267567161</v>
      </c>
      <c r="I53" s="135">
        <f>SUM(J3:J49)/SUM(K3:K49)</f>
        <v>0.03713763848</v>
      </c>
      <c r="L53" s="135">
        <f>SUM(M3:M49)/SUM(N3:N49)</f>
        <v>0.03256135712</v>
      </c>
      <c r="O53" s="135">
        <f>SUM(P3:P49)/SUM(Q3:Q49)</f>
        <v>0.04137152466</v>
      </c>
      <c r="R53" s="135">
        <f>SUM(S3:S49)/SUM(T3:T49)</f>
        <v>0.01499354837</v>
      </c>
      <c r="U53" s="135">
        <f>SUM(V3:V49)/SUM(W3:W49)</f>
        <v>0.01848579418</v>
      </c>
      <c r="X53" s="135">
        <f>SUM(Y3:Y49)/SUM(Z3:Z49)</f>
        <v>0.02124432319</v>
      </c>
      <c r="AA53" s="135">
        <f>SUM(AB3:AB49)/SUM(AC3:AC49)</f>
        <v>0.02241126375</v>
      </c>
      <c r="AD53" s="135">
        <f>SUM(AE3:AE49)/SUM(AF3:AF49)</f>
        <v>0.001070970186</v>
      </c>
      <c r="AG53" s="135">
        <f>SUM(AH3:AH49)/SUM(AI3:AI49)</f>
        <v>0.02072285222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5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</row>
    <row r="3" ht="13.5" customHeight="1">
      <c r="A3" s="15" t="s">
        <v>28</v>
      </c>
      <c r="B3" s="6">
        <f>SQRT(('Regime Indicators'!J2-'Regime Indicators'!$J$36)^2+('Regime Indicators'!K2-'Regime Indicators'!$K$36)^2+('Regime Indicators'!L2-'Regime Indicators'!$L$36)^2+('Regime Indicators'!M2-'Regime Indicators'!$M$36)^2+('Regime Indicators'!N2-'Regime Indicators'!$N$36)^2+('Regime Indicators'!O2-'Regime Indicators'!$O$36)^2)</f>
        <v>14.50048732</v>
      </c>
      <c r="C3" s="6">
        <f t="shared" ref="C3:C36" si="1">B3/MAX($B$3:$B$49)</f>
        <v>1</v>
      </c>
      <c r="D3" s="6">
        <f t="shared" ref="D3:D36" si="2">(1-C3^3)^3</f>
        <v>0</v>
      </c>
      <c r="F3" s="135">
        <v>0.08002022215014493</v>
      </c>
      <c r="G3" s="6">
        <f t="shared" ref="G3:G36" si="3">F3*$D3</f>
        <v>0</v>
      </c>
      <c r="H3" s="21">
        <f t="shared" ref="H3:H36" si="4">$D3</f>
        <v>0</v>
      </c>
      <c r="I3" s="135">
        <v>0.05927035378206491</v>
      </c>
      <c r="J3" s="6">
        <f t="shared" ref="J3:J36" si="5">I3*$D3</f>
        <v>0</v>
      </c>
      <c r="K3" s="21">
        <f t="shared" ref="K3:K36" si="6">$D3</f>
        <v>0</v>
      </c>
      <c r="L3" s="135">
        <v>0.09027923563222706</v>
      </c>
      <c r="M3" s="6">
        <f t="shared" ref="M3:M36" si="7">L3*$D3</f>
        <v>0</v>
      </c>
      <c r="N3" s="21">
        <f t="shared" ref="N3:N36" si="8">$D3</f>
        <v>0</v>
      </c>
      <c r="O3" s="22">
        <v>0.08769557455906196</v>
      </c>
      <c r="P3" s="6">
        <f t="shared" ref="P3:P36" si="9">O3*$D3</f>
        <v>0</v>
      </c>
      <c r="Q3" s="21">
        <f t="shared" ref="Q3:Q36" si="10">$D3</f>
        <v>0</v>
      </c>
      <c r="R3" s="135">
        <v>0.10845177406117879</v>
      </c>
      <c r="S3" s="6">
        <f t="shared" ref="S3:S36" si="11">R3*$D3</f>
        <v>0</v>
      </c>
      <c r="T3" s="21">
        <f t="shared" ref="T3:T36" si="12">$D3</f>
        <v>0</v>
      </c>
      <c r="U3" s="135">
        <v>0.09379122638738613</v>
      </c>
      <c r="V3" s="6">
        <f t="shared" ref="V3:V36" si="13">U3*$D3</f>
        <v>0</v>
      </c>
      <c r="W3" s="21">
        <f t="shared" ref="W3:W36" si="14">$D3</f>
        <v>0</v>
      </c>
      <c r="X3" s="135">
        <v>0.122437114401857</v>
      </c>
      <c r="Y3" s="6">
        <f t="shared" ref="Y3:Y36" si="15">X3*$D3</f>
        <v>0</v>
      </c>
      <c r="Z3" s="21">
        <f t="shared" ref="Z3:Z36" si="16">$D3</f>
        <v>0</v>
      </c>
      <c r="AA3" s="135">
        <v>0.128439994113547</v>
      </c>
      <c r="AB3" s="6">
        <f t="shared" ref="AB3:AB36" si="17">AA3*$D3</f>
        <v>0</v>
      </c>
      <c r="AC3" s="21">
        <f t="shared" ref="AC3:AC36" si="18">$D3</f>
        <v>0</v>
      </c>
      <c r="AD3" s="135">
        <v>0.02572521521226423</v>
      </c>
      <c r="AE3" s="6">
        <f t="shared" ref="AE3:AE36" si="19">AD3*$D3</f>
        <v>0</v>
      </c>
      <c r="AF3" s="21">
        <f t="shared" ref="AF3:AF36" si="20">$D3</f>
        <v>0</v>
      </c>
      <c r="AG3" s="135">
        <v>0.04818173655123448</v>
      </c>
      <c r="AH3" s="6">
        <f t="shared" ref="AH3:AH36" si="21">AG3*$D3</f>
        <v>0</v>
      </c>
      <c r="AI3" s="21">
        <f t="shared" ref="AI3:AI36" si="22">$D3</f>
        <v>0</v>
      </c>
    </row>
    <row r="4" ht="13.5" customHeight="1">
      <c r="A4" s="15" t="s">
        <v>31</v>
      </c>
      <c r="B4" s="6">
        <f>SQRT(('Regime Indicators'!J3-'Regime Indicators'!$J$36)^2+('Regime Indicators'!K3-'Regime Indicators'!$K$36)^2+('Regime Indicators'!L3-'Regime Indicators'!$L$36)^2+('Regime Indicators'!M3-'Regime Indicators'!$M$36)^2+('Regime Indicators'!N3-'Regime Indicators'!$N$36)^2+('Regime Indicators'!O3-'Regime Indicators'!$O$36)^2)</f>
        <v>13.63621589</v>
      </c>
      <c r="C4" s="6">
        <f t="shared" si="1"/>
        <v>0.9403970773</v>
      </c>
      <c r="D4" s="6">
        <f t="shared" si="2"/>
        <v>0.004772432938</v>
      </c>
      <c r="F4" s="135">
        <v>0.01241346270998478</v>
      </c>
      <c r="G4" s="6">
        <f t="shared" si="3"/>
        <v>0.00005924241831</v>
      </c>
      <c r="H4" s="21">
        <f t="shared" si="4"/>
        <v>0.004772432938</v>
      </c>
      <c r="I4" s="135">
        <v>0.011884710625086337</v>
      </c>
      <c r="J4" s="6">
        <f t="shared" si="5"/>
        <v>0.00005671898445</v>
      </c>
      <c r="K4" s="21">
        <f t="shared" si="6"/>
        <v>0.004772432938</v>
      </c>
      <c r="L4" s="135">
        <v>0.014613208825635438</v>
      </c>
      <c r="M4" s="6">
        <f t="shared" si="7"/>
        <v>0.00006974055913</v>
      </c>
      <c r="N4" s="21">
        <f t="shared" si="8"/>
        <v>0.004772432938</v>
      </c>
      <c r="O4" s="22">
        <v>0.024761117291381085</v>
      </c>
      <c r="P4" s="6">
        <f t="shared" si="9"/>
        <v>0.0001181707717</v>
      </c>
      <c r="Q4" s="21">
        <f t="shared" si="10"/>
        <v>0.004772432938</v>
      </c>
      <c r="R4" s="135">
        <v>0.0320104288920775</v>
      </c>
      <c r="S4" s="6">
        <f t="shared" si="11"/>
        <v>0.0001527676252</v>
      </c>
      <c r="T4" s="21">
        <f t="shared" si="12"/>
        <v>0.004772432938</v>
      </c>
      <c r="U4" s="135">
        <v>0.04831366244088464</v>
      </c>
      <c r="V4" s="6">
        <f t="shared" si="13"/>
        <v>0.000230573714</v>
      </c>
      <c r="W4" s="21">
        <f t="shared" si="14"/>
        <v>0.004772432938</v>
      </c>
      <c r="X4" s="135">
        <v>0.07268401040415595</v>
      </c>
      <c r="Y4" s="6">
        <f t="shared" si="15"/>
        <v>0.0003468795653</v>
      </c>
      <c r="Z4" s="21">
        <f t="shared" si="16"/>
        <v>0.004772432938</v>
      </c>
      <c r="AA4" s="135">
        <v>0.06995801200596197</v>
      </c>
      <c r="AB4" s="6">
        <f t="shared" si="17"/>
        <v>0.0003338699208</v>
      </c>
      <c r="AC4" s="21">
        <f t="shared" si="18"/>
        <v>0.004772432938</v>
      </c>
      <c r="AD4" s="135">
        <v>0.011605795214162162</v>
      </c>
      <c r="AE4" s="6">
        <f t="shared" si="19"/>
        <v>0.00005538787935</v>
      </c>
      <c r="AF4" s="21">
        <f t="shared" si="20"/>
        <v>0.004772432938</v>
      </c>
      <c r="AG4" s="135">
        <v>0.025472703447271927</v>
      </c>
      <c r="AH4" s="6">
        <f t="shared" si="21"/>
        <v>0.000121566769</v>
      </c>
      <c r="AI4" s="21">
        <f t="shared" si="22"/>
        <v>0.004772432938</v>
      </c>
    </row>
    <row r="5" ht="13.5" customHeight="1">
      <c r="A5" s="15" t="s">
        <v>55</v>
      </c>
      <c r="B5" s="6">
        <f>SQRT(('Regime Indicators'!J4-'Regime Indicators'!$J$36)^2+('Regime Indicators'!K4-'Regime Indicators'!$K$36)^2+('Regime Indicators'!L4-'Regime Indicators'!$L$36)^2+('Regime Indicators'!M4-'Regime Indicators'!$M$36)^2+('Regime Indicators'!N4-'Regime Indicators'!$N$36)^2+('Regime Indicators'!O4-'Regime Indicators'!$O$36)^2)</f>
        <v>13.06279872</v>
      </c>
      <c r="C5" s="6">
        <f t="shared" si="1"/>
        <v>0.9008523947</v>
      </c>
      <c r="D5" s="6">
        <f t="shared" si="2"/>
        <v>0.01944920515</v>
      </c>
      <c r="F5" s="135">
        <v>0.04925153891895251</v>
      </c>
      <c r="G5" s="6">
        <f t="shared" si="3"/>
        <v>0.0009579032843</v>
      </c>
      <c r="H5" s="21">
        <f t="shared" si="4"/>
        <v>0.01944920515</v>
      </c>
      <c r="I5" s="135">
        <v>0.06855645625949958</v>
      </c>
      <c r="J5" s="6">
        <f t="shared" si="5"/>
        <v>0.001333368582</v>
      </c>
      <c r="K5" s="21">
        <f t="shared" si="6"/>
        <v>0.01944920515</v>
      </c>
      <c r="L5" s="135">
        <v>0.023009322975089397</v>
      </c>
      <c r="M5" s="6">
        <f t="shared" si="7"/>
        <v>0.0004475130429</v>
      </c>
      <c r="N5" s="21">
        <f t="shared" si="8"/>
        <v>0.01944920515</v>
      </c>
      <c r="O5" s="22">
        <v>0.06687712968515203</v>
      </c>
      <c r="P5" s="6">
        <f t="shared" si="9"/>
        <v>0.001300707015</v>
      </c>
      <c r="Q5" s="21">
        <f t="shared" si="10"/>
        <v>0.01944920515</v>
      </c>
      <c r="R5" s="135">
        <v>0.06694646170415974</v>
      </c>
      <c r="S5" s="6">
        <f t="shared" si="11"/>
        <v>0.001302055468</v>
      </c>
      <c r="T5" s="21">
        <f t="shared" si="12"/>
        <v>0.01944920515</v>
      </c>
      <c r="U5" s="135">
        <v>0.07262039596740211</v>
      </c>
      <c r="V5" s="6">
        <f t="shared" si="13"/>
        <v>0.001412408979</v>
      </c>
      <c r="W5" s="21">
        <f t="shared" si="14"/>
        <v>0.01944920515</v>
      </c>
      <c r="X5" s="135">
        <v>0.041689047053434125</v>
      </c>
      <c r="Y5" s="6">
        <f t="shared" si="15"/>
        <v>0.0008108188286</v>
      </c>
      <c r="Z5" s="21">
        <f t="shared" si="16"/>
        <v>0.01944920515</v>
      </c>
      <c r="AA5" s="135">
        <v>0.05575059516325842</v>
      </c>
      <c r="AB5" s="6">
        <f t="shared" si="17"/>
        <v>0.001084304763</v>
      </c>
      <c r="AC5" s="21">
        <f t="shared" si="18"/>
        <v>0.01944920515</v>
      </c>
      <c r="AD5" s="135">
        <v>-0.01099525232072629</v>
      </c>
      <c r="AE5" s="6">
        <f t="shared" si="19"/>
        <v>-0.0002138489181</v>
      </c>
      <c r="AF5" s="21">
        <f t="shared" si="20"/>
        <v>0.01944920515</v>
      </c>
      <c r="AG5" s="135">
        <v>4.246628429507293E-4</v>
      </c>
      <c r="AH5" s="6">
        <f t="shared" si="21"/>
        <v>0.000008259354752</v>
      </c>
      <c r="AI5" s="21">
        <f t="shared" si="22"/>
        <v>0.01944920515</v>
      </c>
    </row>
    <row r="6" ht="13.5" customHeight="1">
      <c r="A6" s="15" t="s">
        <v>59</v>
      </c>
      <c r="B6" s="6">
        <f>SQRT(('Regime Indicators'!J5-'Regime Indicators'!$J$36)^2+('Regime Indicators'!K5-'Regime Indicators'!$K$36)^2+('Regime Indicators'!L5-'Regime Indicators'!$L$36)^2+('Regime Indicators'!M5-'Regime Indicators'!$M$36)^2+('Regime Indicators'!N5-'Regime Indicators'!$N$36)^2+('Regime Indicators'!O5-'Regime Indicators'!$O$36)^2)</f>
        <v>11.87475086</v>
      </c>
      <c r="C6" s="6">
        <f t="shared" si="1"/>
        <v>0.8189208131</v>
      </c>
      <c r="D6" s="6">
        <f t="shared" si="2"/>
        <v>0.09161556649</v>
      </c>
      <c r="F6" s="135">
        <v>-0.002430018543937873</v>
      </c>
      <c r="G6" s="6">
        <f t="shared" si="3"/>
        <v>-0.0002226275255</v>
      </c>
      <c r="H6" s="21">
        <f t="shared" si="4"/>
        <v>0.09161556649</v>
      </c>
      <c r="I6" s="135">
        <v>0.04208238323936153</v>
      </c>
      <c r="J6" s="6">
        <f t="shared" si="5"/>
        <v>0.00385540138</v>
      </c>
      <c r="K6" s="21">
        <f t="shared" si="6"/>
        <v>0.09161556649</v>
      </c>
      <c r="L6" s="135">
        <v>-0.06256878422352907</v>
      </c>
      <c r="M6" s="6">
        <f t="shared" si="7"/>
        <v>-0.005732274611</v>
      </c>
      <c r="N6" s="21">
        <f t="shared" si="8"/>
        <v>0.09161556649</v>
      </c>
      <c r="O6" s="22">
        <v>1.594875589121525E-4</v>
      </c>
      <c r="P6" s="6">
        <f t="shared" si="9"/>
        <v>0.00001461154306</v>
      </c>
      <c r="Q6" s="21">
        <f t="shared" si="10"/>
        <v>0.09161556649</v>
      </c>
      <c r="R6" s="135">
        <v>0.005225827378864345</v>
      </c>
      <c r="S6" s="6">
        <f t="shared" si="11"/>
        <v>0.0004787671357</v>
      </c>
      <c r="T6" s="21">
        <f t="shared" si="12"/>
        <v>0.09161556649</v>
      </c>
      <c r="U6" s="135">
        <v>0.04897168001593255</v>
      </c>
      <c r="V6" s="6">
        <f t="shared" si="13"/>
        <v>0.004486568207</v>
      </c>
      <c r="W6" s="21">
        <f t="shared" si="14"/>
        <v>0.09161556649</v>
      </c>
      <c r="X6" s="135">
        <v>-0.028372464318063062</v>
      </c>
      <c r="Y6" s="6">
        <f t="shared" si="15"/>
        <v>-0.002599359391</v>
      </c>
      <c r="Z6" s="21">
        <f t="shared" si="16"/>
        <v>0.09161556649</v>
      </c>
      <c r="AA6" s="135">
        <v>-0.01465868783247759</v>
      </c>
      <c r="AB6" s="6">
        <f t="shared" si="17"/>
        <v>-0.00134296399</v>
      </c>
      <c r="AC6" s="21">
        <f t="shared" si="18"/>
        <v>0.09161556649</v>
      </c>
      <c r="AD6" s="135">
        <v>0.07345144035693751</v>
      </c>
      <c r="AE6" s="6">
        <f t="shared" si="19"/>
        <v>0.006729295318</v>
      </c>
      <c r="AF6" s="21">
        <f t="shared" si="20"/>
        <v>0.09161556649</v>
      </c>
      <c r="AG6" s="135">
        <v>0.009373971220094646</v>
      </c>
      <c r="AH6" s="6">
        <f t="shared" si="21"/>
        <v>0.0008588016836</v>
      </c>
      <c r="AI6" s="21">
        <f t="shared" si="22"/>
        <v>0.09161556649</v>
      </c>
    </row>
    <row r="7" ht="13.5" customHeight="1">
      <c r="A7" s="15" t="s">
        <v>61</v>
      </c>
      <c r="B7" s="6">
        <f>SQRT(('Regime Indicators'!J6-'Regime Indicators'!$J$36)^2+('Regime Indicators'!K6-'Regime Indicators'!$K$36)^2+('Regime Indicators'!L6-'Regime Indicators'!$L$36)^2+('Regime Indicators'!M6-'Regime Indicators'!$M$36)^2+('Regime Indicators'!N6-'Regime Indicators'!$N$36)^2+('Regime Indicators'!O6-'Regime Indicators'!$O$36)^2)</f>
        <v>10.78438848</v>
      </c>
      <c r="C7" s="6">
        <f t="shared" si="1"/>
        <v>0.7437259342</v>
      </c>
      <c r="D7" s="6">
        <f t="shared" si="2"/>
        <v>0.2039455626</v>
      </c>
      <c r="F7" s="135">
        <v>-0.05796753433549395</v>
      </c>
      <c r="G7" s="6">
        <f t="shared" si="3"/>
        <v>-0.0118222214</v>
      </c>
      <c r="H7" s="21">
        <f t="shared" si="4"/>
        <v>0.2039455626</v>
      </c>
      <c r="I7" s="135">
        <v>-0.007657923639615372</v>
      </c>
      <c r="J7" s="6">
        <f t="shared" si="5"/>
        <v>-0.001561799545</v>
      </c>
      <c r="K7" s="21">
        <f t="shared" si="6"/>
        <v>0.2039455626</v>
      </c>
      <c r="L7" s="135">
        <v>-0.0727507260282858</v>
      </c>
      <c r="M7" s="6">
        <f t="shared" si="7"/>
        <v>-0.01483718775</v>
      </c>
      <c r="N7" s="21">
        <f t="shared" si="8"/>
        <v>0.2039455626</v>
      </c>
      <c r="O7" s="22">
        <v>-0.021038970256296308</v>
      </c>
      <c r="P7" s="6">
        <f t="shared" si="9"/>
        <v>-0.004290804625</v>
      </c>
      <c r="Q7" s="21">
        <f t="shared" si="10"/>
        <v>0.2039455626</v>
      </c>
      <c r="R7" s="135">
        <v>-0.03375881088889332</v>
      </c>
      <c r="S7" s="6">
        <f t="shared" si="11"/>
        <v>-0.006884959678</v>
      </c>
      <c r="T7" s="21">
        <f t="shared" si="12"/>
        <v>0.2039455626</v>
      </c>
      <c r="U7" s="135">
        <v>6.377278934066588E-4</v>
      </c>
      <c r="V7" s="6">
        <f t="shared" si="13"/>
        <v>0.000130061774</v>
      </c>
      <c r="W7" s="21">
        <f t="shared" si="14"/>
        <v>0.2039455626</v>
      </c>
      <c r="X7" s="135">
        <v>-0.06051301901523953</v>
      </c>
      <c r="Y7" s="6">
        <f t="shared" si="15"/>
        <v>-0.01234136171</v>
      </c>
      <c r="Z7" s="21">
        <f t="shared" si="16"/>
        <v>0.2039455626</v>
      </c>
      <c r="AA7" s="135">
        <v>-0.038422046372680874</v>
      </c>
      <c r="AB7" s="6">
        <f t="shared" si="17"/>
        <v>-0.007836005863</v>
      </c>
      <c r="AC7" s="21">
        <f t="shared" si="18"/>
        <v>0.2039455626</v>
      </c>
      <c r="AD7" s="135">
        <v>0.033848760639049624</v>
      </c>
      <c r="AE7" s="6">
        <f t="shared" si="19"/>
        <v>0.006903304531</v>
      </c>
      <c r="AF7" s="21">
        <f t="shared" si="20"/>
        <v>0.2039455626</v>
      </c>
      <c r="AG7" s="135">
        <v>-0.0037485287604897</v>
      </c>
      <c r="AH7" s="6">
        <f t="shared" si="21"/>
        <v>-0.0007644958069</v>
      </c>
      <c r="AI7" s="21">
        <f t="shared" si="22"/>
        <v>0.2039455626</v>
      </c>
    </row>
    <row r="8" ht="13.5" customHeight="1">
      <c r="A8" s="15" t="s">
        <v>63</v>
      </c>
      <c r="B8" s="6">
        <f>SQRT(('Regime Indicators'!J7-'Regime Indicators'!$J$36)^2+('Regime Indicators'!K7-'Regime Indicators'!$K$36)^2+('Regime Indicators'!L7-'Regime Indicators'!$L$36)^2+('Regime Indicators'!M7-'Regime Indicators'!$M$36)^2+('Regime Indicators'!N7-'Regime Indicators'!$N$36)^2+('Regime Indicators'!O7-'Regime Indicators'!$O$36)^2)</f>
        <v>10.03033647</v>
      </c>
      <c r="C8" s="6">
        <f t="shared" si="1"/>
        <v>0.691724095</v>
      </c>
      <c r="D8" s="6">
        <f t="shared" si="2"/>
        <v>0.2994482746</v>
      </c>
      <c r="F8" s="135">
        <v>-0.08718803376235329</v>
      </c>
      <c r="G8" s="6">
        <f t="shared" si="3"/>
        <v>-0.02610830627</v>
      </c>
      <c r="H8" s="21">
        <f t="shared" si="4"/>
        <v>0.2994482746</v>
      </c>
      <c r="I8" s="135">
        <v>-0.10179134102816823</v>
      </c>
      <c r="J8" s="6">
        <f t="shared" si="5"/>
        <v>-0.03048124144</v>
      </c>
      <c r="K8" s="21">
        <f t="shared" si="6"/>
        <v>0.2994482746</v>
      </c>
      <c r="L8" s="135">
        <v>-0.06526749088310968</v>
      </c>
      <c r="M8" s="6">
        <f t="shared" si="7"/>
        <v>-0.01954423753</v>
      </c>
      <c r="N8" s="21">
        <f t="shared" si="8"/>
        <v>0.2994482746</v>
      </c>
      <c r="O8" s="22">
        <v>-0.12827610113163534</v>
      </c>
      <c r="P8" s="6">
        <f t="shared" si="9"/>
        <v>-0.03841205715</v>
      </c>
      <c r="Q8" s="21">
        <f t="shared" si="10"/>
        <v>0.2994482746</v>
      </c>
      <c r="R8" s="135">
        <v>-0.09554071985513612</v>
      </c>
      <c r="S8" s="6">
        <f t="shared" si="11"/>
        <v>-0.02860950371</v>
      </c>
      <c r="T8" s="21">
        <f t="shared" si="12"/>
        <v>0.2994482746</v>
      </c>
      <c r="U8" s="135">
        <v>-0.07835070826027313</v>
      </c>
      <c r="V8" s="6">
        <f t="shared" si="13"/>
        <v>-0.0234619844</v>
      </c>
      <c r="W8" s="21">
        <f t="shared" si="14"/>
        <v>0.2994482746</v>
      </c>
      <c r="X8" s="135">
        <v>-0.05304393612444236</v>
      </c>
      <c r="Y8" s="6">
        <f t="shared" si="15"/>
        <v>-0.01588391515</v>
      </c>
      <c r="Z8" s="21">
        <f t="shared" si="16"/>
        <v>0.2994482746</v>
      </c>
      <c r="AA8" s="135">
        <v>-0.07185493166128165</v>
      </c>
      <c r="AB8" s="6">
        <f t="shared" si="17"/>
        <v>-0.02151683531</v>
      </c>
      <c r="AC8" s="21">
        <f t="shared" si="18"/>
        <v>0.2994482746</v>
      </c>
      <c r="AD8" s="135">
        <v>0.09323889157593612</v>
      </c>
      <c r="AE8" s="6">
        <f t="shared" si="19"/>
        <v>0.02792022521</v>
      </c>
      <c r="AF8" s="21">
        <f t="shared" si="20"/>
        <v>0.2994482746</v>
      </c>
      <c r="AG8" s="135">
        <v>-0.021237920720382775</v>
      </c>
      <c r="AH8" s="6">
        <f t="shared" si="21"/>
        <v>-0.006359658715</v>
      </c>
      <c r="AI8" s="21">
        <f t="shared" si="22"/>
        <v>0.2994482746</v>
      </c>
    </row>
    <row r="9" ht="13.5" customHeight="1">
      <c r="A9" s="15" t="s">
        <v>65</v>
      </c>
      <c r="B9" s="6">
        <f>SQRT(('Regime Indicators'!J8-'Regime Indicators'!$J$36)^2+('Regime Indicators'!K8-'Regime Indicators'!$K$36)^2+('Regime Indicators'!L8-'Regime Indicators'!$L$36)^2+('Regime Indicators'!M8-'Regime Indicators'!$M$36)^2+('Regime Indicators'!N8-'Regime Indicators'!$N$36)^2+('Regime Indicators'!O8-'Regime Indicators'!$O$36)^2)</f>
        <v>8.532042577</v>
      </c>
      <c r="C9" s="6">
        <f t="shared" si="1"/>
        <v>0.5883969546</v>
      </c>
      <c r="D9" s="6">
        <f t="shared" si="2"/>
        <v>0.5049107643</v>
      </c>
      <c r="F9" s="135">
        <v>-0.05314691207219113</v>
      </c>
      <c r="G9" s="6">
        <f t="shared" si="3"/>
        <v>-0.02683444799</v>
      </c>
      <c r="H9" s="21">
        <f t="shared" si="4"/>
        <v>0.5049107643</v>
      </c>
      <c r="I9" s="135">
        <v>0.012496285427315179</v>
      </c>
      <c r="J9" s="6">
        <f t="shared" si="5"/>
        <v>0.006309509026</v>
      </c>
      <c r="K9" s="21">
        <f t="shared" si="6"/>
        <v>0.5049107643</v>
      </c>
      <c r="L9" s="135">
        <v>-0.03545860437002735</v>
      </c>
      <c r="M9" s="6">
        <f t="shared" si="7"/>
        <v>-0.01790343103</v>
      </c>
      <c r="N9" s="21">
        <f t="shared" si="8"/>
        <v>0.5049107643</v>
      </c>
      <c r="O9" s="22">
        <v>0.04471185064685956</v>
      </c>
      <c r="P9" s="6">
        <f t="shared" si="9"/>
        <v>0.02257549468</v>
      </c>
      <c r="Q9" s="21">
        <f t="shared" si="10"/>
        <v>0.5049107643</v>
      </c>
      <c r="R9" s="135">
        <v>-0.04001382879945892</v>
      </c>
      <c r="S9" s="6">
        <f t="shared" si="11"/>
        <v>-0.02020341288</v>
      </c>
      <c r="T9" s="21">
        <f t="shared" si="12"/>
        <v>0.5049107643</v>
      </c>
      <c r="U9" s="135">
        <v>0.01617985871840122</v>
      </c>
      <c r="V9" s="6">
        <f t="shared" si="13"/>
        <v>0.008169384832</v>
      </c>
      <c r="W9" s="21">
        <f t="shared" si="14"/>
        <v>0.5049107643</v>
      </c>
      <c r="X9" s="135">
        <v>-0.0679743027555113</v>
      </c>
      <c r="Y9" s="6">
        <f t="shared" si="15"/>
        <v>-0.03432095716</v>
      </c>
      <c r="Z9" s="21">
        <f t="shared" si="16"/>
        <v>0.5049107643</v>
      </c>
      <c r="AA9" s="135">
        <v>-0.007397255447254447</v>
      </c>
      <c r="AB9" s="6">
        <f t="shared" si="17"/>
        <v>-0.003734953902</v>
      </c>
      <c r="AC9" s="21">
        <f t="shared" si="18"/>
        <v>0.5049107643</v>
      </c>
      <c r="AD9" s="135">
        <v>-0.03955042248703</v>
      </c>
      <c r="AE9" s="6">
        <f t="shared" si="19"/>
        <v>-0.01996943405</v>
      </c>
      <c r="AF9" s="21">
        <f t="shared" si="20"/>
        <v>0.5049107643</v>
      </c>
      <c r="AG9" s="135">
        <v>0.012322473989109461</v>
      </c>
      <c r="AH9" s="6">
        <f t="shared" si="21"/>
        <v>0.00622174976</v>
      </c>
      <c r="AI9" s="21">
        <f t="shared" si="22"/>
        <v>0.5049107643</v>
      </c>
    </row>
    <row r="10" ht="13.5" customHeight="1">
      <c r="A10" s="15" t="s">
        <v>67</v>
      </c>
      <c r="B10" s="6">
        <f>SQRT(('Regime Indicators'!J9-'Regime Indicators'!$J$36)^2+('Regime Indicators'!K9-'Regime Indicators'!$K$36)^2+('Regime Indicators'!L9-'Regime Indicators'!$L$36)^2+('Regime Indicators'!M9-'Regime Indicators'!$M$36)^2+('Regime Indicators'!N9-'Regime Indicators'!$N$36)^2+('Regime Indicators'!O9-'Regime Indicators'!$O$36)^2)</f>
        <v>11.06165553</v>
      </c>
      <c r="C10" s="6">
        <f t="shared" si="1"/>
        <v>0.7628471573</v>
      </c>
      <c r="D10" s="6">
        <f t="shared" si="2"/>
        <v>0.1719463427</v>
      </c>
      <c r="F10" s="135">
        <v>-0.061133195190131606</v>
      </c>
      <c r="G10" s="6">
        <f t="shared" si="3"/>
        <v>-0.01051162933</v>
      </c>
      <c r="H10" s="21">
        <f t="shared" si="4"/>
        <v>0.1719463427</v>
      </c>
      <c r="I10" s="135">
        <v>-0.12327584210725129</v>
      </c>
      <c r="J10" s="6">
        <f t="shared" si="5"/>
        <v>-0.0211968302</v>
      </c>
      <c r="K10" s="21">
        <f t="shared" si="6"/>
        <v>0.1719463427</v>
      </c>
      <c r="L10" s="135">
        <v>0.049610980138979466</v>
      </c>
      <c r="M10" s="6">
        <f t="shared" si="7"/>
        <v>0.008530426594</v>
      </c>
      <c r="N10" s="21">
        <f t="shared" si="8"/>
        <v>0.1719463427</v>
      </c>
      <c r="O10" s="22">
        <v>-0.06985229865475395</v>
      </c>
      <c r="P10" s="6">
        <f t="shared" si="9"/>
        <v>-0.01201084728</v>
      </c>
      <c r="Q10" s="21">
        <f t="shared" si="10"/>
        <v>0.1719463427</v>
      </c>
      <c r="R10" s="135">
        <v>-0.18408872554880074</v>
      </c>
      <c r="S10" s="6">
        <f t="shared" si="11"/>
        <v>-0.03165338309</v>
      </c>
      <c r="T10" s="21">
        <f t="shared" si="12"/>
        <v>0.1719463427</v>
      </c>
      <c r="U10" s="135">
        <v>-0.2283475324843044</v>
      </c>
      <c r="V10" s="6">
        <f t="shared" si="13"/>
        <v>-0.03926352308</v>
      </c>
      <c r="W10" s="21">
        <f t="shared" si="14"/>
        <v>0.1719463427</v>
      </c>
      <c r="X10" s="135">
        <v>-0.21499424094197972</v>
      </c>
      <c r="Y10" s="6">
        <f t="shared" si="15"/>
        <v>-0.03696747344</v>
      </c>
      <c r="Z10" s="21">
        <f t="shared" si="16"/>
        <v>0.1719463427</v>
      </c>
      <c r="AA10" s="135">
        <v>-0.27622719898833936</v>
      </c>
      <c r="AB10" s="6">
        <f t="shared" si="17"/>
        <v>-0.04749625663</v>
      </c>
      <c r="AC10" s="21">
        <f t="shared" si="18"/>
        <v>0.1719463427</v>
      </c>
      <c r="AD10" s="135">
        <v>-0.0589973006371286</v>
      </c>
      <c r="AE10" s="6">
        <f t="shared" si="19"/>
        <v>-0.01014437007</v>
      </c>
      <c r="AF10" s="21">
        <f t="shared" si="20"/>
        <v>0.1719463427</v>
      </c>
      <c r="AG10" s="135">
        <v>-0.09679095752549638</v>
      </c>
      <c r="AH10" s="6">
        <f t="shared" si="21"/>
        <v>-0.01664285115</v>
      </c>
      <c r="AI10" s="21">
        <f t="shared" si="22"/>
        <v>0.1719463427</v>
      </c>
    </row>
    <row r="11" ht="13.5" customHeight="1">
      <c r="A11" s="15" t="s">
        <v>78</v>
      </c>
      <c r="B11" s="6">
        <f>SQRT(('Regime Indicators'!J10-'Regime Indicators'!$J$36)^2+('Regime Indicators'!K10-'Regime Indicators'!$K$36)^2+('Regime Indicators'!L10-'Regime Indicators'!$L$36)^2+('Regime Indicators'!M10-'Regime Indicators'!$M$36)^2+('Regime Indicators'!N10-'Regime Indicators'!$N$36)^2+('Regime Indicators'!O10-'Regime Indicators'!$O$36)^2)</f>
        <v>12.93793126</v>
      </c>
      <c r="C11" s="6">
        <f t="shared" si="1"/>
        <v>0.8922411349</v>
      </c>
      <c r="D11" s="6">
        <f t="shared" si="2"/>
        <v>0.02431136636</v>
      </c>
      <c r="F11" s="135">
        <v>-0.22175332891863309</v>
      </c>
      <c r="G11" s="6">
        <f t="shared" si="3"/>
        <v>-0.005391126422</v>
      </c>
      <c r="H11" s="21">
        <f t="shared" si="4"/>
        <v>0.02431136636</v>
      </c>
      <c r="I11" s="135">
        <v>-0.22787960788608141</v>
      </c>
      <c r="J11" s="6">
        <f t="shared" si="5"/>
        <v>-0.005540064634</v>
      </c>
      <c r="K11" s="21">
        <f t="shared" si="6"/>
        <v>0.02431136636</v>
      </c>
      <c r="L11" s="135">
        <v>-0.2489240638448853</v>
      </c>
      <c r="M11" s="6">
        <f t="shared" si="7"/>
        <v>-0.006051684113</v>
      </c>
      <c r="N11" s="21">
        <f t="shared" si="8"/>
        <v>0.02431136636</v>
      </c>
      <c r="O11" s="22">
        <v>-0.274452382936332</v>
      </c>
      <c r="P11" s="6">
        <f t="shared" si="9"/>
        <v>-0.006672312431</v>
      </c>
      <c r="Q11" s="21">
        <f t="shared" si="10"/>
        <v>0.02431136636</v>
      </c>
      <c r="R11" s="135">
        <v>-0.21355118264403572</v>
      </c>
      <c r="S11" s="6">
        <f t="shared" si="11"/>
        <v>-0.005191721039</v>
      </c>
      <c r="T11" s="21">
        <f t="shared" si="12"/>
        <v>0.02431136636</v>
      </c>
      <c r="U11" s="135">
        <v>-0.20963342704929955</v>
      </c>
      <c r="V11" s="6">
        <f t="shared" si="13"/>
        <v>-0.005096475047</v>
      </c>
      <c r="W11" s="21">
        <f t="shared" si="14"/>
        <v>0.02431136636</v>
      </c>
      <c r="X11" s="135">
        <v>-0.21971962707248271</v>
      </c>
      <c r="Y11" s="6">
        <f t="shared" si="15"/>
        <v>-0.005341684351</v>
      </c>
      <c r="Z11" s="21">
        <f t="shared" si="16"/>
        <v>0.02431136636</v>
      </c>
      <c r="AA11" s="135">
        <v>-0.25134571778361503</v>
      </c>
      <c r="AB11" s="6">
        <f t="shared" si="17"/>
        <v>-0.006110557829</v>
      </c>
      <c r="AC11" s="21">
        <f t="shared" si="18"/>
        <v>0.02431136636</v>
      </c>
      <c r="AD11" s="135">
        <v>0.056568329617524116</v>
      </c>
      <c r="AE11" s="6">
        <f t="shared" si="19"/>
        <v>0.001375253386</v>
      </c>
      <c r="AF11" s="21">
        <f t="shared" si="20"/>
        <v>0.02431136636</v>
      </c>
      <c r="AG11" s="135">
        <v>-0.18290427340539595</v>
      </c>
      <c r="AH11" s="6">
        <f t="shared" si="21"/>
        <v>-0.0044466528</v>
      </c>
      <c r="AI11" s="21">
        <f t="shared" si="22"/>
        <v>0.02431136636</v>
      </c>
    </row>
    <row r="12" ht="13.5" customHeight="1">
      <c r="A12" s="15" t="s">
        <v>81</v>
      </c>
      <c r="B12" s="6">
        <f>SQRT(('Regime Indicators'!J11-'Regime Indicators'!$J$36)^2+('Regime Indicators'!K11-'Regime Indicators'!$K$36)^2+('Regime Indicators'!L11-'Regime Indicators'!$L$36)^2+('Regime Indicators'!M11-'Regime Indicators'!$M$36)^2+('Regime Indicators'!N11-'Regime Indicators'!$N$36)^2+('Regime Indicators'!O11-'Regime Indicators'!$O$36)^2)</f>
        <v>12.71559149</v>
      </c>
      <c r="C12" s="6">
        <f t="shared" si="1"/>
        <v>0.8769078729</v>
      </c>
      <c r="D12" s="6">
        <f t="shared" si="2"/>
        <v>0.0345460933</v>
      </c>
      <c r="F12" s="135">
        <v>-0.16767538805335613</v>
      </c>
      <c r="G12" s="6">
        <f t="shared" si="3"/>
        <v>-0.0057925296</v>
      </c>
      <c r="H12" s="21">
        <f t="shared" si="4"/>
        <v>0.0345460933</v>
      </c>
      <c r="I12" s="135">
        <v>-0.04119668597185666</v>
      </c>
      <c r="J12" s="6">
        <f t="shared" si="5"/>
        <v>-0.001423184557</v>
      </c>
      <c r="K12" s="21">
        <f t="shared" si="6"/>
        <v>0.0345460933</v>
      </c>
      <c r="L12" s="135">
        <v>-0.1963758370369565</v>
      </c>
      <c r="M12" s="6">
        <f t="shared" si="7"/>
        <v>-0.006784017989</v>
      </c>
      <c r="N12" s="21">
        <f t="shared" si="8"/>
        <v>0.0345460933</v>
      </c>
      <c r="O12" s="22">
        <v>-0.0974047265962309</v>
      </c>
      <c r="P12" s="6">
        <f t="shared" si="9"/>
        <v>-0.003364952773</v>
      </c>
      <c r="Q12" s="21">
        <f t="shared" si="10"/>
        <v>0.0345460933</v>
      </c>
      <c r="R12" s="135">
        <v>-0.14659845383763825</v>
      </c>
      <c r="S12" s="6">
        <f t="shared" si="11"/>
        <v>-0.005064403864</v>
      </c>
      <c r="T12" s="21">
        <f t="shared" si="12"/>
        <v>0.0345460933</v>
      </c>
      <c r="U12" s="135">
        <v>-0.11706584182640645</v>
      </c>
      <c r="V12" s="6">
        <f t="shared" si="13"/>
        <v>-0.004044167494</v>
      </c>
      <c r="W12" s="21">
        <f t="shared" si="14"/>
        <v>0.0345460933</v>
      </c>
      <c r="X12" s="135">
        <v>-0.10132381240681176</v>
      </c>
      <c r="Y12" s="6">
        <f t="shared" si="15"/>
        <v>-0.003500341877</v>
      </c>
      <c r="Z12" s="21">
        <f t="shared" si="16"/>
        <v>0.0345460933</v>
      </c>
      <c r="AA12" s="135">
        <v>-0.07740572708885007</v>
      </c>
      <c r="AB12" s="6">
        <f t="shared" si="17"/>
        <v>-0.00267406547</v>
      </c>
      <c r="AC12" s="21">
        <f t="shared" si="18"/>
        <v>0.0345460933</v>
      </c>
      <c r="AD12" s="135">
        <v>-0.05436113972149703</v>
      </c>
      <c r="AE12" s="6">
        <f t="shared" si="19"/>
        <v>-0.001877965005</v>
      </c>
      <c r="AF12" s="21">
        <f t="shared" si="20"/>
        <v>0.0345460933</v>
      </c>
      <c r="AG12" s="135">
        <v>0.0570475489999438</v>
      </c>
      <c r="AH12" s="6">
        <f t="shared" si="21"/>
        <v>0.00197076995</v>
      </c>
      <c r="AI12" s="21">
        <f t="shared" si="22"/>
        <v>0.0345460933</v>
      </c>
    </row>
    <row r="13" ht="13.5" customHeight="1">
      <c r="A13" s="15" t="s">
        <v>83</v>
      </c>
      <c r="B13" s="6">
        <f>SQRT(('Regime Indicators'!J12-'Regime Indicators'!$J$36)^2+('Regime Indicators'!K12-'Regime Indicators'!$K$36)^2+('Regime Indicators'!L12-'Regime Indicators'!$L$36)^2+('Regime Indicators'!M12-'Regime Indicators'!$M$36)^2+('Regime Indicators'!N12-'Regime Indicators'!$N$36)^2+('Regime Indicators'!O12-'Regime Indicators'!$O$36)^2)</f>
        <v>11.33064057</v>
      </c>
      <c r="C13" s="6">
        <f t="shared" si="1"/>
        <v>0.7813972262</v>
      </c>
      <c r="D13" s="6">
        <f t="shared" si="2"/>
        <v>0.1429680558</v>
      </c>
      <c r="F13" s="135">
        <v>0.1669740917904099</v>
      </c>
      <c r="G13" s="6">
        <f t="shared" si="3"/>
        <v>0.02387196128</v>
      </c>
      <c r="H13" s="21">
        <f t="shared" si="4"/>
        <v>0.1429680558</v>
      </c>
      <c r="I13" s="135">
        <v>0.16320626529224058</v>
      </c>
      <c r="J13" s="6">
        <f t="shared" si="5"/>
        <v>0.02333328245</v>
      </c>
      <c r="K13" s="21">
        <f t="shared" si="6"/>
        <v>0.1429680558</v>
      </c>
      <c r="L13" s="135">
        <v>0.17999630395443433</v>
      </c>
      <c r="M13" s="6">
        <f t="shared" si="7"/>
        <v>0.02573372163</v>
      </c>
      <c r="N13" s="21">
        <f t="shared" si="8"/>
        <v>0.1429680558</v>
      </c>
      <c r="O13" s="22">
        <v>0.2337731348966341</v>
      </c>
      <c r="P13" s="6">
        <f t="shared" si="9"/>
        <v>0.0334220906</v>
      </c>
      <c r="Q13" s="21">
        <f t="shared" si="10"/>
        <v>0.1429680558</v>
      </c>
      <c r="R13" s="135">
        <v>0.30219161211983514</v>
      </c>
      <c r="S13" s="6">
        <f t="shared" si="11"/>
        <v>0.04320374727</v>
      </c>
      <c r="T13" s="21">
        <f t="shared" si="12"/>
        <v>0.1429680558</v>
      </c>
      <c r="U13" s="135">
        <v>0.21840652724128984</v>
      </c>
      <c r="V13" s="6">
        <f t="shared" si="13"/>
        <v>0.03122515658</v>
      </c>
      <c r="W13" s="21">
        <f t="shared" si="14"/>
        <v>0.1429680558</v>
      </c>
      <c r="X13" s="135">
        <v>0.37043399373341646</v>
      </c>
      <c r="Y13" s="6">
        <f t="shared" si="15"/>
        <v>0.0529602279</v>
      </c>
      <c r="Z13" s="21">
        <f t="shared" si="16"/>
        <v>0.1429680558</v>
      </c>
      <c r="AA13" s="135">
        <v>0.31206791564306036</v>
      </c>
      <c r="AB13" s="6">
        <f t="shared" si="17"/>
        <v>0.04461574318</v>
      </c>
      <c r="AC13" s="21">
        <f t="shared" si="18"/>
        <v>0.1429680558</v>
      </c>
      <c r="AD13" s="135">
        <v>0.07100981208301782</v>
      </c>
      <c r="AE13" s="6">
        <f t="shared" si="19"/>
        <v>0.01015213478</v>
      </c>
      <c r="AF13" s="21">
        <f t="shared" si="20"/>
        <v>0.1429680558</v>
      </c>
      <c r="AG13" s="135">
        <v>0.23938214791236678</v>
      </c>
      <c r="AH13" s="6">
        <f t="shared" si="21"/>
        <v>0.03422400029</v>
      </c>
      <c r="AI13" s="21">
        <f t="shared" si="22"/>
        <v>0.1429680558</v>
      </c>
    </row>
    <row r="14" ht="13.5" customHeight="1">
      <c r="A14" s="15" t="s">
        <v>85</v>
      </c>
      <c r="B14" s="6">
        <f>SQRT(('Regime Indicators'!J13-'Regime Indicators'!$J$36)^2+('Regime Indicators'!K13-'Regime Indicators'!$K$36)^2+('Regime Indicators'!L13-'Regime Indicators'!$L$36)^2+('Regime Indicators'!M13-'Regime Indicators'!$M$36)^2+('Regime Indicators'!N13-'Regime Indicators'!$N$36)^2+('Regime Indicators'!O13-'Regime Indicators'!$O$36)^2)</f>
        <v>10.26234502</v>
      </c>
      <c r="C14" s="6">
        <f t="shared" si="1"/>
        <v>0.7077241471</v>
      </c>
      <c r="D14" s="6">
        <f t="shared" si="2"/>
        <v>0.2689853371</v>
      </c>
      <c r="F14" s="135">
        <v>0.18242216902914365</v>
      </c>
      <c r="G14" s="6">
        <f t="shared" si="3"/>
        <v>0.04906888864</v>
      </c>
      <c r="H14" s="21">
        <f t="shared" si="4"/>
        <v>0.2689853371</v>
      </c>
      <c r="I14" s="135">
        <v>0.13973989390587072</v>
      </c>
      <c r="J14" s="6">
        <f t="shared" si="5"/>
        <v>0.03758798247</v>
      </c>
      <c r="K14" s="21">
        <f t="shared" si="6"/>
        <v>0.2689853371</v>
      </c>
      <c r="L14" s="135">
        <v>0.2270477714679826</v>
      </c>
      <c r="M14" s="6">
        <f t="shared" si="7"/>
        <v>0.06107252135</v>
      </c>
      <c r="N14" s="21">
        <f t="shared" si="8"/>
        <v>0.2689853371</v>
      </c>
      <c r="O14" s="22">
        <v>0.1595071393578673</v>
      </c>
      <c r="P14" s="6">
        <f t="shared" si="9"/>
        <v>0.04290508166</v>
      </c>
      <c r="Q14" s="21">
        <f t="shared" si="10"/>
        <v>0.2689853371</v>
      </c>
      <c r="R14" s="135">
        <v>0.22241231027141461</v>
      </c>
      <c r="S14" s="6">
        <f t="shared" si="11"/>
        <v>0.05982565026</v>
      </c>
      <c r="T14" s="21">
        <f t="shared" si="12"/>
        <v>0.2689853371</v>
      </c>
      <c r="U14" s="135">
        <v>0.16449990106261314</v>
      </c>
      <c r="V14" s="6">
        <f t="shared" si="13"/>
        <v>0.04424806135</v>
      </c>
      <c r="W14" s="21">
        <f t="shared" si="14"/>
        <v>0.2689853371</v>
      </c>
      <c r="X14" s="135">
        <v>0.259050399475794</v>
      </c>
      <c r="Y14" s="6">
        <f t="shared" si="15"/>
        <v>0.06968075904</v>
      </c>
      <c r="Z14" s="21">
        <f t="shared" si="16"/>
        <v>0.2689853371</v>
      </c>
      <c r="AA14" s="135">
        <v>0.1984292412279327</v>
      </c>
      <c r="AB14" s="6">
        <f t="shared" si="17"/>
        <v>0.05337455635</v>
      </c>
      <c r="AC14" s="21">
        <f t="shared" si="18"/>
        <v>0.2689853371</v>
      </c>
      <c r="AD14" s="135">
        <v>0.07847440915800385</v>
      </c>
      <c r="AE14" s="6">
        <f t="shared" si="19"/>
        <v>0.0211084654</v>
      </c>
      <c r="AF14" s="21">
        <f t="shared" si="20"/>
        <v>0.2689853371</v>
      </c>
      <c r="AG14" s="135">
        <v>0.1573578564538567</v>
      </c>
      <c r="AH14" s="6">
        <f t="shared" si="21"/>
        <v>0.04232695607</v>
      </c>
      <c r="AI14" s="21">
        <f t="shared" si="22"/>
        <v>0.2689853371</v>
      </c>
    </row>
    <row r="15" ht="13.5" customHeight="1">
      <c r="A15" s="15" t="s">
        <v>87</v>
      </c>
      <c r="B15" s="6">
        <f>SQRT(('Regime Indicators'!J14-'Regime Indicators'!$J$36)^2+('Regime Indicators'!K14-'Regime Indicators'!$K$36)^2+('Regime Indicators'!L14-'Regime Indicators'!$L$36)^2+('Regime Indicators'!M14-'Regime Indicators'!$M$36)^2+('Regime Indicators'!N14-'Regime Indicators'!$N$36)^2+('Regime Indicators'!O14-'Regime Indicators'!$O$36)^2)</f>
        <v>9.982496132</v>
      </c>
      <c r="C15" s="6">
        <f t="shared" si="1"/>
        <v>0.6884248724</v>
      </c>
      <c r="D15" s="6">
        <f t="shared" si="2"/>
        <v>0.3058218648</v>
      </c>
      <c r="F15" s="135">
        <v>0.04215545107190333</v>
      </c>
      <c r="G15" s="6">
        <f t="shared" si="3"/>
        <v>0.01289205866</v>
      </c>
      <c r="H15" s="21">
        <f t="shared" si="4"/>
        <v>0.3058218648</v>
      </c>
      <c r="I15" s="135">
        <v>0.07941862162009006</v>
      </c>
      <c r="J15" s="6">
        <f t="shared" si="5"/>
        <v>0.02428795096</v>
      </c>
      <c r="K15" s="21">
        <f t="shared" si="6"/>
        <v>0.3058218648</v>
      </c>
      <c r="L15" s="135">
        <v>0.036263268510077884</v>
      </c>
      <c r="M15" s="6">
        <f t="shared" si="7"/>
        <v>0.0110901004</v>
      </c>
      <c r="N15" s="21">
        <f t="shared" si="8"/>
        <v>0.3058218648</v>
      </c>
      <c r="O15" s="22">
        <v>0.04140412658363002</v>
      </c>
      <c r="P15" s="6">
        <f t="shared" si="9"/>
        <v>0.0126622872</v>
      </c>
      <c r="Q15" s="21">
        <f t="shared" si="10"/>
        <v>0.3058218648</v>
      </c>
      <c r="R15" s="135">
        <v>0.0066397078312827595</v>
      </c>
      <c r="S15" s="6">
        <f t="shared" si="11"/>
        <v>0.002030567831</v>
      </c>
      <c r="T15" s="21">
        <f t="shared" si="12"/>
        <v>0.3058218648</v>
      </c>
      <c r="U15" s="135">
        <v>0.04297509385522269</v>
      </c>
      <c r="V15" s="6">
        <f t="shared" si="13"/>
        <v>0.01314272334</v>
      </c>
      <c r="W15" s="21">
        <f t="shared" si="14"/>
        <v>0.3058218648</v>
      </c>
      <c r="X15" s="135">
        <v>-0.01619675831013201</v>
      </c>
      <c r="Y15" s="6">
        <f t="shared" si="15"/>
        <v>-0.00495332283</v>
      </c>
      <c r="Z15" s="21">
        <f t="shared" si="16"/>
        <v>0.3058218648</v>
      </c>
      <c r="AA15" s="135">
        <v>0.02729890148213232</v>
      </c>
      <c r="AB15" s="6">
        <f t="shared" si="17"/>
        <v>0.008348600958</v>
      </c>
      <c r="AC15" s="21">
        <f t="shared" si="18"/>
        <v>0.3058218648</v>
      </c>
      <c r="AD15" s="135">
        <v>-0.015500088122081812</v>
      </c>
      <c r="AE15" s="6">
        <f t="shared" si="19"/>
        <v>-0.004740265854</v>
      </c>
      <c r="AF15" s="21">
        <f t="shared" si="20"/>
        <v>0.3058218648</v>
      </c>
      <c r="AG15" s="135">
        <v>0.05126223851578793</v>
      </c>
      <c r="AH15" s="6">
        <f t="shared" si="21"/>
        <v>0.01567711338</v>
      </c>
      <c r="AI15" s="21">
        <f t="shared" si="22"/>
        <v>0.3058218648</v>
      </c>
    </row>
    <row r="16" ht="13.5" customHeight="1">
      <c r="A16" s="15" t="s">
        <v>89</v>
      </c>
      <c r="B16" s="6">
        <f>SQRT(('Regime Indicators'!J15-'Regime Indicators'!$J$36)^2+('Regime Indicators'!K15-'Regime Indicators'!$K$36)^2+('Regime Indicators'!L15-'Regime Indicators'!$L$36)^2+('Regime Indicators'!M15-'Regime Indicators'!$M$36)^2+('Regime Indicators'!N15-'Regime Indicators'!$N$36)^2+('Regime Indicators'!O15-'Regime Indicators'!$O$36)^2)</f>
        <v>9.916488484</v>
      </c>
      <c r="C16" s="6">
        <f t="shared" si="1"/>
        <v>0.6838727738</v>
      </c>
      <c r="D16" s="6">
        <f t="shared" si="2"/>
        <v>0.3146609898</v>
      </c>
      <c r="F16" s="135">
        <v>0.06781987070805773</v>
      </c>
      <c r="G16" s="6">
        <f t="shared" si="3"/>
        <v>0.02134026765</v>
      </c>
      <c r="H16" s="21">
        <f t="shared" si="4"/>
        <v>0.3146609898</v>
      </c>
      <c r="I16" s="135">
        <v>0.04645012941063875</v>
      </c>
      <c r="J16" s="6">
        <f t="shared" si="5"/>
        <v>0.0146160437</v>
      </c>
      <c r="K16" s="21">
        <f t="shared" si="6"/>
        <v>0.3146609898</v>
      </c>
      <c r="L16" s="135">
        <v>0.10018209590084215</v>
      </c>
      <c r="M16" s="6">
        <f t="shared" si="7"/>
        <v>0.03152339746</v>
      </c>
      <c r="N16" s="21">
        <f t="shared" si="8"/>
        <v>0.3146609898</v>
      </c>
      <c r="O16" s="22">
        <v>0.07613948962231065</v>
      </c>
      <c r="P16" s="6">
        <f t="shared" si="9"/>
        <v>0.02395812717</v>
      </c>
      <c r="Q16" s="21">
        <f t="shared" si="10"/>
        <v>0.3146609898</v>
      </c>
      <c r="R16" s="135">
        <v>0.007712160802149759</v>
      </c>
      <c r="S16" s="6">
        <f t="shared" si="11"/>
        <v>0.002426716152</v>
      </c>
      <c r="T16" s="21">
        <f t="shared" si="12"/>
        <v>0.3146609898</v>
      </c>
      <c r="U16" s="135">
        <v>0.019144520541146015</v>
      </c>
      <c r="V16" s="6">
        <f t="shared" si="13"/>
        <v>0.006024033784</v>
      </c>
      <c r="W16" s="21">
        <f t="shared" si="14"/>
        <v>0.3146609898</v>
      </c>
      <c r="X16" s="135">
        <v>0.05091733066390769</v>
      </c>
      <c r="Y16" s="6">
        <f t="shared" si="15"/>
        <v>0.01602169767</v>
      </c>
      <c r="Z16" s="21">
        <f t="shared" si="16"/>
        <v>0.3146609898</v>
      </c>
      <c r="AA16" s="135">
        <v>0.05725890048239912</v>
      </c>
      <c r="AB16" s="6">
        <f t="shared" si="17"/>
        <v>0.0180171423</v>
      </c>
      <c r="AC16" s="21">
        <f t="shared" si="18"/>
        <v>0.3146609898</v>
      </c>
      <c r="AD16" s="135">
        <v>-0.016528555285159507</v>
      </c>
      <c r="AE16" s="6">
        <f t="shared" si="19"/>
        <v>-0.005200891567</v>
      </c>
      <c r="AF16" s="21">
        <f t="shared" si="20"/>
        <v>0.3146609898</v>
      </c>
      <c r="AG16" s="135">
        <v>0.04490816225597771</v>
      </c>
      <c r="AH16" s="6">
        <f t="shared" si="21"/>
        <v>0.01413084679</v>
      </c>
      <c r="AI16" s="21">
        <f t="shared" si="22"/>
        <v>0.3146609898</v>
      </c>
    </row>
    <row r="17" ht="13.5" customHeight="1">
      <c r="A17" s="15" t="s">
        <v>91</v>
      </c>
      <c r="B17" s="6">
        <f>SQRT(('Regime Indicators'!J16-'Regime Indicators'!$J$36)^2+('Regime Indicators'!K16-'Regime Indicators'!$K$36)^2+('Regime Indicators'!L16-'Regime Indicators'!$L$36)^2+('Regime Indicators'!M16-'Regime Indicators'!$M$36)^2+('Regime Indicators'!N16-'Regime Indicators'!$N$36)^2+('Regime Indicators'!O16-'Regime Indicators'!$O$36)^2)</f>
        <v>9.559140666</v>
      </c>
      <c r="C17" s="6">
        <f t="shared" si="1"/>
        <v>0.659228925</v>
      </c>
      <c r="D17" s="6">
        <f t="shared" si="2"/>
        <v>0.3632461669</v>
      </c>
      <c r="F17" s="135">
        <v>-0.11145114783203935</v>
      </c>
      <c r="G17" s="6">
        <f t="shared" si="3"/>
        <v>-0.04048420224</v>
      </c>
      <c r="H17" s="21">
        <f t="shared" si="4"/>
        <v>0.3632461669</v>
      </c>
      <c r="I17" s="135">
        <v>-0.11745059863705964</v>
      </c>
      <c r="J17" s="6">
        <f t="shared" si="5"/>
        <v>-0.04266347975</v>
      </c>
      <c r="K17" s="21">
        <f t="shared" si="6"/>
        <v>0.3632461669</v>
      </c>
      <c r="L17" s="135">
        <v>-0.10595196765376014</v>
      </c>
      <c r="M17" s="6">
        <f t="shared" si="7"/>
        <v>-0.03848664612</v>
      </c>
      <c r="N17" s="21">
        <f t="shared" si="8"/>
        <v>0.3632461669</v>
      </c>
      <c r="O17" s="22">
        <v>-0.0922127022766126</v>
      </c>
      <c r="P17" s="6">
        <f t="shared" si="9"/>
        <v>-0.03349591064</v>
      </c>
      <c r="Q17" s="21">
        <f t="shared" si="10"/>
        <v>0.3632461669</v>
      </c>
      <c r="R17" s="135">
        <v>-0.1509237159179121</v>
      </c>
      <c r="S17" s="6">
        <f t="shared" si="11"/>
        <v>-0.0548224613</v>
      </c>
      <c r="T17" s="21">
        <f t="shared" si="12"/>
        <v>0.3632461669</v>
      </c>
      <c r="U17" s="135">
        <v>-0.12179391095110292</v>
      </c>
      <c r="V17" s="6">
        <f t="shared" si="13"/>
        <v>-0.0442411713</v>
      </c>
      <c r="W17" s="21">
        <f t="shared" si="14"/>
        <v>0.3632461669</v>
      </c>
      <c r="X17" s="135">
        <v>-0.11451017056221724</v>
      </c>
      <c r="Y17" s="6">
        <f t="shared" si="15"/>
        <v>-0.04159538053</v>
      </c>
      <c r="Z17" s="21">
        <f t="shared" si="16"/>
        <v>0.3632461669</v>
      </c>
      <c r="AA17" s="135">
        <v>-0.10777481666220945</v>
      </c>
      <c r="AB17" s="6">
        <f t="shared" si="17"/>
        <v>-0.03914878904</v>
      </c>
      <c r="AC17" s="21">
        <f t="shared" si="18"/>
        <v>0.3632461669</v>
      </c>
      <c r="AD17" s="135">
        <v>-0.02426077527296322</v>
      </c>
      <c r="AE17" s="6">
        <f t="shared" si="19"/>
        <v>-0.008812633623</v>
      </c>
      <c r="AF17" s="21">
        <f t="shared" si="20"/>
        <v>0.3632461669</v>
      </c>
      <c r="AG17" s="135">
        <v>-0.01424068410969459</v>
      </c>
      <c r="AH17" s="6">
        <f t="shared" si="21"/>
        <v>-0.005172873917</v>
      </c>
      <c r="AI17" s="21">
        <f t="shared" si="22"/>
        <v>0.3632461669</v>
      </c>
    </row>
    <row r="18" ht="13.5" customHeight="1">
      <c r="A18" s="15" t="s">
        <v>93</v>
      </c>
      <c r="B18" s="6">
        <f>SQRT(('Regime Indicators'!J17-'Regime Indicators'!$J$36)^2+('Regime Indicators'!K17-'Regime Indicators'!$K$36)^2+('Regime Indicators'!L17-'Regime Indicators'!$L$36)^2+('Regime Indicators'!M17-'Regime Indicators'!$M$36)^2+('Regime Indicators'!N17-'Regime Indicators'!$N$36)^2+('Regime Indicators'!O17-'Regime Indicators'!$O$36)^2)</f>
        <v>8.91028002</v>
      </c>
      <c r="C18" s="6">
        <f t="shared" si="1"/>
        <v>0.6144814188</v>
      </c>
      <c r="D18" s="6">
        <f t="shared" si="2"/>
        <v>0.4529486474</v>
      </c>
      <c r="F18" s="135">
        <v>0.10130283647702143</v>
      </c>
      <c r="G18" s="6">
        <f t="shared" si="3"/>
        <v>0.04588498276</v>
      </c>
      <c r="H18" s="21">
        <f t="shared" si="4"/>
        <v>0.4529486474</v>
      </c>
      <c r="I18" s="135">
        <v>0.13003086297198108</v>
      </c>
      <c r="J18" s="6">
        <f t="shared" si="5"/>
        <v>0.05889730351</v>
      </c>
      <c r="K18" s="21">
        <f t="shared" si="6"/>
        <v>0.4529486474</v>
      </c>
      <c r="L18" s="135">
        <v>0.09720416980655222</v>
      </c>
      <c r="M18" s="6">
        <f t="shared" si="7"/>
        <v>0.04402849724</v>
      </c>
      <c r="N18" s="21">
        <f t="shared" si="8"/>
        <v>0.4529486474</v>
      </c>
      <c r="O18" s="22">
        <v>0.128315142246896</v>
      </c>
      <c r="P18" s="6">
        <f t="shared" si="9"/>
        <v>0.05812017013</v>
      </c>
      <c r="Q18" s="21">
        <f t="shared" si="10"/>
        <v>0.4529486474</v>
      </c>
      <c r="R18" s="135">
        <v>0.15834006456183514</v>
      </c>
      <c r="S18" s="6">
        <f t="shared" si="11"/>
        <v>0.07171991808</v>
      </c>
      <c r="T18" s="21">
        <f t="shared" si="12"/>
        <v>0.4529486474</v>
      </c>
      <c r="U18" s="135">
        <v>0.16436087109549669</v>
      </c>
      <c r="V18" s="6">
        <f t="shared" si="13"/>
        <v>0.07444703425</v>
      </c>
      <c r="W18" s="21">
        <f t="shared" si="14"/>
        <v>0.4529486474</v>
      </c>
      <c r="X18" s="135">
        <v>0.16731310338460914</v>
      </c>
      <c r="Y18" s="6">
        <f t="shared" si="15"/>
        <v>0.07578424388</v>
      </c>
      <c r="Z18" s="21">
        <f t="shared" si="16"/>
        <v>0.4529486474</v>
      </c>
      <c r="AA18" s="135">
        <v>0.1878903212794829</v>
      </c>
      <c r="AB18" s="6">
        <f t="shared" si="17"/>
        <v>0.08510466689</v>
      </c>
      <c r="AC18" s="21">
        <f t="shared" si="18"/>
        <v>0.4529486474</v>
      </c>
      <c r="AD18" s="135">
        <v>0.10848146930529357</v>
      </c>
      <c r="AE18" s="6">
        <f t="shared" si="19"/>
        <v>0.04913653479</v>
      </c>
      <c r="AF18" s="21">
        <f t="shared" si="20"/>
        <v>0.4529486474</v>
      </c>
      <c r="AG18" s="135">
        <v>0.09320797603422881</v>
      </c>
      <c r="AH18" s="6">
        <f t="shared" si="21"/>
        <v>0.04221842667</v>
      </c>
      <c r="AI18" s="21">
        <f t="shared" si="22"/>
        <v>0.4529486474</v>
      </c>
    </row>
    <row r="19" ht="13.5" customHeight="1">
      <c r="A19" s="15" t="s">
        <v>95</v>
      </c>
      <c r="B19" s="6">
        <f>SQRT(('Regime Indicators'!J18-'Regime Indicators'!$J$36)^2+('Regime Indicators'!K18-'Regime Indicators'!$K$36)^2+('Regime Indicators'!L18-'Regime Indicators'!$L$36)^2+('Regime Indicators'!M18-'Regime Indicators'!$M$36)^2+('Regime Indicators'!N18-'Regime Indicators'!$N$36)^2+('Regime Indicators'!O18-'Regime Indicators'!$O$36)^2)</f>
        <v>8.001723628</v>
      </c>
      <c r="C19" s="6">
        <f t="shared" si="1"/>
        <v>0.5518244631</v>
      </c>
      <c r="D19" s="6">
        <f t="shared" si="2"/>
        <v>0.5758551986</v>
      </c>
      <c r="F19" s="135">
        <v>0.1053971543438903</v>
      </c>
      <c r="G19" s="6">
        <f t="shared" si="3"/>
        <v>0.06069349925</v>
      </c>
      <c r="H19" s="21">
        <f t="shared" si="4"/>
        <v>0.5758551986</v>
      </c>
      <c r="I19" s="135">
        <v>0.11831026332663885</v>
      </c>
      <c r="J19" s="6">
        <f t="shared" si="5"/>
        <v>0.06812958019</v>
      </c>
      <c r="K19" s="21">
        <f t="shared" si="6"/>
        <v>0.5758551986</v>
      </c>
      <c r="L19" s="135">
        <v>0.15364001682440054</v>
      </c>
      <c r="M19" s="6">
        <f t="shared" si="7"/>
        <v>0.0884744024</v>
      </c>
      <c r="N19" s="21">
        <f t="shared" si="8"/>
        <v>0.5758551986</v>
      </c>
      <c r="O19" s="22">
        <v>0.17112000606965383</v>
      </c>
      <c r="P19" s="6">
        <f t="shared" si="9"/>
        <v>0.09854034508</v>
      </c>
      <c r="Q19" s="21">
        <f t="shared" si="10"/>
        <v>0.5758551986</v>
      </c>
      <c r="R19" s="135">
        <v>0.057591282700449664</v>
      </c>
      <c r="S19" s="6">
        <f t="shared" si="11"/>
        <v>0.03316423954</v>
      </c>
      <c r="T19" s="21">
        <f t="shared" si="12"/>
        <v>0.5758551986</v>
      </c>
      <c r="U19" s="135">
        <v>0.08492684140554152</v>
      </c>
      <c r="V19" s="6">
        <f t="shared" si="13"/>
        <v>0.04890556313</v>
      </c>
      <c r="W19" s="21">
        <f t="shared" si="14"/>
        <v>0.5758551986</v>
      </c>
      <c r="X19" s="135">
        <v>0.11076933120014787</v>
      </c>
      <c r="Y19" s="6">
        <f t="shared" si="15"/>
        <v>0.06378709522</v>
      </c>
      <c r="Z19" s="21">
        <f t="shared" si="16"/>
        <v>0.5758551986</v>
      </c>
      <c r="AA19" s="135">
        <v>0.14644458771145596</v>
      </c>
      <c r="AB19" s="6">
        <f t="shared" si="17"/>
        <v>0.08433087714</v>
      </c>
      <c r="AC19" s="21">
        <f t="shared" si="18"/>
        <v>0.5758551986</v>
      </c>
      <c r="AD19" s="135">
        <v>-0.013407180006298147</v>
      </c>
      <c r="AE19" s="6">
        <f t="shared" si="19"/>
        <v>-0.007720594305</v>
      </c>
      <c r="AF19" s="21">
        <f t="shared" si="20"/>
        <v>0.5758551986</v>
      </c>
      <c r="AG19" s="135">
        <v>0.0197129182650857</v>
      </c>
      <c r="AH19" s="6">
        <f t="shared" si="21"/>
        <v>0.01135178646</v>
      </c>
      <c r="AI19" s="21">
        <f t="shared" si="22"/>
        <v>0.5758551986</v>
      </c>
    </row>
    <row r="20" ht="13.5" customHeight="1">
      <c r="A20" s="15" t="s">
        <v>97</v>
      </c>
      <c r="B20" s="6">
        <f>SQRT(('Regime Indicators'!J19-'Regime Indicators'!$J$36)^2+('Regime Indicators'!K19-'Regime Indicators'!$K$36)^2+('Regime Indicators'!L19-'Regime Indicators'!$L$36)^2+('Regime Indicators'!M19-'Regime Indicators'!$M$36)^2+('Regime Indicators'!N19-'Regime Indicators'!$N$36)^2+('Regime Indicators'!O19-'Regime Indicators'!$O$36)^2)</f>
        <v>7.13704576</v>
      </c>
      <c r="C20" s="6">
        <f t="shared" si="1"/>
        <v>0.4921935107</v>
      </c>
      <c r="D20" s="6">
        <f t="shared" si="2"/>
        <v>0.6832483051</v>
      </c>
      <c r="F20" s="135">
        <v>0.06455176825083675</v>
      </c>
      <c r="G20" s="6">
        <f t="shared" si="3"/>
        <v>0.04410488625</v>
      </c>
      <c r="H20" s="21">
        <f t="shared" si="4"/>
        <v>0.6832483051</v>
      </c>
      <c r="I20" s="135">
        <v>0.06030203227736486</v>
      </c>
      <c r="J20" s="6">
        <f t="shared" si="5"/>
        <v>0.04120126135</v>
      </c>
      <c r="K20" s="21">
        <f t="shared" si="6"/>
        <v>0.6832483051</v>
      </c>
      <c r="L20" s="135">
        <v>0.06595951178050186</v>
      </c>
      <c r="M20" s="6">
        <f t="shared" si="7"/>
        <v>0.04506672463</v>
      </c>
      <c r="N20" s="21">
        <f t="shared" si="8"/>
        <v>0.6832483051</v>
      </c>
      <c r="O20" s="22">
        <v>0.09239021980162909</v>
      </c>
      <c r="P20" s="6">
        <f t="shared" si="9"/>
        <v>0.06312546109</v>
      </c>
      <c r="Q20" s="21">
        <f t="shared" si="10"/>
        <v>0.6832483051</v>
      </c>
      <c r="R20" s="135">
        <v>0.05102919103386028</v>
      </c>
      <c r="S20" s="6">
        <f t="shared" si="11"/>
        <v>0.03486560829</v>
      </c>
      <c r="T20" s="21">
        <f t="shared" si="12"/>
        <v>0.6832483051</v>
      </c>
      <c r="U20" s="135">
        <v>0.02586860280709069</v>
      </c>
      <c r="V20" s="6">
        <f t="shared" si="13"/>
        <v>0.01767467902</v>
      </c>
      <c r="W20" s="21">
        <f t="shared" si="14"/>
        <v>0.6832483051</v>
      </c>
      <c r="X20" s="135">
        <v>0.03964860258383829</v>
      </c>
      <c r="Y20" s="6">
        <f t="shared" si="15"/>
        <v>0.02708984052</v>
      </c>
      <c r="Z20" s="21">
        <f t="shared" si="16"/>
        <v>0.6832483051</v>
      </c>
      <c r="AA20" s="135">
        <v>0.026323934567530127</v>
      </c>
      <c r="AB20" s="6">
        <f t="shared" si="17"/>
        <v>0.01798578368</v>
      </c>
      <c r="AC20" s="21">
        <f t="shared" si="18"/>
        <v>0.6832483051</v>
      </c>
      <c r="AD20" s="135">
        <v>0.018036623588495004</v>
      </c>
      <c r="AE20" s="6">
        <f t="shared" si="19"/>
        <v>0.0123234925</v>
      </c>
      <c r="AF20" s="21">
        <f t="shared" si="20"/>
        <v>0.6832483051</v>
      </c>
      <c r="AG20" s="135">
        <v>0.043565868128246255</v>
      </c>
      <c r="AH20" s="6">
        <f t="shared" si="21"/>
        <v>0.02976630556</v>
      </c>
      <c r="AI20" s="21">
        <f t="shared" si="22"/>
        <v>0.6832483051</v>
      </c>
    </row>
    <row r="21" ht="13.5" customHeight="1">
      <c r="A21" s="15" t="s">
        <v>99</v>
      </c>
      <c r="B21" s="6">
        <f>SQRT(('Regime Indicators'!J20-'Regime Indicators'!$J$36)^2+('Regime Indicators'!K20-'Regime Indicators'!$K$36)^2+('Regime Indicators'!L20-'Regime Indicators'!$L$36)^2+('Regime Indicators'!M20-'Regime Indicators'!$M$36)^2+('Regime Indicators'!N20-'Regime Indicators'!$N$36)^2+('Regime Indicators'!O20-'Regime Indicators'!$O$36)^2)</f>
        <v>6.467688985</v>
      </c>
      <c r="C21" s="6">
        <f t="shared" si="1"/>
        <v>0.4460325259</v>
      </c>
      <c r="D21" s="6">
        <f t="shared" si="2"/>
        <v>0.7567156505</v>
      </c>
      <c r="F21" s="135">
        <v>-0.005045701512362943</v>
      </c>
      <c r="G21" s="6">
        <f t="shared" si="3"/>
        <v>-0.003818161302</v>
      </c>
      <c r="H21" s="21">
        <f t="shared" si="4"/>
        <v>0.7567156505</v>
      </c>
      <c r="I21" s="135">
        <v>0.007575934459473466</v>
      </c>
      <c r="J21" s="6">
        <f t="shared" si="5"/>
        <v>0.005732828172</v>
      </c>
      <c r="K21" s="21">
        <f t="shared" si="6"/>
        <v>0.7567156505</v>
      </c>
      <c r="L21" s="135">
        <v>-0.026497487045217705</v>
      </c>
      <c r="M21" s="6">
        <f t="shared" si="7"/>
        <v>-0.02005106315</v>
      </c>
      <c r="N21" s="21">
        <f t="shared" si="8"/>
        <v>0.7567156505</v>
      </c>
      <c r="O21" s="22">
        <v>-0.005896627446811964</v>
      </c>
      <c r="P21" s="6">
        <f t="shared" si="9"/>
        <v>-0.004462070274</v>
      </c>
      <c r="Q21" s="21">
        <f t="shared" si="10"/>
        <v>0.7567156505</v>
      </c>
      <c r="R21" s="135">
        <v>0.004862927291060748</v>
      </c>
      <c r="S21" s="6">
        <f t="shared" si="11"/>
        <v>0.003679853188</v>
      </c>
      <c r="T21" s="21">
        <f t="shared" si="12"/>
        <v>0.7567156505</v>
      </c>
      <c r="U21" s="135">
        <v>0.012229059106791285</v>
      </c>
      <c r="V21" s="6">
        <f t="shared" si="13"/>
        <v>0.009253920417</v>
      </c>
      <c r="W21" s="21">
        <f t="shared" si="14"/>
        <v>0.7567156505</v>
      </c>
      <c r="X21" s="135">
        <v>-0.006504629326452016</v>
      </c>
      <c r="Y21" s="6">
        <f t="shared" si="15"/>
        <v>-0.004922154812</v>
      </c>
      <c r="Z21" s="21">
        <f t="shared" si="16"/>
        <v>0.7567156505</v>
      </c>
      <c r="AA21" s="135">
        <v>0.003354377863040936</v>
      </c>
      <c r="AB21" s="6">
        <f t="shared" si="17"/>
        <v>0.002538310227</v>
      </c>
      <c r="AC21" s="21">
        <f t="shared" si="18"/>
        <v>0.7567156505</v>
      </c>
      <c r="AD21" s="135">
        <v>0.03646547821169288</v>
      </c>
      <c r="AE21" s="6">
        <f t="shared" si="19"/>
        <v>0.02759399806</v>
      </c>
      <c r="AF21" s="21">
        <f t="shared" si="20"/>
        <v>0.7567156505</v>
      </c>
      <c r="AG21" s="135">
        <v>0.016748722314569253</v>
      </c>
      <c r="AH21" s="6">
        <f t="shared" si="21"/>
        <v>0.0126740203</v>
      </c>
      <c r="AI21" s="21">
        <f t="shared" si="22"/>
        <v>0.7567156505</v>
      </c>
    </row>
    <row r="22" ht="13.5" customHeight="1">
      <c r="A22" s="15" t="s">
        <v>101</v>
      </c>
      <c r="B22" s="6">
        <f>SQRT(('Regime Indicators'!J21-'Regime Indicators'!$J$36)^2+('Regime Indicators'!K21-'Regime Indicators'!$K$36)^2+('Regime Indicators'!L21-'Regime Indicators'!$L$36)^2+('Regime Indicators'!M21-'Regime Indicators'!$M$36)^2+('Regime Indicators'!N21-'Regime Indicators'!$N$36)^2+('Regime Indicators'!O21-'Regime Indicators'!$O$36)^2)</f>
        <v>5.878696029</v>
      </c>
      <c r="C22" s="6">
        <f t="shared" si="1"/>
        <v>0.4054136872</v>
      </c>
      <c r="D22" s="6">
        <f t="shared" si="2"/>
        <v>0.8131226752</v>
      </c>
      <c r="F22" s="135">
        <v>-0.16201202890979816</v>
      </c>
      <c r="G22" s="6">
        <f t="shared" si="3"/>
        <v>-0.1317356544</v>
      </c>
      <c r="H22" s="21">
        <f t="shared" si="4"/>
        <v>0.8131226752</v>
      </c>
      <c r="I22" s="135">
        <v>-0.13136512715413462</v>
      </c>
      <c r="J22" s="6">
        <f t="shared" si="5"/>
        <v>-0.1068159636</v>
      </c>
      <c r="K22" s="21">
        <f t="shared" si="6"/>
        <v>0.8131226752</v>
      </c>
      <c r="L22" s="135">
        <v>-0.21474608880961044</v>
      </c>
      <c r="M22" s="6">
        <f t="shared" si="7"/>
        <v>-0.1746149142</v>
      </c>
      <c r="N22" s="21">
        <f t="shared" si="8"/>
        <v>0.8131226752</v>
      </c>
      <c r="O22" s="22">
        <v>-0.22248163410838395</v>
      </c>
      <c r="P22" s="6">
        <f t="shared" si="9"/>
        <v>-0.1809048615</v>
      </c>
      <c r="Q22" s="21">
        <f t="shared" si="10"/>
        <v>0.8131226752</v>
      </c>
      <c r="R22" s="135">
        <v>-0.1884815912456952</v>
      </c>
      <c r="S22" s="6">
        <f t="shared" si="11"/>
        <v>-0.1532586557</v>
      </c>
      <c r="T22" s="21">
        <f t="shared" si="12"/>
        <v>0.8131226752</v>
      </c>
      <c r="U22" s="135">
        <v>-0.19163061031844864</v>
      </c>
      <c r="V22" s="6">
        <f t="shared" si="13"/>
        <v>-0.1558191945</v>
      </c>
      <c r="W22" s="21">
        <f t="shared" si="14"/>
        <v>0.8131226752</v>
      </c>
      <c r="X22" s="135">
        <v>-0.1967863935625288</v>
      </c>
      <c r="Y22" s="6">
        <f t="shared" si="15"/>
        <v>-0.1600114788</v>
      </c>
      <c r="Z22" s="21">
        <f t="shared" si="16"/>
        <v>0.8131226752</v>
      </c>
      <c r="AA22" s="135">
        <v>-0.18156961108513703</v>
      </c>
      <c r="AB22" s="6">
        <f t="shared" si="17"/>
        <v>-0.1476383679</v>
      </c>
      <c r="AC22" s="21">
        <f t="shared" si="18"/>
        <v>0.8131226752</v>
      </c>
      <c r="AD22" s="135">
        <v>-0.007374050049627434</v>
      </c>
      <c r="AE22" s="6">
        <f t="shared" si="19"/>
        <v>-0.005996007303</v>
      </c>
      <c r="AF22" s="21">
        <f t="shared" si="20"/>
        <v>0.8131226752</v>
      </c>
      <c r="AG22" s="135">
        <v>-0.07834685516333528</v>
      </c>
      <c r="AH22" s="6">
        <f t="shared" si="21"/>
        <v>-0.06370560446</v>
      </c>
      <c r="AI22" s="21">
        <f t="shared" si="22"/>
        <v>0.8131226752</v>
      </c>
    </row>
    <row r="23" ht="13.5" customHeight="1">
      <c r="A23" s="15" t="s">
        <v>103</v>
      </c>
      <c r="B23" s="6">
        <f>SQRT(('Regime Indicators'!J22-'Regime Indicators'!$J$36)^2+('Regime Indicators'!K22-'Regime Indicators'!$K$36)^2+('Regime Indicators'!L22-'Regime Indicators'!$L$36)^2+('Regime Indicators'!M22-'Regime Indicators'!$M$36)^2+('Regime Indicators'!N22-'Regime Indicators'!$N$36)^2+('Regime Indicators'!O22-'Regime Indicators'!$O$36)^2)</f>
        <v>5.220004746</v>
      </c>
      <c r="C23" s="6">
        <f t="shared" si="1"/>
        <v>0.3599882288</v>
      </c>
      <c r="D23" s="6">
        <f t="shared" si="2"/>
        <v>0.8664732653</v>
      </c>
      <c r="F23" s="135">
        <v>0.13105804241267993</v>
      </c>
      <c r="G23" s="6">
        <f t="shared" si="3"/>
        <v>0.11355829</v>
      </c>
      <c r="H23" s="21">
        <f t="shared" si="4"/>
        <v>0.8664732653</v>
      </c>
      <c r="I23" s="135">
        <v>0.10606440019788765</v>
      </c>
      <c r="J23" s="6">
        <f t="shared" si="5"/>
        <v>0.09190196718</v>
      </c>
      <c r="K23" s="21">
        <f t="shared" si="6"/>
        <v>0.8664732653</v>
      </c>
      <c r="L23" s="135">
        <v>0.15968704433564107</v>
      </c>
      <c r="M23" s="6">
        <f t="shared" si="7"/>
        <v>0.1383645547</v>
      </c>
      <c r="N23" s="21">
        <f t="shared" si="8"/>
        <v>0.8664732653</v>
      </c>
      <c r="O23" s="22">
        <v>0.14991164905497278</v>
      </c>
      <c r="P23" s="6">
        <f t="shared" si="9"/>
        <v>0.1298944361</v>
      </c>
      <c r="Q23" s="21">
        <f t="shared" si="10"/>
        <v>0.8664732653</v>
      </c>
      <c r="R23" s="135">
        <v>0.030372890329543267</v>
      </c>
      <c r="S23" s="6">
        <f t="shared" si="11"/>
        <v>0.02631729746</v>
      </c>
      <c r="T23" s="21">
        <f t="shared" si="12"/>
        <v>0.8664732653</v>
      </c>
      <c r="U23" s="135">
        <v>0.039894529314546734</v>
      </c>
      <c r="V23" s="6">
        <f t="shared" si="13"/>
        <v>0.03456754308</v>
      </c>
      <c r="W23" s="21">
        <f t="shared" si="14"/>
        <v>0.8664732653</v>
      </c>
      <c r="X23" s="135">
        <v>0.002789221564482247</v>
      </c>
      <c r="Y23" s="6">
        <f t="shared" si="15"/>
        <v>0.002416785917</v>
      </c>
      <c r="Z23" s="21">
        <f t="shared" si="16"/>
        <v>0.8664732653</v>
      </c>
      <c r="AA23" s="135">
        <v>0.010986238109882196</v>
      </c>
      <c r="AB23" s="6">
        <f t="shared" si="17"/>
        <v>0.009519281609</v>
      </c>
      <c r="AC23" s="21">
        <f t="shared" si="18"/>
        <v>0.8664732653</v>
      </c>
      <c r="AD23" s="135">
        <v>-0.003589164411726742</v>
      </c>
      <c r="AE23" s="6">
        <f t="shared" si="19"/>
        <v>-0.003109915008</v>
      </c>
      <c r="AF23" s="21">
        <f t="shared" si="20"/>
        <v>0.8664732653</v>
      </c>
      <c r="AG23" s="135">
        <v>0.05451392824221446</v>
      </c>
      <c r="AH23" s="6">
        <f t="shared" si="21"/>
        <v>0.04723486141</v>
      </c>
      <c r="AI23" s="21">
        <f t="shared" si="22"/>
        <v>0.8664732653</v>
      </c>
    </row>
    <row r="24" ht="13.5" customHeight="1">
      <c r="A24" s="15" t="s">
        <v>105</v>
      </c>
      <c r="B24" s="6">
        <f>SQRT(('Regime Indicators'!J23-'Regime Indicators'!$J$36)^2+('Regime Indicators'!K23-'Regime Indicators'!$K$36)^2+('Regime Indicators'!L23-'Regime Indicators'!$L$36)^2+('Regime Indicators'!M23-'Regime Indicators'!$M$36)^2+('Regime Indicators'!N23-'Regime Indicators'!$N$36)^2+('Regime Indicators'!O23-'Regime Indicators'!$O$36)^2)</f>
        <v>4.960969211</v>
      </c>
      <c r="C24" s="6">
        <f t="shared" si="1"/>
        <v>0.3421243095</v>
      </c>
      <c r="D24" s="6">
        <f t="shared" si="2"/>
        <v>0.8846106967</v>
      </c>
      <c r="F24" s="135">
        <v>0.11119349094371112</v>
      </c>
      <c r="G24" s="6">
        <f t="shared" si="3"/>
        <v>0.09836295149</v>
      </c>
      <c r="H24" s="21">
        <f t="shared" si="4"/>
        <v>0.8846106967</v>
      </c>
      <c r="I24" s="135">
        <v>0.1468932527915916</v>
      </c>
      <c r="J24" s="6">
        <f t="shared" si="5"/>
        <v>0.1299433427</v>
      </c>
      <c r="K24" s="21">
        <f t="shared" si="6"/>
        <v>0.8846106967</v>
      </c>
      <c r="L24" s="135">
        <v>0.11590530258800635</v>
      </c>
      <c r="M24" s="6">
        <f t="shared" si="7"/>
        <v>0.1025310705</v>
      </c>
      <c r="N24" s="21">
        <f t="shared" si="8"/>
        <v>0.8846106967</v>
      </c>
      <c r="O24" s="22">
        <v>0.1327565507883095</v>
      </c>
      <c r="P24" s="6">
        <f t="shared" si="9"/>
        <v>0.1174378649</v>
      </c>
      <c r="Q24" s="21">
        <f t="shared" si="10"/>
        <v>0.8846106967</v>
      </c>
      <c r="R24" s="135">
        <v>0.09605119161538456</v>
      </c>
      <c r="S24" s="6">
        <f t="shared" si="11"/>
        <v>0.08496791153</v>
      </c>
      <c r="T24" s="21">
        <f t="shared" si="12"/>
        <v>0.8846106967</v>
      </c>
      <c r="U24" s="135">
        <v>0.11132977756051399</v>
      </c>
      <c r="V24" s="6">
        <f t="shared" si="13"/>
        <v>0.09848351209</v>
      </c>
      <c r="W24" s="21">
        <f t="shared" si="14"/>
        <v>0.8846106967</v>
      </c>
      <c r="X24" s="135">
        <v>0.15119338582054298</v>
      </c>
      <c r="Y24" s="6">
        <f t="shared" si="15"/>
        <v>0.1337472864</v>
      </c>
      <c r="Z24" s="21">
        <f t="shared" si="16"/>
        <v>0.8846106967</v>
      </c>
      <c r="AA24" s="135">
        <v>0.12149171665532643</v>
      </c>
      <c r="AB24" s="6">
        <f t="shared" si="17"/>
        <v>0.1074728721</v>
      </c>
      <c r="AC24" s="21">
        <f t="shared" si="18"/>
        <v>0.8846106967</v>
      </c>
      <c r="AD24" s="135">
        <v>0.011608913101571083</v>
      </c>
      <c r="AE24" s="6">
        <f t="shared" si="19"/>
        <v>0.01026936871</v>
      </c>
      <c r="AF24" s="21">
        <f t="shared" si="20"/>
        <v>0.8846106967</v>
      </c>
      <c r="AG24" s="135">
        <v>0.07323551244684645</v>
      </c>
      <c r="AH24" s="6">
        <f t="shared" si="21"/>
        <v>0.06478491769</v>
      </c>
      <c r="AI24" s="21">
        <f t="shared" si="22"/>
        <v>0.8846106967</v>
      </c>
    </row>
    <row r="25" ht="13.5" customHeight="1">
      <c r="A25" s="15" t="s">
        <v>107</v>
      </c>
      <c r="B25" s="6">
        <f>SQRT(('Regime Indicators'!J24-'Regime Indicators'!$J$36)^2+('Regime Indicators'!K24-'Regime Indicators'!$K$36)^2+('Regime Indicators'!L24-'Regime Indicators'!$L$36)^2+('Regime Indicators'!M24-'Regime Indicators'!$M$36)^2+('Regime Indicators'!N24-'Regime Indicators'!$N$36)^2+('Regime Indicators'!O24-'Regime Indicators'!$O$36)^2)</f>
        <v>4.698828412</v>
      </c>
      <c r="C25" s="6">
        <f t="shared" si="1"/>
        <v>0.3240462413</v>
      </c>
      <c r="D25" s="6">
        <f t="shared" si="2"/>
        <v>0.9013537038</v>
      </c>
      <c r="F25" s="135">
        <v>-0.021978880514124</v>
      </c>
      <c r="G25" s="6">
        <f t="shared" si="3"/>
        <v>-0.01981074536</v>
      </c>
      <c r="H25" s="21">
        <f t="shared" si="4"/>
        <v>0.9013537038</v>
      </c>
      <c r="I25" s="135">
        <v>-0.04021990731857705</v>
      </c>
      <c r="J25" s="6">
        <f t="shared" si="5"/>
        <v>-0.03625236243</v>
      </c>
      <c r="K25" s="21">
        <f t="shared" si="6"/>
        <v>0.9013537038</v>
      </c>
      <c r="L25" s="135">
        <v>-0.030080628551733546</v>
      </c>
      <c r="M25" s="6">
        <f t="shared" si="7"/>
        <v>-0.02711328596</v>
      </c>
      <c r="N25" s="21">
        <f t="shared" si="8"/>
        <v>0.9013537038</v>
      </c>
      <c r="O25" s="22">
        <v>-0.039379191415989334</v>
      </c>
      <c r="P25" s="6">
        <f t="shared" si="9"/>
        <v>-0.03549458004</v>
      </c>
      <c r="Q25" s="21">
        <f t="shared" si="10"/>
        <v>0.9013537038</v>
      </c>
      <c r="R25" s="135">
        <v>-0.07179830553958788</v>
      </c>
      <c r="S25" s="6">
        <f t="shared" si="11"/>
        <v>-0.06471566863</v>
      </c>
      <c r="T25" s="21">
        <f t="shared" si="12"/>
        <v>0.9013537038</v>
      </c>
      <c r="U25" s="135">
        <v>-0.07256085975787518</v>
      </c>
      <c r="V25" s="6">
        <f t="shared" si="13"/>
        <v>-0.06540299969</v>
      </c>
      <c r="W25" s="21">
        <f t="shared" si="14"/>
        <v>0.9013537038</v>
      </c>
      <c r="X25" s="135">
        <v>-0.10153866391646515</v>
      </c>
      <c r="Y25" s="6">
        <f t="shared" si="15"/>
        <v>-0.0915222508</v>
      </c>
      <c r="Z25" s="21">
        <f t="shared" si="16"/>
        <v>0.9013537038</v>
      </c>
      <c r="AA25" s="135">
        <v>-0.08201020196255926</v>
      </c>
      <c r="AB25" s="6">
        <f t="shared" si="17"/>
        <v>-0.07392019929</v>
      </c>
      <c r="AC25" s="21">
        <f t="shared" si="18"/>
        <v>0.9013537038</v>
      </c>
      <c r="AD25" s="135">
        <v>-0.0038159914061590694</v>
      </c>
      <c r="AE25" s="6">
        <f t="shared" si="19"/>
        <v>-0.003439557988</v>
      </c>
      <c r="AF25" s="21">
        <f t="shared" si="20"/>
        <v>0.9013537038</v>
      </c>
      <c r="AG25" s="135">
        <v>0.0032705014029987822</v>
      </c>
      <c r="AH25" s="6">
        <f t="shared" si="21"/>
        <v>0.002947878553</v>
      </c>
      <c r="AI25" s="21">
        <f t="shared" si="22"/>
        <v>0.9013537038</v>
      </c>
    </row>
    <row r="26" ht="13.5" customHeight="1">
      <c r="A26" s="15" t="s">
        <v>109</v>
      </c>
      <c r="B26" s="6">
        <f>SQRT(('Regime Indicators'!J25-'Regime Indicators'!$J$36)^2+('Regime Indicators'!K25-'Regime Indicators'!$K$36)^2+('Regime Indicators'!L25-'Regime Indicators'!$L$36)^2+('Regime Indicators'!M25-'Regime Indicators'!$M$36)^2+('Regime Indicators'!N25-'Regime Indicators'!$N$36)^2+('Regime Indicators'!O25-'Regime Indicators'!$O$36)^2)</f>
        <v>4.102505682</v>
      </c>
      <c r="C26" s="6">
        <f t="shared" si="1"/>
        <v>0.2829219179</v>
      </c>
      <c r="D26" s="6">
        <f t="shared" si="2"/>
        <v>0.9335876733</v>
      </c>
      <c r="F26" s="135">
        <v>0.06505304267188028</v>
      </c>
      <c r="G26" s="6">
        <f t="shared" si="3"/>
        <v>0.06073271875</v>
      </c>
      <c r="H26" s="21">
        <f t="shared" si="4"/>
        <v>0.9335876733</v>
      </c>
      <c r="I26" s="135">
        <v>0.061078550996353176</v>
      </c>
      <c r="J26" s="6">
        <f t="shared" si="5"/>
        <v>0.05702218231</v>
      </c>
      <c r="K26" s="21">
        <f t="shared" si="6"/>
        <v>0.9335876733</v>
      </c>
      <c r="L26" s="135">
        <v>0.056665079740620294</v>
      </c>
      <c r="M26" s="6">
        <f t="shared" si="7"/>
        <v>0.05290181995</v>
      </c>
      <c r="N26" s="21">
        <f t="shared" si="8"/>
        <v>0.9335876733</v>
      </c>
      <c r="O26" s="22">
        <v>0.04836243533504403</v>
      </c>
      <c r="P26" s="6">
        <f t="shared" si="9"/>
        <v>0.04515057348</v>
      </c>
      <c r="Q26" s="21">
        <f t="shared" si="10"/>
        <v>0.9335876733</v>
      </c>
      <c r="R26" s="135">
        <v>0.07779767908639057</v>
      </c>
      <c r="S26" s="6">
        <f t="shared" si="11"/>
        <v>0.0726309542</v>
      </c>
      <c r="T26" s="21">
        <f t="shared" si="12"/>
        <v>0.9335876733</v>
      </c>
      <c r="U26" s="135">
        <v>0.06805945048152773</v>
      </c>
      <c r="V26" s="6">
        <f t="shared" si="13"/>
        <v>0.06353946402</v>
      </c>
      <c r="W26" s="21">
        <f t="shared" si="14"/>
        <v>0.9335876733</v>
      </c>
      <c r="X26" s="135">
        <v>0.0778892790178003</v>
      </c>
      <c r="Y26" s="6">
        <f t="shared" si="15"/>
        <v>0.07271647077</v>
      </c>
      <c r="Z26" s="21">
        <f t="shared" si="16"/>
        <v>0.9335876733</v>
      </c>
      <c r="AA26" s="135">
        <v>0.09367811875267251</v>
      </c>
      <c r="AB26" s="6">
        <f t="shared" si="17"/>
        <v>0.08745673692</v>
      </c>
      <c r="AC26" s="21">
        <f t="shared" si="18"/>
        <v>0.9335876733</v>
      </c>
      <c r="AD26" s="135">
        <v>0.04369906006362334</v>
      </c>
      <c r="AE26" s="6">
        <f t="shared" si="19"/>
        <v>0.04079690381</v>
      </c>
      <c r="AF26" s="21">
        <f t="shared" si="20"/>
        <v>0.9335876733</v>
      </c>
      <c r="AG26" s="135">
        <v>0.06199474335558164</v>
      </c>
      <c r="AH26" s="6">
        <f t="shared" si="21"/>
        <v>0.0578775282</v>
      </c>
      <c r="AI26" s="21">
        <f t="shared" si="22"/>
        <v>0.9335876733</v>
      </c>
    </row>
    <row r="27" ht="13.5" customHeight="1">
      <c r="A27" s="15" t="s">
        <v>111</v>
      </c>
      <c r="B27" s="6">
        <f>SQRT(('Regime Indicators'!J26-'Regime Indicators'!$J$36)^2+('Regime Indicators'!K26-'Regime Indicators'!$K$36)^2+('Regime Indicators'!L26-'Regime Indicators'!$L$36)^2+('Regime Indicators'!M26-'Regime Indicators'!$M$36)^2+('Regime Indicators'!N26-'Regime Indicators'!$N$36)^2+('Regime Indicators'!O26-'Regime Indicators'!$O$36)^2)</f>
        <v>3.697151652</v>
      </c>
      <c r="C27" s="6">
        <f t="shared" si="1"/>
        <v>0.254967407</v>
      </c>
      <c r="D27" s="6">
        <f t="shared" si="2"/>
        <v>0.9510945867</v>
      </c>
      <c r="F27" s="135">
        <v>0.015222127070509295</v>
      </c>
      <c r="G27" s="6">
        <f t="shared" si="3"/>
        <v>0.01447768266</v>
      </c>
      <c r="H27" s="21">
        <f t="shared" si="4"/>
        <v>0.9510945867</v>
      </c>
      <c r="I27" s="135">
        <v>-0.01320260517960481</v>
      </c>
      <c r="J27" s="6">
        <f t="shared" si="5"/>
        <v>-0.01255692632</v>
      </c>
      <c r="K27" s="21">
        <f t="shared" si="6"/>
        <v>0.9510945867</v>
      </c>
      <c r="L27" s="135">
        <v>0.032213390694499244</v>
      </c>
      <c r="M27" s="6">
        <f t="shared" si="7"/>
        <v>0.03063798151</v>
      </c>
      <c r="N27" s="21">
        <f t="shared" si="8"/>
        <v>0.9510945867</v>
      </c>
      <c r="O27" s="22">
        <v>0.004471334722243814</v>
      </c>
      <c r="P27" s="6">
        <f t="shared" si="9"/>
        <v>0.00425266225</v>
      </c>
      <c r="Q27" s="21">
        <f t="shared" si="10"/>
        <v>0.9510945867</v>
      </c>
      <c r="R27" s="135">
        <v>0.06962669285259993</v>
      </c>
      <c r="S27" s="6">
        <f t="shared" si="11"/>
        <v>0.06622157066</v>
      </c>
      <c r="T27" s="21">
        <f t="shared" si="12"/>
        <v>0.9510945867</v>
      </c>
      <c r="U27" s="135">
        <v>0.04901490793688579</v>
      </c>
      <c r="V27" s="6">
        <f t="shared" si="13"/>
        <v>0.04661781361</v>
      </c>
      <c r="W27" s="21">
        <f t="shared" si="14"/>
        <v>0.9510945867</v>
      </c>
      <c r="X27" s="135">
        <v>0.07195548914646777</v>
      </c>
      <c r="Y27" s="6">
        <f t="shared" si="15"/>
        <v>0.06843647621</v>
      </c>
      <c r="Z27" s="21">
        <f t="shared" si="16"/>
        <v>0.9510945867</v>
      </c>
      <c r="AA27" s="135">
        <v>0.02512214796184553</v>
      </c>
      <c r="AB27" s="6">
        <f t="shared" si="17"/>
        <v>0.02389353893</v>
      </c>
      <c r="AC27" s="21">
        <f t="shared" si="18"/>
        <v>0.9510945867</v>
      </c>
      <c r="AD27" s="135">
        <v>-0.010351244764053358</v>
      </c>
      <c r="AE27" s="6">
        <f t="shared" si="19"/>
        <v>-0.009845012861</v>
      </c>
      <c r="AF27" s="21">
        <f t="shared" si="20"/>
        <v>0.9510945867</v>
      </c>
      <c r="AG27" s="135">
        <v>0.045951317394742563</v>
      </c>
      <c r="AH27" s="6">
        <f t="shared" si="21"/>
        <v>0.04370404923</v>
      </c>
      <c r="AI27" s="21">
        <f t="shared" si="22"/>
        <v>0.9510945867</v>
      </c>
    </row>
    <row r="28" ht="13.5" customHeight="1">
      <c r="A28" s="15" t="s">
        <v>113</v>
      </c>
      <c r="B28" s="6">
        <f>SQRT(('Regime Indicators'!J27-'Regime Indicators'!$J$36)^2+('Regime Indicators'!K27-'Regime Indicators'!$K$36)^2+('Regime Indicators'!L27-'Regime Indicators'!$L$36)^2+('Regime Indicators'!M27-'Regime Indicators'!$M$36)^2+('Regime Indicators'!N27-'Regime Indicators'!$N$36)^2+('Regime Indicators'!O27-'Regime Indicators'!$O$36)^2)</f>
        <v>3.55006813</v>
      </c>
      <c r="C28" s="6">
        <f t="shared" si="1"/>
        <v>0.2448240567</v>
      </c>
      <c r="D28" s="6">
        <f t="shared" si="2"/>
        <v>0.9566194655</v>
      </c>
      <c r="F28" s="135">
        <v>0.12307995668965699</v>
      </c>
      <c r="G28" s="6">
        <f t="shared" si="3"/>
        <v>0.1177406824</v>
      </c>
      <c r="H28" s="21">
        <f t="shared" si="4"/>
        <v>0.9566194655</v>
      </c>
      <c r="I28" s="135">
        <v>0.09544419210008215</v>
      </c>
      <c r="J28" s="6">
        <f t="shared" si="5"/>
        <v>0.09130377203</v>
      </c>
      <c r="K28" s="21">
        <f t="shared" si="6"/>
        <v>0.9566194655</v>
      </c>
      <c r="L28" s="135">
        <v>0.11630862821944743</v>
      </c>
      <c r="M28" s="6">
        <f t="shared" si="7"/>
        <v>0.1112630978</v>
      </c>
      <c r="N28" s="21">
        <f t="shared" si="8"/>
        <v>0.9566194655</v>
      </c>
      <c r="O28" s="22">
        <v>0.13210363036343575</v>
      </c>
      <c r="P28" s="6">
        <f t="shared" si="9"/>
        <v>0.1263729043</v>
      </c>
      <c r="Q28" s="21">
        <f t="shared" si="10"/>
        <v>0.9566194655</v>
      </c>
      <c r="R28" s="135">
        <v>0.0312667552848489</v>
      </c>
      <c r="S28" s="6">
        <f t="shared" si="11"/>
        <v>0.02991038673</v>
      </c>
      <c r="T28" s="21">
        <f t="shared" si="12"/>
        <v>0.9566194655</v>
      </c>
      <c r="U28" s="135">
        <v>0.06258422667658725</v>
      </c>
      <c r="V28" s="6">
        <f t="shared" si="13"/>
        <v>0.05986928947</v>
      </c>
      <c r="W28" s="21">
        <f t="shared" si="14"/>
        <v>0.9566194655</v>
      </c>
      <c r="X28" s="135">
        <v>0.08156013101835091</v>
      </c>
      <c r="Y28" s="6">
        <f t="shared" si="15"/>
        <v>0.07802200894</v>
      </c>
      <c r="Z28" s="21">
        <f t="shared" si="16"/>
        <v>0.9566194655</v>
      </c>
      <c r="AA28" s="135">
        <v>0.0629423129610509</v>
      </c>
      <c r="AB28" s="6">
        <f t="shared" si="17"/>
        <v>0.06021184178</v>
      </c>
      <c r="AC28" s="21">
        <f t="shared" si="18"/>
        <v>0.9566194655</v>
      </c>
      <c r="AD28" s="135">
        <v>-0.034877911094800984</v>
      </c>
      <c r="AE28" s="6">
        <f t="shared" si="19"/>
        <v>-0.03336488867</v>
      </c>
      <c r="AF28" s="21">
        <f t="shared" si="20"/>
        <v>0.9566194655</v>
      </c>
      <c r="AG28" s="135">
        <v>0.013831016664077156</v>
      </c>
      <c r="AH28" s="6">
        <f t="shared" si="21"/>
        <v>0.01323101977</v>
      </c>
      <c r="AI28" s="21">
        <f t="shared" si="22"/>
        <v>0.9566194655</v>
      </c>
    </row>
    <row r="29" ht="13.5" customHeight="1">
      <c r="A29" s="15" t="s">
        <v>115</v>
      </c>
      <c r="B29" s="6">
        <f>SQRT(('Regime Indicators'!J28-'Regime Indicators'!$J$36)^2+('Regime Indicators'!K28-'Regime Indicators'!$K$36)^2+('Regime Indicators'!L28-'Regime Indicators'!$L$36)^2+('Regime Indicators'!M28-'Regime Indicators'!$M$36)^2+('Regime Indicators'!N28-'Regime Indicators'!$N$36)^2+('Regime Indicators'!O28-'Regime Indicators'!$O$36)^2)</f>
        <v>3.089433369</v>
      </c>
      <c r="C29" s="6">
        <f t="shared" si="1"/>
        <v>0.2130572098</v>
      </c>
      <c r="D29" s="6">
        <f t="shared" si="2"/>
        <v>0.9712655452</v>
      </c>
      <c r="F29" s="135">
        <v>0.03199833887278403</v>
      </c>
      <c r="G29" s="6">
        <f t="shared" si="3"/>
        <v>0.03107888405</v>
      </c>
      <c r="H29" s="21">
        <f t="shared" si="4"/>
        <v>0.9712655452</v>
      </c>
      <c r="I29" s="135">
        <v>0.020623898832668575</v>
      </c>
      <c r="J29" s="6">
        <f t="shared" si="5"/>
        <v>0.02003128234</v>
      </c>
      <c r="K29" s="21">
        <f t="shared" si="6"/>
        <v>0.9712655452</v>
      </c>
      <c r="L29" s="135">
        <v>0.024711362172225693</v>
      </c>
      <c r="M29" s="6">
        <f t="shared" si="7"/>
        <v>0.02400129465</v>
      </c>
      <c r="N29" s="21">
        <f t="shared" si="8"/>
        <v>0.9712655452</v>
      </c>
      <c r="O29" s="22">
        <v>0.037352758006788944</v>
      </c>
      <c r="P29" s="6">
        <f t="shared" si="9"/>
        <v>0.03627944687</v>
      </c>
      <c r="Q29" s="21">
        <f t="shared" si="10"/>
        <v>0.9712655452</v>
      </c>
      <c r="R29" s="135">
        <v>-0.012579438091760431</v>
      </c>
      <c r="S29" s="6">
        <f t="shared" si="11"/>
        <v>-0.0122179748</v>
      </c>
      <c r="T29" s="21">
        <f t="shared" si="12"/>
        <v>0.9712655452</v>
      </c>
      <c r="U29" s="135">
        <v>-0.01953627067082575</v>
      </c>
      <c r="V29" s="6">
        <f t="shared" si="13"/>
        <v>-0.01897490659</v>
      </c>
      <c r="W29" s="21">
        <f t="shared" si="14"/>
        <v>0.9712655452</v>
      </c>
      <c r="X29" s="135">
        <v>-0.02994343012201961</v>
      </c>
      <c r="Y29" s="6">
        <f t="shared" si="15"/>
        <v>-0.02908302198</v>
      </c>
      <c r="Z29" s="21">
        <f t="shared" si="16"/>
        <v>0.9712655452</v>
      </c>
      <c r="AA29" s="135">
        <v>-0.04017588958262752</v>
      </c>
      <c r="AB29" s="6">
        <f t="shared" si="17"/>
        <v>-0.0390214573</v>
      </c>
      <c r="AC29" s="21">
        <f t="shared" si="18"/>
        <v>0.9712655452</v>
      </c>
      <c r="AD29" s="135">
        <v>-0.030987044866969016</v>
      </c>
      <c r="AE29" s="6">
        <f t="shared" si="19"/>
        <v>-0.03009664903</v>
      </c>
      <c r="AF29" s="21">
        <f t="shared" si="20"/>
        <v>0.9712655452</v>
      </c>
      <c r="AG29" s="135">
        <v>-0.014437635241048241</v>
      </c>
      <c r="AH29" s="6">
        <f t="shared" si="21"/>
        <v>-0.01402277766</v>
      </c>
      <c r="AI29" s="21">
        <f t="shared" si="22"/>
        <v>0.9712655452</v>
      </c>
    </row>
    <row r="30" ht="13.5" customHeight="1">
      <c r="A30" s="15" t="s">
        <v>117</v>
      </c>
      <c r="B30" s="6">
        <f>SQRT(('Regime Indicators'!J29-'Regime Indicators'!$J$36)^2+('Regime Indicators'!K29-'Regime Indicators'!$K$36)^2+('Regime Indicators'!L29-'Regime Indicators'!$L$36)^2+('Regime Indicators'!M29-'Regime Indicators'!$M$36)^2+('Regime Indicators'!N29-'Regime Indicators'!$N$36)^2+('Regime Indicators'!O29-'Regime Indicators'!$O$36)^2)</f>
        <v>2.577871428</v>
      </c>
      <c r="C30" s="6">
        <f t="shared" si="1"/>
        <v>0.1777782616</v>
      </c>
      <c r="D30" s="6">
        <f t="shared" si="2"/>
        <v>0.9832384273</v>
      </c>
      <c r="F30" s="135">
        <v>0.0394103072773524</v>
      </c>
      <c r="G30" s="6">
        <f t="shared" si="3"/>
        <v>0.03874972855</v>
      </c>
      <c r="H30" s="21">
        <f t="shared" si="4"/>
        <v>0.9832384273</v>
      </c>
      <c r="I30" s="135">
        <v>0.08109616974131928</v>
      </c>
      <c r="J30" s="6">
        <f t="shared" si="5"/>
        <v>0.0797368704</v>
      </c>
      <c r="K30" s="21">
        <f t="shared" si="6"/>
        <v>0.9832384273</v>
      </c>
      <c r="L30" s="135">
        <v>0.07591868049250583</v>
      </c>
      <c r="M30" s="6">
        <f t="shared" si="7"/>
        <v>0.07464616401</v>
      </c>
      <c r="N30" s="21">
        <f t="shared" si="8"/>
        <v>0.9832384273</v>
      </c>
      <c r="O30" s="22">
        <v>0.12802746768459894</v>
      </c>
      <c r="P30" s="6">
        <f t="shared" si="9"/>
        <v>0.125881526</v>
      </c>
      <c r="Q30" s="21">
        <f t="shared" si="10"/>
        <v>0.9832384273</v>
      </c>
      <c r="R30" s="135">
        <v>0.12524365898074175</v>
      </c>
      <c r="S30" s="6">
        <f t="shared" si="11"/>
        <v>0.1231443783</v>
      </c>
      <c r="T30" s="21">
        <f t="shared" si="12"/>
        <v>0.9832384273</v>
      </c>
      <c r="U30" s="135">
        <v>0.10097901053269398</v>
      </c>
      <c r="V30" s="6">
        <f t="shared" si="13"/>
        <v>0.09928644351</v>
      </c>
      <c r="W30" s="21">
        <f t="shared" si="14"/>
        <v>0.9832384273</v>
      </c>
      <c r="X30" s="135">
        <v>0.15119090204430452</v>
      </c>
      <c r="Y30" s="6">
        <f t="shared" si="15"/>
        <v>0.1486567048</v>
      </c>
      <c r="Z30" s="21">
        <f t="shared" si="16"/>
        <v>0.9832384273</v>
      </c>
      <c r="AA30" s="135">
        <v>0.1481741880572176</v>
      </c>
      <c r="AB30" s="6">
        <f t="shared" si="17"/>
        <v>0.1456905556</v>
      </c>
      <c r="AC30" s="21">
        <f t="shared" si="18"/>
        <v>0.9832384273</v>
      </c>
      <c r="AD30" s="135">
        <v>0.0438108012453613</v>
      </c>
      <c r="AE30" s="6">
        <f t="shared" si="19"/>
        <v>0.04307646332</v>
      </c>
      <c r="AF30" s="21">
        <f t="shared" si="20"/>
        <v>0.9832384273</v>
      </c>
      <c r="AG30" s="135">
        <v>0.0345647898787842</v>
      </c>
      <c r="AH30" s="6">
        <f t="shared" si="21"/>
        <v>0.03398542964</v>
      </c>
      <c r="AI30" s="21">
        <f t="shared" si="22"/>
        <v>0.9832384273</v>
      </c>
    </row>
    <row r="31" ht="13.5" customHeight="1">
      <c r="A31" s="15" t="s">
        <v>119</v>
      </c>
      <c r="B31" s="6">
        <f>SQRT(('Regime Indicators'!J30-'Regime Indicators'!$J$36)^2+('Regime Indicators'!K30-'Regime Indicators'!$K$36)^2+('Regime Indicators'!L30-'Regime Indicators'!$L$36)^2+('Regime Indicators'!M30-'Regime Indicators'!$M$36)^2+('Regime Indicators'!N30-'Regime Indicators'!$N$36)^2+('Regime Indicators'!O30-'Regime Indicators'!$O$36)^2)</f>
        <v>2.116160791</v>
      </c>
      <c r="C31" s="6">
        <f t="shared" si="1"/>
        <v>0.1459372188</v>
      </c>
      <c r="D31" s="6">
        <f t="shared" si="2"/>
        <v>0.9907045823</v>
      </c>
      <c r="F31" s="135">
        <v>0.10008655789662968</v>
      </c>
      <c r="G31" s="6">
        <f t="shared" si="3"/>
        <v>0.09915621153</v>
      </c>
      <c r="H31" s="21">
        <f t="shared" si="4"/>
        <v>0.9907045823</v>
      </c>
      <c r="I31" s="135">
        <v>0.10436267827085244</v>
      </c>
      <c r="J31" s="6">
        <f t="shared" si="5"/>
        <v>0.1033925836</v>
      </c>
      <c r="K31" s="21">
        <f t="shared" si="6"/>
        <v>0.9907045823</v>
      </c>
      <c r="L31" s="135">
        <v>0.0930131041670268</v>
      </c>
      <c r="M31" s="6">
        <f t="shared" si="7"/>
        <v>0.09214850851</v>
      </c>
      <c r="N31" s="21">
        <f t="shared" si="8"/>
        <v>0.9907045823</v>
      </c>
      <c r="O31" s="22">
        <v>0.08172443861155831</v>
      </c>
      <c r="P31" s="6">
        <f t="shared" si="9"/>
        <v>0.08096477582</v>
      </c>
      <c r="Q31" s="21">
        <f t="shared" si="10"/>
        <v>0.9907045823</v>
      </c>
      <c r="R31" s="135">
        <v>0.06014753452030375</v>
      </c>
      <c r="S31" s="6">
        <f t="shared" si="11"/>
        <v>0.05958843806</v>
      </c>
      <c r="T31" s="21">
        <f t="shared" si="12"/>
        <v>0.9907045823</v>
      </c>
      <c r="U31" s="135">
        <v>0.050782321841085</v>
      </c>
      <c r="V31" s="6">
        <f t="shared" si="13"/>
        <v>0.05031027895</v>
      </c>
      <c r="W31" s="21">
        <f t="shared" si="14"/>
        <v>0.9907045823</v>
      </c>
      <c r="X31" s="135">
        <v>0.05757898823000063</v>
      </c>
      <c r="Y31" s="6">
        <f t="shared" si="15"/>
        <v>0.05704376748</v>
      </c>
      <c r="Z31" s="21">
        <f t="shared" si="16"/>
        <v>0.9907045823</v>
      </c>
      <c r="AA31" s="135">
        <v>0.05276475278585946</v>
      </c>
      <c r="AB31" s="6">
        <f t="shared" si="17"/>
        <v>0.05227428237</v>
      </c>
      <c r="AC31" s="21">
        <f t="shared" si="18"/>
        <v>0.9907045823</v>
      </c>
      <c r="AD31" s="135">
        <v>-0.0071683917451824675</v>
      </c>
      <c r="AE31" s="6">
        <f t="shared" si="19"/>
        <v>-0.007101758549</v>
      </c>
      <c r="AF31" s="21">
        <f t="shared" si="20"/>
        <v>0.9907045823</v>
      </c>
      <c r="AG31" s="135">
        <v>0.038236513056671306</v>
      </c>
      <c r="AH31" s="6">
        <f t="shared" si="21"/>
        <v>0.0378810887</v>
      </c>
      <c r="AI31" s="21">
        <f t="shared" si="22"/>
        <v>0.9907045823</v>
      </c>
    </row>
    <row r="32" ht="13.5" customHeight="1">
      <c r="A32" s="15" t="s">
        <v>121</v>
      </c>
      <c r="B32" s="6">
        <f>SQRT(('Regime Indicators'!J31-'Regime Indicators'!$J$36)^2+('Regime Indicators'!K31-'Regime Indicators'!$K$36)^2+('Regime Indicators'!L31-'Regime Indicators'!$L$36)^2+('Regime Indicators'!M31-'Regime Indicators'!$M$36)^2+('Regime Indicators'!N31-'Regime Indicators'!$N$36)^2+('Regime Indicators'!O31-'Regime Indicators'!$O$36)^2)</f>
        <v>1.50913784</v>
      </c>
      <c r="C32" s="6">
        <f t="shared" si="1"/>
        <v>0.1040749739</v>
      </c>
      <c r="D32" s="6">
        <f t="shared" si="2"/>
        <v>0.9966219154</v>
      </c>
      <c r="F32" s="135">
        <v>0.030213933497469148</v>
      </c>
      <c r="G32" s="6">
        <f t="shared" si="3"/>
        <v>0.03011186828</v>
      </c>
      <c r="H32" s="21">
        <f t="shared" si="4"/>
        <v>0.9966219154</v>
      </c>
      <c r="I32" s="135">
        <v>0.011195161958098332</v>
      </c>
      <c r="J32" s="6">
        <f t="shared" si="5"/>
        <v>0.01115734375</v>
      </c>
      <c r="K32" s="21">
        <f t="shared" si="6"/>
        <v>0.9966219154</v>
      </c>
      <c r="L32" s="135">
        <v>0.01777023977561032</v>
      </c>
      <c r="M32" s="6">
        <f t="shared" si="7"/>
        <v>0.0177102104</v>
      </c>
      <c r="N32" s="21">
        <f t="shared" si="8"/>
        <v>0.9966219154</v>
      </c>
      <c r="O32" s="22">
        <v>0.00484762802201244</v>
      </c>
      <c r="P32" s="6">
        <f t="shared" si="9"/>
        <v>0.004831252325</v>
      </c>
      <c r="Q32" s="21">
        <f t="shared" si="10"/>
        <v>0.9966219154</v>
      </c>
      <c r="R32" s="135">
        <v>0.010934584937572378</v>
      </c>
      <c r="S32" s="6">
        <f t="shared" si="11"/>
        <v>0.01089764699</v>
      </c>
      <c r="T32" s="21">
        <f t="shared" si="12"/>
        <v>0.9966219154</v>
      </c>
      <c r="U32" s="135">
        <v>0.003957731738683856</v>
      </c>
      <c r="V32" s="6">
        <f t="shared" si="13"/>
        <v>0.003944362186</v>
      </c>
      <c r="W32" s="21">
        <f t="shared" si="14"/>
        <v>0.9966219154</v>
      </c>
      <c r="X32" s="135">
        <v>0.039798795924819386</v>
      </c>
      <c r="Y32" s="6">
        <f t="shared" si="15"/>
        <v>0.03966435223</v>
      </c>
      <c r="Z32" s="21">
        <f t="shared" si="16"/>
        <v>0.9966219154</v>
      </c>
      <c r="AA32" s="135">
        <v>0.029269201021254743</v>
      </c>
      <c r="AB32" s="6">
        <f t="shared" si="17"/>
        <v>0.02917032719</v>
      </c>
      <c r="AC32" s="21">
        <f t="shared" si="18"/>
        <v>0.9966219154</v>
      </c>
      <c r="AD32" s="135">
        <v>0.027892100251639906</v>
      </c>
      <c r="AE32" s="6">
        <f t="shared" si="19"/>
        <v>0.02779787838</v>
      </c>
      <c r="AF32" s="21">
        <f t="shared" si="20"/>
        <v>0.9966219154</v>
      </c>
      <c r="AG32" s="135">
        <v>0.029704461921522096</v>
      </c>
      <c r="AH32" s="6">
        <f t="shared" si="21"/>
        <v>0.02960411774</v>
      </c>
      <c r="AI32" s="21">
        <f t="shared" si="22"/>
        <v>0.9966219154</v>
      </c>
    </row>
    <row r="33" ht="13.5" customHeight="1">
      <c r="A33" s="15" t="s">
        <v>123</v>
      </c>
      <c r="B33" s="6">
        <f>SQRT(('Regime Indicators'!J32-'Regime Indicators'!$J$36)^2+('Regime Indicators'!K32-'Regime Indicators'!$K$36)^2+('Regime Indicators'!L32-'Regime Indicators'!$L$36)^2+('Regime Indicators'!M32-'Regime Indicators'!$M$36)^2+('Regime Indicators'!N32-'Regime Indicators'!$N$36)^2+('Regime Indicators'!O32-'Regime Indicators'!$O$36)^2)</f>
        <v>1.267630331</v>
      </c>
      <c r="C33" s="6">
        <f t="shared" si="1"/>
        <v>0.08741984341</v>
      </c>
      <c r="D33" s="6">
        <f t="shared" si="2"/>
        <v>0.9979970913</v>
      </c>
      <c r="F33" s="135">
        <v>0.051042337676546534</v>
      </c>
      <c r="G33" s="6">
        <f t="shared" si="3"/>
        <v>0.05094010453</v>
      </c>
      <c r="H33" s="21">
        <f t="shared" si="4"/>
        <v>0.9979970913</v>
      </c>
      <c r="I33" s="135">
        <v>0.05130329004789114</v>
      </c>
      <c r="J33" s="6">
        <f t="shared" si="5"/>
        <v>0.05120053424</v>
      </c>
      <c r="K33" s="21">
        <f t="shared" si="6"/>
        <v>0.9979970913</v>
      </c>
      <c r="L33" s="135">
        <v>0.02382828787470359</v>
      </c>
      <c r="M33" s="6">
        <f t="shared" si="7"/>
        <v>0.02378056199</v>
      </c>
      <c r="N33" s="21">
        <f t="shared" si="8"/>
        <v>0.9979970913</v>
      </c>
      <c r="O33" s="22">
        <v>0.01724402428155214</v>
      </c>
      <c r="P33" s="6">
        <f t="shared" si="9"/>
        <v>0.01720948608</v>
      </c>
      <c r="Q33" s="21">
        <f t="shared" si="10"/>
        <v>0.9979970913</v>
      </c>
      <c r="R33" s="135">
        <v>0.05238233061939446</v>
      </c>
      <c r="S33" s="6">
        <f t="shared" si="11"/>
        <v>0.05227741359</v>
      </c>
      <c r="T33" s="21">
        <f t="shared" si="12"/>
        <v>0.9979970913</v>
      </c>
      <c r="U33" s="135">
        <v>0.03995566128602457</v>
      </c>
      <c r="V33" s="6">
        <f t="shared" si="13"/>
        <v>0.03987563374</v>
      </c>
      <c r="W33" s="21">
        <f t="shared" si="14"/>
        <v>0.9979970913</v>
      </c>
      <c r="X33" s="135">
        <v>0.03400918843493228</v>
      </c>
      <c r="Y33" s="6">
        <f t="shared" si="15"/>
        <v>0.03394107114</v>
      </c>
      <c r="Z33" s="21">
        <f t="shared" si="16"/>
        <v>0.9979970913</v>
      </c>
      <c r="AA33" s="135">
        <v>0.030537423880423242</v>
      </c>
      <c r="AB33" s="6">
        <f t="shared" si="17"/>
        <v>0.03047626021</v>
      </c>
      <c r="AC33" s="21">
        <f t="shared" si="18"/>
        <v>0.9979970913</v>
      </c>
      <c r="AD33" s="135">
        <v>0.027232758519833755</v>
      </c>
      <c r="AE33" s="6">
        <f t="shared" si="19"/>
        <v>0.02717821379</v>
      </c>
      <c r="AF33" s="21">
        <f t="shared" si="20"/>
        <v>0.9979970913</v>
      </c>
      <c r="AG33" s="135">
        <v>0.02999423148957625</v>
      </c>
      <c r="AH33" s="6">
        <f t="shared" si="21"/>
        <v>0.02993415578</v>
      </c>
      <c r="AI33" s="21">
        <f t="shared" si="22"/>
        <v>0.9979970913</v>
      </c>
    </row>
    <row r="34" ht="13.5" customHeight="1">
      <c r="A34" s="15" t="s">
        <v>125</v>
      </c>
      <c r="B34" s="6">
        <f>SQRT(('Regime Indicators'!J33-'Regime Indicators'!$J$36)^2+('Regime Indicators'!K33-'Regime Indicators'!$K$36)^2+('Regime Indicators'!L33-'Regime Indicators'!$L$36)^2+('Regime Indicators'!M33-'Regime Indicators'!$M$36)^2+('Regime Indicators'!N33-'Regime Indicators'!$N$36)^2+('Regime Indicators'!O33-'Regime Indicators'!$O$36)^2)</f>
        <v>0.9101743158</v>
      </c>
      <c r="C34" s="6">
        <f t="shared" si="1"/>
        <v>0.06276853294</v>
      </c>
      <c r="D34" s="6">
        <f t="shared" si="2"/>
        <v>0.9992582804</v>
      </c>
      <c r="F34" s="135">
        <v>-0.0019343778168032788</v>
      </c>
      <c r="G34" s="6">
        <f t="shared" si="3"/>
        <v>-0.001932943051</v>
      </c>
      <c r="H34" s="21">
        <f t="shared" si="4"/>
        <v>0.9992582804</v>
      </c>
      <c r="I34" s="135">
        <v>0.014870146223218805</v>
      </c>
      <c r="J34" s="6">
        <f t="shared" si="5"/>
        <v>0.01485911674</v>
      </c>
      <c r="K34" s="21">
        <f t="shared" si="6"/>
        <v>0.9992582804</v>
      </c>
      <c r="L34" s="135">
        <v>-0.08577541526323029</v>
      </c>
      <c r="M34" s="6">
        <f t="shared" si="7"/>
        <v>-0.08571179395</v>
      </c>
      <c r="N34" s="21">
        <f t="shared" si="8"/>
        <v>0.9992582804</v>
      </c>
      <c r="O34" s="22">
        <v>-0.061292524104715085</v>
      </c>
      <c r="P34" s="6">
        <f t="shared" si="9"/>
        <v>-0.06124706224</v>
      </c>
      <c r="Q34" s="21">
        <f t="shared" si="10"/>
        <v>0.9992582804</v>
      </c>
      <c r="R34" s="135">
        <v>-0.06239609524724887</v>
      </c>
      <c r="S34" s="6">
        <f t="shared" si="11"/>
        <v>-0.06234981484</v>
      </c>
      <c r="T34" s="21">
        <f t="shared" si="12"/>
        <v>0.9992582804</v>
      </c>
      <c r="U34" s="135">
        <v>-0.05238851146386114</v>
      </c>
      <c r="V34" s="6">
        <f t="shared" si="13"/>
        <v>-0.05234965388</v>
      </c>
      <c r="W34" s="21">
        <f t="shared" si="14"/>
        <v>0.9992582804</v>
      </c>
      <c r="X34" s="135">
        <v>-0.08727486962000564</v>
      </c>
      <c r="Y34" s="6">
        <f t="shared" si="15"/>
        <v>-0.08721013613</v>
      </c>
      <c r="Z34" s="21">
        <f t="shared" si="16"/>
        <v>0.9992582804</v>
      </c>
      <c r="AA34" s="135">
        <v>-0.07810530221614831</v>
      </c>
      <c r="AB34" s="6">
        <f t="shared" si="17"/>
        <v>-0.07804736998</v>
      </c>
      <c r="AC34" s="21">
        <f t="shared" si="18"/>
        <v>0.9992582804</v>
      </c>
      <c r="AD34" s="135">
        <v>-0.053796706110276094</v>
      </c>
      <c r="AE34" s="6">
        <f t="shared" si="19"/>
        <v>-0.05375680404</v>
      </c>
      <c r="AF34" s="21">
        <f t="shared" si="20"/>
        <v>0.9992582804</v>
      </c>
      <c r="AG34" s="135">
        <v>-0.03274293488272306</v>
      </c>
      <c r="AH34" s="6">
        <f t="shared" si="21"/>
        <v>-0.0327186488</v>
      </c>
      <c r="AI34" s="21">
        <f t="shared" si="22"/>
        <v>0.9992582804</v>
      </c>
    </row>
    <row r="35" ht="13.5" customHeight="1">
      <c r="A35" s="15" t="s">
        <v>127</v>
      </c>
      <c r="B35" s="6">
        <f>SQRT(('Regime Indicators'!J34-'Regime Indicators'!$J$36)^2+('Regime Indicators'!K34-'Regime Indicators'!$K$36)^2+('Regime Indicators'!L34-'Regime Indicators'!$L$36)^2+('Regime Indicators'!M34-'Regime Indicators'!$M$36)^2+('Regime Indicators'!N34-'Regime Indicators'!$N$36)^2+('Regime Indicators'!O34-'Regime Indicators'!$O$36)^2)</f>
        <v>1.287380994</v>
      </c>
      <c r="C35" s="6">
        <f t="shared" si="1"/>
        <v>0.08878191236</v>
      </c>
      <c r="D35" s="6">
        <f t="shared" si="2"/>
        <v>0.997902071</v>
      </c>
      <c r="F35" s="135">
        <v>0.04980142317166836</v>
      </c>
      <c r="G35" s="6">
        <f t="shared" si="3"/>
        <v>0.04969694332</v>
      </c>
      <c r="H35" s="21">
        <f t="shared" si="4"/>
        <v>0.997902071</v>
      </c>
      <c r="I35" s="135">
        <v>0.047843466843716875</v>
      </c>
      <c r="J35" s="6">
        <f t="shared" si="5"/>
        <v>0.04774309465</v>
      </c>
      <c r="K35" s="21">
        <f t="shared" si="6"/>
        <v>0.997902071</v>
      </c>
      <c r="L35" s="135">
        <v>0.09398395019778727</v>
      </c>
      <c r="M35" s="6">
        <f t="shared" si="7"/>
        <v>0.09378677854</v>
      </c>
      <c r="N35" s="21">
        <f t="shared" si="8"/>
        <v>0.997902071</v>
      </c>
      <c r="O35" s="22">
        <v>0.10058753777680773</v>
      </c>
      <c r="P35" s="6">
        <f t="shared" si="9"/>
        <v>0.1003765123</v>
      </c>
      <c r="Q35" s="21">
        <f t="shared" si="10"/>
        <v>0.997902071</v>
      </c>
      <c r="R35" s="135">
        <v>-0.05171865867720671</v>
      </c>
      <c r="S35" s="6">
        <f t="shared" si="11"/>
        <v>-0.0516101566</v>
      </c>
      <c r="T35" s="21">
        <f t="shared" si="12"/>
        <v>0.997902071</v>
      </c>
      <c r="U35" s="135">
        <v>-0.02216193218532647</v>
      </c>
      <c r="V35" s="6">
        <f t="shared" si="13"/>
        <v>-0.02211543803</v>
      </c>
      <c r="W35" s="21">
        <f t="shared" si="14"/>
        <v>0.997902071</v>
      </c>
      <c r="X35" s="135">
        <v>-0.04075487126966393</v>
      </c>
      <c r="Y35" s="6">
        <f t="shared" si="15"/>
        <v>-0.04066937044</v>
      </c>
      <c r="Z35" s="21">
        <f t="shared" si="16"/>
        <v>0.997902071</v>
      </c>
      <c r="AA35" s="135">
        <v>-0.026875585072448582</v>
      </c>
      <c r="AB35" s="6">
        <f t="shared" si="17"/>
        <v>-0.026819202</v>
      </c>
      <c r="AC35" s="21">
        <f t="shared" si="18"/>
        <v>0.997902071</v>
      </c>
      <c r="AD35" s="135">
        <v>-0.029933932071220304</v>
      </c>
      <c r="AE35" s="6">
        <f t="shared" si="19"/>
        <v>-0.02987113281</v>
      </c>
      <c r="AF35" s="21">
        <f t="shared" si="20"/>
        <v>0.997902071</v>
      </c>
      <c r="AG35" s="135">
        <v>-0.025107885834562693</v>
      </c>
      <c r="AH35" s="6">
        <f t="shared" si="21"/>
        <v>-0.02505521127</v>
      </c>
      <c r="AI35" s="21">
        <f t="shared" si="22"/>
        <v>0.997902071</v>
      </c>
    </row>
    <row r="36" ht="13.5" customHeight="1">
      <c r="A36" s="15" t="s">
        <v>129</v>
      </c>
      <c r="B36" s="6">
        <f>SQRT(('Regime Indicators'!J35-'Regime Indicators'!$J$36)^2+('Regime Indicators'!K35-'Regime Indicators'!$K$36)^2+('Regime Indicators'!L35-'Regime Indicators'!$L$36)^2+('Regime Indicators'!M35-'Regime Indicators'!$M$36)^2+('Regime Indicators'!N35-'Regime Indicators'!$N$36)^2+('Regime Indicators'!O35-'Regime Indicators'!$O$36)^2)</f>
        <v>0.5731414832</v>
      </c>
      <c r="C36" s="6">
        <f t="shared" si="1"/>
        <v>0.03952567046</v>
      </c>
      <c r="D36" s="6">
        <f t="shared" si="2"/>
        <v>0.9998147611</v>
      </c>
      <c r="F36" s="135">
        <v>-0.007219281528972221</v>
      </c>
      <c r="G36" s="6">
        <f t="shared" si="3"/>
        <v>-0.007217944237</v>
      </c>
      <c r="H36" s="21">
        <f t="shared" si="4"/>
        <v>0.9998147611</v>
      </c>
      <c r="I36" s="135">
        <v>0.03837648483157774</v>
      </c>
      <c r="J36" s="6">
        <f t="shared" si="5"/>
        <v>0.03836937601</v>
      </c>
      <c r="K36" s="21">
        <f t="shared" si="6"/>
        <v>0.9998147611</v>
      </c>
      <c r="L36" s="135">
        <v>0.01980316524649739</v>
      </c>
      <c r="M36" s="6">
        <f t="shared" si="7"/>
        <v>0.01979949693</v>
      </c>
      <c r="N36" s="21">
        <f t="shared" si="8"/>
        <v>0.9998147611</v>
      </c>
      <c r="O36" s="22">
        <v>0.0662983451831709</v>
      </c>
      <c r="P36" s="6">
        <f t="shared" si="9"/>
        <v>0.06628606415</v>
      </c>
      <c r="Q36" s="21">
        <f t="shared" si="10"/>
        <v>0.9998147611</v>
      </c>
      <c r="R36" s="135">
        <v>0.026102499223344733</v>
      </c>
      <c r="S36" s="6">
        <f t="shared" si="11"/>
        <v>0.02609766403</v>
      </c>
      <c r="T36" s="21">
        <f t="shared" si="12"/>
        <v>0.9998147611</v>
      </c>
      <c r="U36" s="135">
        <v>0.05022271992639005</v>
      </c>
      <c r="V36" s="6">
        <f t="shared" si="13"/>
        <v>0.05021341673</v>
      </c>
      <c r="W36" s="21">
        <f t="shared" si="14"/>
        <v>0.9998147611</v>
      </c>
      <c r="X36" s="135">
        <v>0.03695738396016823</v>
      </c>
      <c r="Y36" s="6">
        <f t="shared" si="15"/>
        <v>0.03695053802</v>
      </c>
      <c r="Z36" s="21">
        <f t="shared" si="16"/>
        <v>0.9998147611</v>
      </c>
      <c r="AA36" s="135">
        <v>0.04369973807073668</v>
      </c>
      <c r="AB36" s="6">
        <f t="shared" si="17"/>
        <v>0.04369164318</v>
      </c>
      <c r="AC36" s="21">
        <f t="shared" si="18"/>
        <v>0.9998147611</v>
      </c>
      <c r="AD36" s="135">
        <v>-0.046320447186645075</v>
      </c>
      <c r="AE36" s="6">
        <f t="shared" si="19"/>
        <v>-0.04631186684</v>
      </c>
      <c r="AF36" s="21">
        <f t="shared" si="20"/>
        <v>0.9998147611</v>
      </c>
      <c r="AG36" s="135">
        <v>0.006456281779314121</v>
      </c>
      <c r="AH36" s="6">
        <f t="shared" si="21"/>
        <v>0.006455085825</v>
      </c>
      <c r="AI36" s="21">
        <f t="shared" si="22"/>
        <v>0.9998147611</v>
      </c>
    </row>
    <row r="37" ht="13.5" customHeight="1">
      <c r="A37" s="15"/>
      <c r="F37" s="135"/>
      <c r="H37" s="21"/>
      <c r="I37" s="135"/>
      <c r="K37" s="21"/>
      <c r="L37" s="135"/>
      <c r="N37" s="21"/>
      <c r="O37" s="22"/>
      <c r="Q37" s="21"/>
      <c r="R37" s="135"/>
      <c r="T37" s="21"/>
      <c r="U37" s="135"/>
      <c r="W37" s="21"/>
      <c r="X37" s="135"/>
      <c r="Z37" s="21"/>
      <c r="AA37" s="135"/>
      <c r="AC37" s="21"/>
      <c r="AD37" s="135"/>
      <c r="AF37" s="21"/>
      <c r="AG37" s="135"/>
      <c r="AI37" s="21"/>
    </row>
    <row r="38" ht="13.5" customHeight="1">
      <c r="A38" s="15"/>
      <c r="F38" s="135"/>
      <c r="H38" s="21"/>
      <c r="I38" s="135"/>
      <c r="K38" s="21"/>
      <c r="L38" s="135"/>
      <c r="N38" s="21"/>
      <c r="O38" s="22"/>
      <c r="Q38" s="21"/>
      <c r="R38" s="135"/>
      <c r="T38" s="21"/>
      <c r="U38" s="135"/>
      <c r="W38" s="21"/>
      <c r="X38" s="135"/>
      <c r="Z38" s="21"/>
      <c r="AA38" s="135"/>
      <c r="AC38" s="21"/>
      <c r="AD38" s="135"/>
      <c r="AF38" s="21"/>
      <c r="AG38" s="135"/>
      <c r="AI38" s="21"/>
    </row>
    <row r="39" ht="13.5" customHeight="1">
      <c r="A39" s="15"/>
      <c r="F39" s="135"/>
      <c r="H39" s="21"/>
      <c r="I39" s="135"/>
      <c r="K39" s="21"/>
      <c r="L39" s="135"/>
      <c r="N39" s="21"/>
      <c r="O39" s="22"/>
      <c r="Q39" s="21"/>
      <c r="R39" s="135"/>
      <c r="T39" s="21"/>
      <c r="U39" s="135"/>
      <c r="W39" s="21"/>
      <c r="X39" s="135"/>
      <c r="Z39" s="21"/>
      <c r="AA39" s="135"/>
      <c r="AC39" s="21"/>
      <c r="AD39" s="135"/>
      <c r="AF39" s="21"/>
      <c r="AG39" s="135"/>
      <c r="AI39" s="21"/>
    </row>
    <row r="40" ht="13.5" customHeight="1">
      <c r="A40" s="15"/>
      <c r="F40" s="135"/>
      <c r="H40" s="21"/>
      <c r="I40" s="135"/>
      <c r="K40" s="21"/>
      <c r="L40" s="135"/>
      <c r="N40" s="21"/>
      <c r="O40" s="22"/>
      <c r="Q40" s="21"/>
      <c r="R40" s="135"/>
      <c r="T40" s="21"/>
      <c r="U40" s="135"/>
      <c r="W40" s="21"/>
      <c r="X40" s="135"/>
      <c r="Z40" s="21"/>
      <c r="AA40" s="135"/>
      <c r="AC40" s="21"/>
      <c r="AD40" s="135"/>
      <c r="AF40" s="21"/>
      <c r="AG40" s="135"/>
      <c r="AI40" s="21"/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</row>
    <row r="53" ht="13.5" customHeight="1">
      <c r="E53" s="18" t="s">
        <v>341</v>
      </c>
      <c r="F53" s="135">
        <f>SUM(G3:G49)/SUM(H3:H49)</f>
        <v>0.034516525</v>
      </c>
      <c r="I53" s="135">
        <f>SUM(J3:J49)/SUM(K3:K49)</f>
        <v>0.0392287144</v>
      </c>
      <c r="L53" s="135">
        <f>SUM(M3:M49)/SUM(N3:N49)</f>
        <v>0.03497795458</v>
      </c>
      <c r="O53" s="135">
        <f>SUM(P3:P49)/SUM(Q3:Q49)</f>
        <v>0.04271294279</v>
      </c>
      <c r="R53" s="135">
        <f>SUM(S3:S49)/SUM(T3:T49)</f>
        <v>0.01584136448</v>
      </c>
      <c r="U53" s="135">
        <f>SUM(V3:V49)/SUM(W3:W49)</f>
        <v>0.01928208626</v>
      </c>
      <c r="X53" s="135">
        <f>SUM(Y3:Y49)/SUM(Z3:Z49)</f>
        <v>0.02091936228</v>
      </c>
      <c r="AA53" s="135">
        <f>SUM(AB3:AB49)/SUM(AC3:AC49)</f>
        <v>0.02108014664</v>
      </c>
      <c r="AD53" s="135">
        <f>SUM(AE3:AE49)/SUM(AF3:AF49)</f>
        <v>0.001584710856</v>
      </c>
      <c r="AG53" s="135">
        <f>SUM(AH3:AH49)/SUM(AI3:AI49)</f>
        <v>0.02108106069</v>
      </c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8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  <c r="AJ1" s="133"/>
      <c r="AK1" s="141"/>
      <c r="AL1" s="141"/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  <c r="AJ2" s="134"/>
      <c r="AK2" s="18"/>
      <c r="AL2" s="18"/>
    </row>
    <row r="3" ht="13.5" customHeight="1">
      <c r="A3" s="15" t="s">
        <v>28</v>
      </c>
      <c r="B3" s="6">
        <f>SQRT(('Regime Indicators'!J2-'Regime Indicators'!$J$35)^2+('Regime Indicators'!K2-'Regime Indicators'!$K$35)^2+('Regime Indicators'!L2-'Regime Indicators'!$L$35)^2+('Regime Indicators'!M2-'Regime Indicators'!$M$35)^2+('Regime Indicators'!N2-'Regime Indicators'!$N$35)^2+('Regime Indicators'!O2-'Regime Indicators'!$O$35)^2)</f>
        <v>14.11516701</v>
      </c>
      <c r="C3" s="6">
        <f t="shared" ref="C3:C35" si="1">B3/MAX($B$3:$B$49)</f>
        <v>1</v>
      </c>
      <c r="D3" s="6">
        <f t="shared" ref="D3:D35" si="2">(1-C3^3)^3</f>
        <v>0</v>
      </c>
      <c r="F3" s="135">
        <v>0.08002022215014493</v>
      </c>
      <c r="G3" s="6">
        <f t="shared" ref="G3:G35" si="3">F3*$D3</f>
        <v>0</v>
      </c>
      <c r="H3" s="21">
        <f t="shared" ref="H3:H35" si="4">$D3</f>
        <v>0</v>
      </c>
      <c r="I3" s="135">
        <v>0.05927035378206491</v>
      </c>
      <c r="J3" s="6">
        <f t="shared" ref="J3:J35" si="5">I3*$D3</f>
        <v>0</v>
      </c>
      <c r="K3" s="21">
        <f t="shared" ref="K3:K35" si="6">$D3</f>
        <v>0</v>
      </c>
      <c r="L3" s="135">
        <v>0.09027923563222706</v>
      </c>
      <c r="M3" s="6">
        <f t="shared" ref="M3:M35" si="7">L3*$D3</f>
        <v>0</v>
      </c>
      <c r="N3" s="21">
        <f t="shared" ref="N3:N35" si="8">$D3</f>
        <v>0</v>
      </c>
      <c r="O3" s="22">
        <v>0.08769557455906196</v>
      </c>
      <c r="P3" s="6">
        <f t="shared" ref="P3:P35" si="9">O3*$D3</f>
        <v>0</v>
      </c>
      <c r="Q3" s="21">
        <f t="shared" ref="Q3:Q35" si="10">$D3</f>
        <v>0</v>
      </c>
      <c r="R3" s="135">
        <v>0.10845177406117879</v>
      </c>
      <c r="S3" s="6">
        <f t="shared" ref="S3:S35" si="11">R3*$D3</f>
        <v>0</v>
      </c>
      <c r="T3" s="21">
        <f t="shared" ref="T3:T35" si="12">$D3</f>
        <v>0</v>
      </c>
      <c r="U3" s="135">
        <v>0.09379122638738613</v>
      </c>
      <c r="V3" s="6">
        <f t="shared" ref="V3:V35" si="13">U3*$D3</f>
        <v>0</v>
      </c>
      <c r="W3" s="21">
        <f t="shared" ref="W3:W35" si="14">$D3</f>
        <v>0</v>
      </c>
      <c r="X3" s="135">
        <v>0.122437114401857</v>
      </c>
      <c r="Y3" s="6">
        <f t="shared" ref="Y3:Y35" si="15">X3*$D3</f>
        <v>0</v>
      </c>
      <c r="Z3" s="21">
        <f t="shared" ref="Z3:Z35" si="16">$D3</f>
        <v>0</v>
      </c>
      <c r="AA3" s="135">
        <v>0.128439994113547</v>
      </c>
      <c r="AB3" s="6">
        <f t="shared" ref="AB3:AB35" si="17">AA3*$D3</f>
        <v>0</v>
      </c>
      <c r="AC3" s="21">
        <f t="shared" ref="AC3:AC35" si="18">$D3</f>
        <v>0</v>
      </c>
      <c r="AD3" s="135">
        <v>0.02572521521226423</v>
      </c>
      <c r="AE3" s="6">
        <f t="shared" ref="AE3:AE35" si="19">AD3*$D3</f>
        <v>0</v>
      </c>
      <c r="AF3" s="21">
        <f t="shared" ref="AF3:AF35" si="20">$D3</f>
        <v>0</v>
      </c>
      <c r="AG3" s="135">
        <v>0.04818173655123448</v>
      </c>
      <c r="AH3" s="6">
        <f t="shared" ref="AH3:AH35" si="21">AG3*$D3</f>
        <v>0</v>
      </c>
      <c r="AI3" s="21">
        <f t="shared" ref="AI3:AI35" si="22">$D3</f>
        <v>0</v>
      </c>
      <c r="AJ3" s="135"/>
      <c r="AL3" s="21"/>
    </row>
    <row r="4" ht="13.5" customHeight="1">
      <c r="A4" s="15" t="s">
        <v>31</v>
      </c>
      <c r="B4" s="6">
        <f>SQRT(('Regime Indicators'!J3-'Regime Indicators'!$J$35)^2+('Regime Indicators'!K3-'Regime Indicators'!$K$35)^2+('Regime Indicators'!L3-'Regime Indicators'!$L$35)^2+('Regime Indicators'!M3-'Regime Indicators'!$M$35)^2+('Regime Indicators'!N3-'Regime Indicators'!$N$35)^2+('Regime Indicators'!O3-'Regime Indicators'!$O$35)^2)</f>
        <v>13.25342184</v>
      </c>
      <c r="C4" s="6">
        <f t="shared" si="1"/>
        <v>0.9389489928</v>
      </c>
      <c r="D4" s="6">
        <f t="shared" si="2"/>
        <v>0.005106120845</v>
      </c>
      <c r="F4" s="135">
        <v>0.01241346270998478</v>
      </c>
      <c r="G4" s="6">
        <f t="shared" si="3"/>
        <v>0.0000633846407</v>
      </c>
      <c r="H4" s="21">
        <f t="shared" si="4"/>
        <v>0.005106120845</v>
      </c>
      <c r="I4" s="135">
        <v>0.011884710625086337</v>
      </c>
      <c r="J4" s="6">
        <f t="shared" si="5"/>
        <v>0.00006068476866</v>
      </c>
      <c r="K4" s="21">
        <f t="shared" si="6"/>
        <v>0.005106120845</v>
      </c>
      <c r="L4" s="135">
        <v>0.014613208825635438</v>
      </c>
      <c r="M4" s="6">
        <f t="shared" si="7"/>
        <v>0.0000746168102</v>
      </c>
      <c r="N4" s="21">
        <f t="shared" si="8"/>
        <v>0.005106120845</v>
      </c>
      <c r="O4" s="22">
        <v>0.024761117291381085</v>
      </c>
      <c r="P4" s="6">
        <f t="shared" si="9"/>
        <v>0.0001264332571</v>
      </c>
      <c r="Q4" s="21">
        <f t="shared" si="10"/>
        <v>0.005106120845</v>
      </c>
      <c r="R4" s="135">
        <v>0.0320104288920775</v>
      </c>
      <c r="S4" s="6">
        <f t="shared" si="11"/>
        <v>0.0001634491182</v>
      </c>
      <c r="T4" s="21">
        <f t="shared" si="12"/>
        <v>0.005106120845</v>
      </c>
      <c r="U4" s="135">
        <v>0.04831366244088464</v>
      </c>
      <c r="V4" s="6">
        <f t="shared" si="13"/>
        <v>0.0002466953989</v>
      </c>
      <c r="W4" s="21">
        <f t="shared" si="14"/>
        <v>0.005106120845</v>
      </c>
      <c r="X4" s="135">
        <v>0.07268401040415595</v>
      </c>
      <c r="Y4" s="6">
        <f t="shared" si="15"/>
        <v>0.0003711333406</v>
      </c>
      <c r="Z4" s="21">
        <f t="shared" si="16"/>
        <v>0.005106120845</v>
      </c>
      <c r="AA4" s="135">
        <v>0.06995801200596197</v>
      </c>
      <c r="AB4" s="6">
        <f t="shared" si="17"/>
        <v>0.0003572140634</v>
      </c>
      <c r="AC4" s="21">
        <f t="shared" si="18"/>
        <v>0.005106120845</v>
      </c>
      <c r="AD4" s="135">
        <v>0.011605795214162162</v>
      </c>
      <c r="AE4" s="6">
        <f t="shared" si="19"/>
        <v>0.00005926059286</v>
      </c>
      <c r="AF4" s="21">
        <f t="shared" si="20"/>
        <v>0.005106120845</v>
      </c>
      <c r="AG4" s="135">
        <v>0.025472703447271927</v>
      </c>
      <c r="AH4" s="6">
        <f t="shared" si="21"/>
        <v>0.000130066702</v>
      </c>
      <c r="AI4" s="21">
        <f t="shared" si="22"/>
        <v>0.005106120845</v>
      </c>
      <c r="AJ4" s="135"/>
      <c r="AL4" s="21"/>
    </row>
    <row r="5" ht="13.5" customHeight="1">
      <c r="A5" s="15" t="s">
        <v>55</v>
      </c>
      <c r="B5" s="6">
        <f>SQRT(('Regime Indicators'!J4-'Regime Indicators'!$J$35)^2+('Regime Indicators'!K4-'Regime Indicators'!$K$35)^2+('Regime Indicators'!L4-'Regime Indicators'!$L$35)^2+('Regime Indicators'!M4-'Regime Indicators'!$M$35)^2+('Regime Indicators'!N4-'Regime Indicators'!$N$35)^2+('Regime Indicators'!O4-'Regime Indicators'!$O$35)^2)</f>
        <v>12.67612656</v>
      </c>
      <c r="C5" s="6">
        <f t="shared" si="1"/>
        <v>0.8980500584</v>
      </c>
      <c r="D5" s="6">
        <f t="shared" si="2"/>
        <v>0.02096250027</v>
      </c>
      <c r="F5" s="135">
        <v>0.04925153891895251</v>
      </c>
      <c r="G5" s="6">
        <f t="shared" si="3"/>
        <v>0.001032435398</v>
      </c>
      <c r="H5" s="21">
        <f t="shared" si="4"/>
        <v>0.02096250027</v>
      </c>
      <c r="I5" s="135">
        <v>0.06855645625949958</v>
      </c>
      <c r="J5" s="6">
        <f t="shared" si="5"/>
        <v>0.001437114733</v>
      </c>
      <c r="K5" s="21">
        <f t="shared" si="6"/>
        <v>0.02096250027</v>
      </c>
      <c r="L5" s="135">
        <v>0.023009322975089397</v>
      </c>
      <c r="M5" s="6">
        <f t="shared" si="7"/>
        <v>0.0004823329392</v>
      </c>
      <c r="N5" s="21">
        <f t="shared" si="8"/>
        <v>0.02096250027</v>
      </c>
      <c r="O5" s="22">
        <v>0.06687712968515203</v>
      </c>
      <c r="P5" s="6">
        <f t="shared" si="9"/>
        <v>0.001401911849</v>
      </c>
      <c r="Q5" s="21">
        <f t="shared" si="10"/>
        <v>0.02096250027</v>
      </c>
      <c r="R5" s="135">
        <v>0.06694646170415974</v>
      </c>
      <c r="S5" s="6">
        <f t="shared" si="11"/>
        <v>0.001403365222</v>
      </c>
      <c r="T5" s="21">
        <f t="shared" si="12"/>
        <v>0.02096250027</v>
      </c>
      <c r="U5" s="135">
        <v>0.07262039596740211</v>
      </c>
      <c r="V5" s="6">
        <f t="shared" si="13"/>
        <v>0.00152230507</v>
      </c>
      <c r="W5" s="21">
        <f t="shared" si="14"/>
        <v>0.02096250027</v>
      </c>
      <c r="X5" s="135">
        <v>0.041689047053434125</v>
      </c>
      <c r="Y5" s="6">
        <f t="shared" si="15"/>
        <v>0.0008739066603</v>
      </c>
      <c r="Z5" s="21">
        <f t="shared" si="16"/>
        <v>0.02096250027</v>
      </c>
      <c r="AA5" s="135">
        <v>0.05575059516325842</v>
      </c>
      <c r="AB5" s="6">
        <f t="shared" si="17"/>
        <v>0.001168671866</v>
      </c>
      <c r="AC5" s="21">
        <f t="shared" si="18"/>
        <v>0.02096250027</v>
      </c>
      <c r="AD5" s="135">
        <v>-0.01099525232072629</v>
      </c>
      <c r="AE5" s="6">
        <f t="shared" si="19"/>
        <v>-0.0002304879798</v>
      </c>
      <c r="AF5" s="21">
        <f t="shared" si="20"/>
        <v>0.02096250027</v>
      </c>
      <c r="AG5" s="135">
        <v>4.246628429507293E-4</v>
      </c>
      <c r="AH5" s="6">
        <f t="shared" si="21"/>
        <v>0.000008901994961</v>
      </c>
      <c r="AI5" s="21">
        <f t="shared" si="22"/>
        <v>0.02096250027</v>
      </c>
      <c r="AJ5" s="135"/>
      <c r="AL5" s="21"/>
    </row>
    <row r="6" ht="13.5" customHeight="1">
      <c r="A6" s="15" t="s">
        <v>59</v>
      </c>
      <c r="B6" s="6">
        <f>SQRT(('Regime Indicators'!J5-'Regime Indicators'!$J$35)^2+('Regime Indicators'!K5-'Regime Indicators'!$K$35)^2+('Regime Indicators'!L5-'Regime Indicators'!$L$35)^2+('Regime Indicators'!M5-'Regime Indicators'!$M$35)^2+('Regime Indicators'!N5-'Regime Indicators'!$N$35)^2+('Regime Indicators'!O5-'Regime Indicators'!$O$35)^2)</f>
        <v>11.48645288</v>
      </c>
      <c r="C6" s="6">
        <f t="shared" si="1"/>
        <v>0.8137667003</v>
      </c>
      <c r="D6" s="6">
        <f t="shared" si="2"/>
        <v>0.09804263161</v>
      </c>
      <c r="F6" s="135">
        <v>-0.002430018543937873</v>
      </c>
      <c r="G6" s="6">
        <f t="shared" si="3"/>
        <v>-0.0002382454129</v>
      </c>
      <c r="H6" s="21">
        <f t="shared" si="4"/>
        <v>0.09804263161</v>
      </c>
      <c r="I6" s="135">
        <v>0.04208238323936153</v>
      </c>
      <c r="J6" s="6">
        <f t="shared" si="5"/>
        <v>0.004125867597</v>
      </c>
      <c r="K6" s="21">
        <f t="shared" si="6"/>
        <v>0.09804263161</v>
      </c>
      <c r="L6" s="135">
        <v>-0.06256878422352907</v>
      </c>
      <c r="M6" s="6">
        <f t="shared" si="7"/>
        <v>-0.006134408262</v>
      </c>
      <c r="N6" s="21">
        <f t="shared" si="8"/>
        <v>0.09804263161</v>
      </c>
      <c r="O6" s="22">
        <v>1.594875589121525E-4</v>
      </c>
      <c r="P6" s="6">
        <f t="shared" si="9"/>
        <v>0.00001563657998</v>
      </c>
      <c r="Q6" s="21">
        <f t="shared" si="10"/>
        <v>0.09804263161</v>
      </c>
      <c r="R6" s="135">
        <v>0.005225827378864345</v>
      </c>
      <c r="S6" s="6">
        <f t="shared" si="11"/>
        <v>0.0005123538686</v>
      </c>
      <c r="T6" s="21">
        <f t="shared" si="12"/>
        <v>0.09804263161</v>
      </c>
      <c r="U6" s="135">
        <v>0.04897168001593255</v>
      </c>
      <c r="V6" s="6">
        <f t="shared" si="13"/>
        <v>0.004801312383</v>
      </c>
      <c r="W6" s="21">
        <f t="shared" si="14"/>
        <v>0.09804263161</v>
      </c>
      <c r="X6" s="135">
        <v>-0.028372464318063062</v>
      </c>
      <c r="Y6" s="6">
        <f t="shared" si="15"/>
        <v>-0.002781711067</v>
      </c>
      <c r="Z6" s="21">
        <f t="shared" si="16"/>
        <v>0.09804263161</v>
      </c>
      <c r="AA6" s="135">
        <v>-0.01465868783247759</v>
      </c>
      <c r="AB6" s="6">
        <f t="shared" si="17"/>
        <v>-0.001437176331</v>
      </c>
      <c r="AC6" s="21">
        <f t="shared" si="18"/>
        <v>0.09804263161</v>
      </c>
      <c r="AD6" s="135">
        <v>0.07345144035693751</v>
      </c>
      <c r="AE6" s="6">
        <f t="shared" si="19"/>
        <v>0.007201372508</v>
      </c>
      <c r="AF6" s="21">
        <f t="shared" si="20"/>
        <v>0.09804263161</v>
      </c>
      <c r="AG6" s="135">
        <v>0.009373971220094646</v>
      </c>
      <c r="AH6" s="6">
        <f t="shared" si="21"/>
        <v>0.000919048807</v>
      </c>
      <c r="AI6" s="21">
        <f t="shared" si="22"/>
        <v>0.09804263161</v>
      </c>
      <c r="AJ6" s="135"/>
      <c r="AL6" s="21"/>
    </row>
    <row r="7" ht="13.5" customHeight="1">
      <c r="A7" s="15" t="s">
        <v>61</v>
      </c>
      <c r="B7" s="6">
        <f>SQRT(('Regime Indicators'!J6-'Regime Indicators'!$J$35)^2+('Regime Indicators'!K6-'Regime Indicators'!$K$35)^2+('Regime Indicators'!L6-'Regime Indicators'!$L$35)^2+('Regime Indicators'!M6-'Regime Indicators'!$M$35)^2+('Regime Indicators'!N6-'Regime Indicators'!$N$35)^2+('Regime Indicators'!O6-'Regime Indicators'!$O$35)^2)</f>
        <v>10.39601227</v>
      </c>
      <c r="C7" s="6">
        <f t="shared" si="1"/>
        <v>0.7365135862</v>
      </c>
      <c r="D7" s="6">
        <f t="shared" si="2"/>
        <v>0.2165150707</v>
      </c>
      <c r="F7" s="135">
        <v>-0.05796753433549395</v>
      </c>
      <c r="G7" s="6">
        <f t="shared" si="3"/>
        <v>-0.01255084479</v>
      </c>
      <c r="H7" s="21">
        <f t="shared" si="4"/>
        <v>0.2165150707</v>
      </c>
      <c r="I7" s="135">
        <v>-0.007657923639615372</v>
      </c>
      <c r="J7" s="6">
        <f t="shared" si="5"/>
        <v>-0.001658055878</v>
      </c>
      <c r="K7" s="21">
        <f t="shared" si="6"/>
        <v>0.2165150707</v>
      </c>
      <c r="L7" s="135">
        <v>-0.0727507260282858</v>
      </c>
      <c r="M7" s="6">
        <f t="shared" si="7"/>
        <v>-0.01575162859</v>
      </c>
      <c r="N7" s="21">
        <f t="shared" si="8"/>
        <v>0.2165150707</v>
      </c>
      <c r="O7" s="22">
        <v>-0.021038970256296308</v>
      </c>
      <c r="P7" s="6">
        <f t="shared" si="9"/>
        <v>-0.004555254132</v>
      </c>
      <c r="Q7" s="21">
        <f t="shared" si="10"/>
        <v>0.2165150707</v>
      </c>
      <c r="R7" s="135">
        <v>-0.03375881088889332</v>
      </c>
      <c r="S7" s="6">
        <f t="shared" si="11"/>
        <v>-0.007309291325</v>
      </c>
      <c r="T7" s="21">
        <f t="shared" si="12"/>
        <v>0.2165150707</v>
      </c>
      <c r="U7" s="135">
        <v>6.377278934066588E-4</v>
      </c>
      <c r="V7" s="6">
        <f t="shared" si="13"/>
        <v>0.0001380776999</v>
      </c>
      <c r="W7" s="21">
        <f t="shared" si="14"/>
        <v>0.2165150707</v>
      </c>
      <c r="X7" s="135">
        <v>-0.06051301901523953</v>
      </c>
      <c r="Y7" s="6">
        <f t="shared" si="15"/>
        <v>-0.01310198059</v>
      </c>
      <c r="Z7" s="21">
        <f t="shared" si="16"/>
        <v>0.2165150707</v>
      </c>
      <c r="AA7" s="135">
        <v>-0.038422046372680874</v>
      </c>
      <c r="AB7" s="6">
        <f t="shared" si="17"/>
        <v>-0.008318952085</v>
      </c>
      <c r="AC7" s="21">
        <f t="shared" si="18"/>
        <v>0.2165150707</v>
      </c>
      <c r="AD7" s="135">
        <v>0.033848760639049624</v>
      </c>
      <c r="AE7" s="6">
        <f t="shared" si="19"/>
        <v>0.007328766802</v>
      </c>
      <c r="AF7" s="21">
        <f t="shared" si="20"/>
        <v>0.2165150707</v>
      </c>
      <c r="AG7" s="135">
        <v>-0.0037485287604897</v>
      </c>
      <c r="AH7" s="6">
        <f t="shared" si="21"/>
        <v>-0.0008116129694</v>
      </c>
      <c r="AI7" s="21">
        <f t="shared" si="22"/>
        <v>0.2165150707</v>
      </c>
      <c r="AJ7" s="135"/>
      <c r="AL7" s="21"/>
    </row>
    <row r="8" ht="13.5" customHeight="1">
      <c r="A8" s="15" t="s">
        <v>63</v>
      </c>
      <c r="B8" s="6">
        <f>SQRT(('Regime Indicators'!J7-'Regime Indicators'!$J$35)^2+('Regime Indicators'!K7-'Regime Indicators'!$K$35)^2+('Regime Indicators'!L7-'Regime Indicators'!$L$35)^2+('Regime Indicators'!M7-'Regime Indicators'!$M$35)^2+('Regime Indicators'!N7-'Regime Indicators'!$N$35)^2+('Regime Indicators'!O7-'Regime Indicators'!$O$35)^2)</f>
        <v>9.682819531</v>
      </c>
      <c r="C8" s="6">
        <f t="shared" si="1"/>
        <v>0.685986891</v>
      </c>
      <c r="D8" s="6">
        <f t="shared" si="2"/>
        <v>0.3105495734</v>
      </c>
      <c r="F8" s="135">
        <v>-0.08718803376235329</v>
      </c>
      <c r="G8" s="6">
        <f t="shared" si="3"/>
        <v>-0.02707620669</v>
      </c>
      <c r="H8" s="21">
        <f t="shared" si="4"/>
        <v>0.3105495734</v>
      </c>
      <c r="I8" s="135">
        <v>-0.10179134102816823</v>
      </c>
      <c r="J8" s="6">
        <f t="shared" si="5"/>
        <v>-0.03161125753</v>
      </c>
      <c r="K8" s="21">
        <f t="shared" si="6"/>
        <v>0.3105495734</v>
      </c>
      <c r="L8" s="135">
        <v>-0.06526749088310968</v>
      </c>
      <c r="M8" s="6">
        <f t="shared" si="7"/>
        <v>-0.02026879145</v>
      </c>
      <c r="N8" s="21">
        <f t="shared" si="8"/>
        <v>0.3105495734</v>
      </c>
      <c r="O8" s="22">
        <v>-0.12827610113163534</v>
      </c>
      <c r="P8" s="6">
        <f t="shared" si="9"/>
        <v>-0.03983608848</v>
      </c>
      <c r="Q8" s="21">
        <f t="shared" si="10"/>
        <v>0.3105495734</v>
      </c>
      <c r="R8" s="135">
        <v>-0.09554071985513612</v>
      </c>
      <c r="S8" s="6">
        <f t="shared" si="11"/>
        <v>-0.02967012979</v>
      </c>
      <c r="T8" s="21">
        <f t="shared" si="12"/>
        <v>0.3105495734</v>
      </c>
      <c r="U8" s="135">
        <v>-0.07835070826027313</v>
      </c>
      <c r="V8" s="6">
        <f t="shared" si="13"/>
        <v>-0.02433177903</v>
      </c>
      <c r="W8" s="21">
        <f t="shared" si="14"/>
        <v>0.3105495734</v>
      </c>
      <c r="X8" s="135">
        <v>-0.05304393612444236</v>
      </c>
      <c r="Y8" s="6">
        <f t="shared" si="15"/>
        <v>-0.01647277173</v>
      </c>
      <c r="Z8" s="21">
        <f t="shared" si="16"/>
        <v>0.3105495734</v>
      </c>
      <c r="AA8" s="135">
        <v>-0.07185493166128165</v>
      </c>
      <c r="AB8" s="6">
        <f t="shared" si="17"/>
        <v>-0.02231451837</v>
      </c>
      <c r="AC8" s="21">
        <f t="shared" si="18"/>
        <v>0.3105495734</v>
      </c>
      <c r="AD8" s="135">
        <v>0.09323889157593612</v>
      </c>
      <c r="AE8" s="6">
        <f t="shared" si="19"/>
        <v>0.028955298</v>
      </c>
      <c r="AF8" s="21">
        <f t="shared" si="20"/>
        <v>0.3105495734</v>
      </c>
      <c r="AG8" s="135">
        <v>-0.021237920720382775</v>
      </c>
      <c r="AH8" s="6">
        <f t="shared" si="21"/>
        <v>-0.006595427219</v>
      </c>
      <c r="AI8" s="21">
        <f t="shared" si="22"/>
        <v>0.3105495734</v>
      </c>
      <c r="AJ8" s="135"/>
      <c r="AL8" s="21"/>
    </row>
    <row r="9" ht="13.5" customHeight="1">
      <c r="A9" s="15" t="s">
        <v>65</v>
      </c>
      <c r="B9" s="6">
        <f>SQRT(('Regime Indicators'!J8-'Regime Indicators'!$J$35)^2+('Regime Indicators'!K8-'Regime Indicators'!$K$35)^2+('Regime Indicators'!L8-'Regime Indicators'!$L$35)^2+('Regime Indicators'!M8-'Regime Indicators'!$M$35)^2+('Regime Indicators'!N8-'Regime Indicators'!$N$35)^2+('Regime Indicators'!O8-'Regime Indicators'!$O$35)^2)</f>
        <v>8.203337846</v>
      </c>
      <c r="C9" s="6">
        <f t="shared" si="1"/>
        <v>0.5811718587</v>
      </c>
      <c r="D9" s="6">
        <f t="shared" si="2"/>
        <v>0.5191426602</v>
      </c>
      <c r="F9" s="135">
        <v>-0.05314691207219113</v>
      </c>
      <c r="G9" s="6">
        <f t="shared" si="3"/>
        <v>-0.02759082931</v>
      </c>
      <c r="H9" s="21">
        <f t="shared" si="4"/>
        <v>0.5191426602</v>
      </c>
      <c r="I9" s="135">
        <v>0.012496285427315179</v>
      </c>
      <c r="J9" s="6">
        <f t="shared" si="5"/>
        <v>0.006487354859</v>
      </c>
      <c r="K9" s="21">
        <f t="shared" si="6"/>
        <v>0.5191426602</v>
      </c>
      <c r="L9" s="135">
        <v>-0.03545860437002735</v>
      </c>
      <c r="M9" s="6">
        <f t="shared" si="7"/>
        <v>-0.0184080742</v>
      </c>
      <c r="N9" s="21">
        <f t="shared" si="8"/>
        <v>0.5191426602</v>
      </c>
      <c r="O9" s="22">
        <v>0.04471185064685956</v>
      </c>
      <c r="P9" s="6">
        <f t="shared" si="9"/>
        <v>0.02321182909</v>
      </c>
      <c r="Q9" s="21">
        <f t="shared" si="10"/>
        <v>0.5191426602</v>
      </c>
      <c r="R9" s="135">
        <v>-0.04001382879945892</v>
      </c>
      <c r="S9" s="6">
        <f t="shared" si="11"/>
        <v>-0.02077288553</v>
      </c>
      <c r="T9" s="21">
        <f t="shared" si="12"/>
        <v>0.5191426602</v>
      </c>
      <c r="U9" s="135">
        <v>0.01617985871840122</v>
      </c>
      <c r="V9" s="6">
        <f t="shared" si="13"/>
        <v>0.008399654896</v>
      </c>
      <c r="W9" s="21">
        <f t="shared" si="14"/>
        <v>0.5191426602</v>
      </c>
      <c r="X9" s="135">
        <v>-0.0679743027555113</v>
      </c>
      <c r="Y9" s="6">
        <f t="shared" si="15"/>
        <v>-0.03528836036</v>
      </c>
      <c r="Z9" s="21">
        <f t="shared" si="16"/>
        <v>0.5191426602</v>
      </c>
      <c r="AA9" s="135">
        <v>-0.007397255447254447</v>
      </c>
      <c r="AB9" s="6">
        <f t="shared" si="17"/>
        <v>-0.003840230871</v>
      </c>
      <c r="AC9" s="21">
        <f t="shared" si="18"/>
        <v>0.5191426602</v>
      </c>
      <c r="AD9" s="135">
        <v>-0.03955042248703</v>
      </c>
      <c r="AE9" s="6">
        <f t="shared" si="19"/>
        <v>-0.02053231154</v>
      </c>
      <c r="AF9" s="21">
        <f t="shared" si="20"/>
        <v>0.5191426602</v>
      </c>
      <c r="AG9" s="135">
        <v>0.012322473989109461</v>
      </c>
      <c r="AH9" s="6">
        <f t="shared" si="21"/>
        <v>0.006397121927</v>
      </c>
      <c r="AI9" s="21">
        <f t="shared" si="22"/>
        <v>0.5191426602</v>
      </c>
      <c r="AJ9" s="135"/>
      <c r="AL9" s="21"/>
    </row>
    <row r="10" ht="13.5" customHeight="1">
      <c r="A10" s="15" t="s">
        <v>67</v>
      </c>
      <c r="B10" s="6">
        <f>SQRT(('Regime Indicators'!J9-'Regime Indicators'!$J$35)^2+('Regime Indicators'!K9-'Regime Indicators'!$K$35)^2+('Regime Indicators'!L9-'Regime Indicators'!$L$35)^2+('Regime Indicators'!M9-'Regime Indicators'!$M$35)^2+('Regime Indicators'!N9-'Regime Indicators'!$N$35)^2+('Regime Indicators'!O9-'Regime Indicators'!$O$35)^2)</f>
        <v>10.76020377</v>
      </c>
      <c r="C10" s="6">
        <f t="shared" si="1"/>
        <v>0.7623150162</v>
      </c>
      <c r="D10" s="6">
        <f t="shared" si="2"/>
        <v>0.17280898</v>
      </c>
      <c r="F10" s="135">
        <v>-0.061133195190131606</v>
      </c>
      <c r="G10" s="6">
        <f t="shared" si="3"/>
        <v>-0.0105643651</v>
      </c>
      <c r="H10" s="21">
        <f t="shared" si="4"/>
        <v>0.17280898</v>
      </c>
      <c r="I10" s="135">
        <v>-0.12327584210725129</v>
      </c>
      <c r="J10" s="6">
        <f t="shared" si="5"/>
        <v>-0.02130317253</v>
      </c>
      <c r="K10" s="21">
        <f t="shared" si="6"/>
        <v>0.17280898</v>
      </c>
      <c r="L10" s="135">
        <v>0.049610980138979466</v>
      </c>
      <c r="M10" s="6">
        <f t="shared" si="7"/>
        <v>0.008573222874</v>
      </c>
      <c r="N10" s="21">
        <f t="shared" si="8"/>
        <v>0.17280898</v>
      </c>
      <c r="O10" s="22">
        <v>-0.06985229865475395</v>
      </c>
      <c r="P10" s="6">
        <f t="shared" si="9"/>
        <v>-0.01207110448</v>
      </c>
      <c r="Q10" s="21">
        <f t="shared" si="10"/>
        <v>0.17280898</v>
      </c>
      <c r="R10" s="135">
        <v>-0.18408872554880074</v>
      </c>
      <c r="S10" s="6">
        <f t="shared" si="11"/>
        <v>-0.03181218489</v>
      </c>
      <c r="T10" s="21">
        <f t="shared" si="12"/>
        <v>0.17280898</v>
      </c>
      <c r="U10" s="135">
        <v>-0.2283475324843044</v>
      </c>
      <c r="V10" s="6">
        <f t="shared" si="13"/>
        <v>-0.03946050417</v>
      </c>
      <c r="W10" s="21">
        <f t="shared" si="14"/>
        <v>0.17280898</v>
      </c>
      <c r="X10" s="135">
        <v>-0.21499424094197972</v>
      </c>
      <c r="Y10" s="6">
        <f t="shared" si="15"/>
        <v>-0.03715293548</v>
      </c>
      <c r="Z10" s="21">
        <f t="shared" si="16"/>
        <v>0.17280898</v>
      </c>
      <c r="AA10" s="135">
        <v>-0.27622719898833936</v>
      </c>
      <c r="AB10" s="6">
        <f t="shared" si="17"/>
        <v>-0.0477345405</v>
      </c>
      <c r="AC10" s="21">
        <f t="shared" si="18"/>
        <v>0.17280898</v>
      </c>
      <c r="AD10" s="135">
        <v>-0.0589973006371286</v>
      </c>
      <c r="AE10" s="6">
        <f t="shared" si="19"/>
        <v>-0.01019526335</v>
      </c>
      <c r="AF10" s="21">
        <f t="shared" si="20"/>
        <v>0.17280898</v>
      </c>
      <c r="AG10" s="135">
        <v>-0.09679095752549638</v>
      </c>
      <c r="AH10" s="6">
        <f t="shared" si="21"/>
        <v>-0.01672634664</v>
      </c>
      <c r="AI10" s="21">
        <f t="shared" si="22"/>
        <v>0.17280898</v>
      </c>
      <c r="AJ10" s="135"/>
      <c r="AL10" s="21"/>
    </row>
    <row r="11" ht="13.5" customHeight="1">
      <c r="A11" s="15" t="s">
        <v>78</v>
      </c>
      <c r="B11" s="6">
        <f>SQRT(('Regime Indicators'!J10-'Regime Indicators'!$J$35)^2+('Regime Indicators'!K10-'Regime Indicators'!$K$35)^2+('Regime Indicators'!L10-'Regime Indicators'!$L$35)^2+('Regime Indicators'!M10-'Regime Indicators'!$M$35)^2+('Regime Indicators'!N10-'Regime Indicators'!$N$35)^2+('Regime Indicators'!O10-'Regime Indicators'!$O$35)^2)</f>
        <v>12.67263829</v>
      </c>
      <c r="C11" s="6">
        <f t="shared" si="1"/>
        <v>0.8978029293</v>
      </c>
      <c r="D11" s="6">
        <f t="shared" si="2"/>
        <v>0.02109913188</v>
      </c>
      <c r="F11" s="135">
        <v>-0.22175332891863309</v>
      </c>
      <c r="G11" s="6">
        <f t="shared" si="3"/>
        <v>-0.004678802732</v>
      </c>
      <c r="H11" s="21">
        <f t="shared" si="4"/>
        <v>0.02109913188</v>
      </c>
      <c r="I11" s="135">
        <v>-0.22787960788608141</v>
      </c>
      <c r="J11" s="6">
        <f t="shared" si="5"/>
        <v>-0.004808061899</v>
      </c>
      <c r="K11" s="21">
        <f t="shared" si="6"/>
        <v>0.02109913188</v>
      </c>
      <c r="L11" s="135">
        <v>-0.2489240638448853</v>
      </c>
      <c r="M11" s="6">
        <f t="shared" si="7"/>
        <v>-0.005252081651</v>
      </c>
      <c r="N11" s="21">
        <f t="shared" si="8"/>
        <v>0.02109913188</v>
      </c>
      <c r="O11" s="22">
        <v>-0.274452382936332</v>
      </c>
      <c r="P11" s="6">
        <f t="shared" si="9"/>
        <v>-0.005790707022</v>
      </c>
      <c r="Q11" s="21">
        <f t="shared" si="10"/>
        <v>0.02109913188</v>
      </c>
      <c r="R11" s="135">
        <v>-0.21355118264403572</v>
      </c>
      <c r="S11" s="6">
        <f t="shared" si="11"/>
        <v>-0.004505744566</v>
      </c>
      <c r="T11" s="21">
        <f t="shared" si="12"/>
        <v>0.02109913188</v>
      </c>
      <c r="U11" s="135">
        <v>-0.20963342704929955</v>
      </c>
      <c r="V11" s="6">
        <f t="shared" si="13"/>
        <v>-0.004423083324</v>
      </c>
      <c r="W11" s="21">
        <f t="shared" si="14"/>
        <v>0.02109913188</v>
      </c>
      <c r="X11" s="135">
        <v>-0.21971962707248271</v>
      </c>
      <c r="Y11" s="6">
        <f t="shared" si="15"/>
        <v>-0.004635893388</v>
      </c>
      <c r="Z11" s="21">
        <f t="shared" si="16"/>
        <v>0.02109913188</v>
      </c>
      <c r="AA11" s="135">
        <v>-0.25134571778361503</v>
      </c>
      <c r="AB11" s="6">
        <f t="shared" si="17"/>
        <v>-0.005303176447</v>
      </c>
      <c r="AC11" s="21">
        <f t="shared" si="18"/>
        <v>0.02109913188</v>
      </c>
      <c r="AD11" s="135">
        <v>0.056568329617524116</v>
      </c>
      <c r="AE11" s="6">
        <f t="shared" si="19"/>
        <v>0.001193542647</v>
      </c>
      <c r="AF11" s="21">
        <f t="shared" si="20"/>
        <v>0.02109913188</v>
      </c>
      <c r="AG11" s="135">
        <v>-0.18290427340539595</v>
      </c>
      <c r="AH11" s="6">
        <f t="shared" si="21"/>
        <v>-0.003859121386</v>
      </c>
      <c r="AI11" s="21">
        <f t="shared" si="22"/>
        <v>0.02109913188</v>
      </c>
      <c r="AJ11" s="135"/>
      <c r="AL11" s="21"/>
    </row>
    <row r="12" ht="13.5" customHeight="1">
      <c r="A12" s="15" t="s">
        <v>81</v>
      </c>
      <c r="B12" s="6">
        <f>SQRT(('Regime Indicators'!J11-'Regime Indicators'!$J$35)^2+('Regime Indicators'!K11-'Regime Indicators'!$K$35)^2+('Regime Indicators'!L11-'Regime Indicators'!$L$35)^2+('Regime Indicators'!M11-'Regime Indicators'!$M$35)^2+('Regime Indicators'!N11-'Regime Indicators'!$N$35)^2+('Regime Indicators'!O11-'Regime Indicators'!$O$35)^2)</f>
        <v>12.43774659</v>
      </c>
      <c r="C12" s="6">
        <f t="shared" si="1"/>
        <v>0.881161844</v>
      </c>
      <c r="D12" s="6">
        <f t="shared" si="2"/>
        <v>0.03150217208</v>
      </c>
      <c r="F12" s="135">
        <v>-0.16767538805335613</v>
      </c>
      <c r="G12" s="6">
        <f t="shared" si="3"/>
        <v>-0.005282138928</v>
      </c>
      <c r="H12" s="21">
        <f t="shared" si="4"/>
        <v>0.03150217208</v>
      </c>
      <c r="I12" s="135">
        <v>-0.04119668597185666</v>
      </c>
      <c r="J12" s="6">
        <f t="shared" si="5"/>
        <v>-0.001297785091</v>
      </c>
      <c r="K12" s="21">
        <f t="shared" si="6"/>
        <v>0.03150217208</v>
      </c>
      <c r="L12" s="135">
        <v>-0.1963758370369565</v>
      </c>
      <c r="M12" s="6">
        <f t="shared" si="7"/>
        <v>-0.00618626541</v>
      </c>
      <c r="N12" s="21">
        <f t="shared" si="8"/>
        <v>0.03150217208</v>
      </c>
      <c r="O12" s="22">
        <v>-0.0974047265962309</v>
      </c>
      <c r="P12" s="6">
        <f t="shared" si="9"/>
        <v>-0.003068460458</v>
      </c>
      <c r="Q12" s="21">
        <f t="shared" si="10"/>
        <v>0.03150217208</v>
      </c>
      <c r="R12" s="135">
        <v>-0.14659845383763825</v>
      </c>
      <c r="S12" s="6">
        <f t="shared" si="11"/>
        <v>-0.004618169719</v>
      </c>
      <c r="T12" s="21">
        <f t="shared" si="12"/>
        <v>0.03150217208</v>
      </c>
      <c r="U12" s="135">
        <v>-0.11706584182640645</v>
      </c>
      <c r="V12" s="6">
        <f t="shared" si="13"/>
        <v>-0.003687828294</v>
      </c>
      <c r="W12" s="21">
        <f t="shared" si="14"/>
        <v>0.03150217208</v>
      </c>
      <c r="X12" s="135">
        <v>-0.10132381240681176</v>
      </c>
      <c r="Y12" s="6">
        <f t="shared" si="15"/>
        <v>-0.003191920174</v>
      </c>
      <c r="Z12" s="21">
        <f t="shared" si="16"/>
        <v>0.03150217208</v>
      </c>
      <c r="AA12" s="135">
        <v>-0.07740572708885007</v>
      </c>
      <c r="AB12" s="6">
        <f t="shared" si="17"/>
        <v>-0.002438448535</v>
      </c>
      <c r="AC12" s="21">
        <f t="shared" si="18"/>
        <v>0.03150217208</v>
      </c>
      <c r="AD12" s="135">
        <v>-0.05436113972149703</v>
      </c>
      <c r="AE12" s="6">
        <f t="shared" si="19"/>
        <v>-0.001712493978</v>
      </c>
      <c r="AF12" s="21">
        <f t="shared" si="20"/>
        <v>0.03150217208</v>
      </c>
      <c r="AG12" s="135">
        <v>0.0570475489999438</v>
      </c>
      <c r="AH12" s="6">
        <f t="shared" si="21"/>
        <v>0.001797121705</v>
      </c>
      <c r="AI12" s="21">
        <f t="shared" si="22"/>
        <v>0.03150217208</v>
      </c>
      <c r="AJ12" s="135"/>
      <c r="AL12" s="21"/>
    </row>
    <row r="13" ht="13.5" customHeight="1">
      <c r="A13" s="15" t="s">
        <v>83</v>
      </c>
      <c r="B13" s="6">
        <f>SQRT(('Regime Indicators'!J12-'Regime Indicators'!$J$35)^2+('Regime Indicators'!K12-'Regime Indicators'!$K$35)^2+('Regime Indicators'!L12-'Regime Indicators'!$L$35)^2+('Regime Indicators'!M12-'Regime Indicators'!$M$35)^2+('Regime Indicators'!N12-'Regime Indicators'!$N$35)^2+('Regime Indicators'!O12-'Regime Indicators'!$O$35)^2)</f>
        <v>10.97825815</v>
      </c>
      <c r="C13" s="6">
        <f t="shared" si="1"/>
        <v>0.7777632491</v>
      </c>
      <c r="D13" s="6">
        <f t="shared" si="2"/>
        <v>0.1484718792</v>
      </c>
      <c r="F13" s="135">
        <v>0.1669740917904099</v>
      </c>
      <c r="G13" s="6">
        <f t="shared" si="3"/>
        <v>0.02479095719</v>
      </c>
      <c r="H13" s="21">
        <f t="shared" si="4"/>
        <v>0.1484718792</v>
      </c>
      <c r="I13" s="135">
        <v>0.16320626529224058</v>
      </c>
      <c r="J13" s="6">
        <f t="shared" si="5"/>
        <v>0.0242315409</v>
      </c>
      <c r="K13" s="21">
        <f t="shared" si="6"/>
        <v>0.1484718792</v>
      </c>
      <c r="L13" s="135">
        <v>0.17999630395443433</v>
      </c>
      <c r="M13" s="6">
        <f t="shared" si="7"/>
        <v>0.0267243895</v>
      </c>
      <c r="N13" s="21">
        <f t="shared" si="8"/>
        <v>0.1484718792</v>
      </c>
      <c r="O13" s="22">
        <v>0.2337731348966341</v>
      </c>
      <c r="P13" s="6">
        <f t="shared" si="9"/>
        <v>0.03470873664</v>
      </c>
      <c r="Q13" s="21">
        <f t="shared" si="10"/>
        <v>0.1484718792</v>
      </c>
      <c r="R13" s="135">
        <v>0.30219161211983514</v>
      </c>
      <c r="S13" s="6">
        <f t="shared" si="11"/>
        <v>0.04486695653</v>
      </c>
      <c r="T13" s="21">
        <f t="shared" si="12"/>
        <v>0.1484718792</v>
      </c>
      <c r="U13" s="135">
        <v>0.21840652724128984</v>
      </c>
      <c r="V13" s="6">
        <f t="shared" si="13"/>
        <v>0.03242722753</v>
      </c>
      <c r="W13" s="21">
        <f t="shared" si="14"/>
        <v>0.1484718792</v>
      </c>
      <c r="X13" s="135">
        <v>0.37043399373341646</v>
      </c>
      <c r="Y13" s="6">
        <f t="shared" si="15"/>
        <v>0.05499903117</v>
      </c>
      <c r="Z13" s="21">
        <f t="shared" si="16"/>
        <v>0.1484718792</v>
      </c>
      <c r="AA13" s="135">
        <v>0.31206791564306036</v>
      </c>
      <c r="AB13" s="6">
        <f t="shared" si="17"/>
        <v>0.04633330987</v>
      </c>
      <c r="AC13" s="21">
        <f t="shared" si="18"/>
        <v>0.1484718792</v>
      </c>
      <c r="AD13" s="135">
        <v>0.07100981208301782</v>
      </c>
      <c r="AE13" s="6">
        <f t="shared" si="19"/>
        <v>0.01054296024</v>
      </c>
      <c r="AF13" s="21">
        <f t="shared" si="20"/>
        <v>0.1484718792</v>
      </c>
      <c r="AG13" s="135">
        <v>0.23938214791236678</v>
      </c>
      <c r="AH13" s="6">
        <f t="shared" si="21"/>
        <v>0.03554151735</v>
      </c>
      <c r="AI13" s="21">
        <f t="shared" si="22"/>
        <v>0.1484718792</v>
      </c>
      <c r="AJ13" s="135"/>
      <c r="AL13" s="21"/>
    </row>
    <row r="14" ht="13.5" customHeight="1">
      <c r="A14" s="15" t="s">
        <v>85</v>
      </c>
      <c r="B14" s="6">
        <f>SQRT(('Regime Indicators'!J13-'Regime Indicators'!$J$35)^2+('Regime Indicators'!K13-'Regime Indicators'!$K$35)^2+('Regime Indicators'!L13-'Regime Indicators'!$L$35)^2+('Regime Indicators'!M13-'Regime Indicators'!$M$35)^2+('Regime Indicators'!N13-'Regime Indicators'!$N$35)^2+('Regime Indicators'!O13-'Regime Indicators'!$O$35)^2)</f>
        <v>9.833582661</v>
      </c>
      <c r="C14" s="6">
        <f t="shared" si="1"/>
        <v>0.6966678224</v>
      </c>
      <c r="D14" s="6">
        <f t="shared" si="2"/>
        <v>0.2899532451</v>
      </c>
      <c r="F14" s="135">
        <v>0.18242216902914365</v>
      </c>
      <c r="G14" s="6">
        <f t="shared" si="3"/>
        <v>0.05289389988</v>
      </c>
      <c r="H14" s="21">
        <f t="shared" si="4"/>
        <v>0.2899532451</v>
      </c>
      <c r="I14" s="135">
        <v>0.13973989390587072</v>
      </c>
      <c r="J14" s="6">
        <f t="shared" si="5"/>
        <v>0.0405180357</v>
      </c>
      <c r="K14" s="21">
        <f t="shared" si="6"/>
        <v>0.2899532451</v>
      </c>
      <c r="L14" s="135">
        <v>0.2270477714679826</v>
      </c>
      <c r="M14" s="6">
        <f t="shared" si="7"/>
        <v>0.06583323812</v>
      </c>
      <c r="N14" s="21">
        <f t="shared" si="8"/>
        <v>0.2899532451</v>
      </c>
      <c r="O14" s="22">
        <v>0.1595071393578673</v>
      </c>
      <c r="P14" s="6">
        <f t="shared" si="9"/>
        <v>0.04624961267</v>
      </c>
      <c r="Q14" s="21">
        <f t="shared" si="10"/>
        <v>0.2899532451</v>
      </c>
      <c r="R14" s="135">
        <v>0.22241231027141461</v>
      </c>
      <c r="S14" s="6">
        <f t="shared" si="11"/>
        <v>0.06448917111</v>
      </c>
      <c r="T14" s="21">
        <f t="shared" si="12"/>
        <v>0.2899532451</v>
      </c>
      <c r="U14" s="135">
        <v>0.16449990106261314</v>
      </c>
      <c r="V14" s="6">
        <f t="shared" si="13"/>
        <v>0.04769728013</v>
      </c>
      <c r="W14" s="21">
        <f t="shared" si="14"/>
        <v>0.2899532451</v>
      </c>
      <c r="X14" s="135">
        <v>0.259050399475794</v>
      </c>
      <c r="Y14" s="6">
        <f t="shared" si="15"/>
        <v>0.07511250397</v>
      </c>
      <c r="Z14" s="21">
        <f t="shared" si="16"/>
        <v>0.2899532451</v>
      </c>
      <c r="AA14" s="135">
        <v>0.1984292412279327</v>
      </c>
      <c r="AB14" s="6">
        <f t="shared" si="17"/>
        <v>0.05753520241</v>
      </c>
      <c r="AC14" s="21">
        <f t="shared" si="18"/>
        <v>0.2899532451</v>
      </c>
      <c r="AD14" s="135">
        <v>0.07847440915800385</v>
      </c>
      <c r="AE14" s="6">
        <f t="shared" si="19"/>
        <v>0.02275390959</v>
      </c>
      <c r="AF14" s="21">
        <f t="shared" si="20"/>
        <v>0.2899532451</v>
      </c>
      <c r="AG14" s="135">
        <v>0.1573578564538567</v>
      </c>
      <c r="AH14" s="6">
        <f t="shared" si="21"/>
        <v>0.04562642112</v>
      </c>
      <c r="AI14" s="21">
        <f t="shared" si="22"/>
        <v>0.2899532451</v>
      </c>
      <c r="AJ14" s="135"/>
      <c r="AL14" s="21"/>
    </row>
    <row r="15" ht="13.5" customHeight="1">
      <c r="A15" s="15" t="s">
        <v>87</v>
      </c>
      <c r="B15" s="6">
        <f>SQRT(('Regime Indicators'!J14-'Regime Indicators'!$J$35)^2+('Regime Indicators'!K14-'Regime Indicators'!$K$35)^2+('Regime Indicators'!L14-'Regime Indicators'!$L$35)^2+('Regime Indicators'!M14-'Regime Indicators'!$M$35)^2+('Regime Indicators'!N14-'Regime Indicators'!$N$35)^2+('Regime Indicators'!O14-'Regime Indicators'!$O$35)^2)</f>
        <v>9.516936008</v>
      </c>
      <c r="C15" s="6">
        <f t="shared" si="1"/>
        <v>0.6742347436</v>
      </c>
      <c r="D15" s="6">
        <f t="shared" si="2"/>
        <v>0.3335304918</v>
      </c>
      <c r="F15" s="135">
        <v>0.04215545107190333</v>
      </c>
      <c r="G15" s="6">
        <f t="shared" si="3"/>
        <v>0.01406012833</v>
      </c>
      <c r="H15" s="21">
        <f t="shared" si="4"/>
        <v>0.3335304918</v>
      </c>
      <c r="I15" s="135">
        <v>0.07941862162009006</v>
      </c>
      <c r="J15" s="6">
        <f t="shared" si="5"/>
        <v>0.02648853192</v>
      </c>
      <c r="K15" s="21">
        <f t="shared" si="6"/>
        <v>0.3335304918</v>
      </c>
      <c r="L15" s="135">
        <v>0.036263268510077884</v>
      </c>
      <c r="M15" s="6">
        <f t="shared" si="7"/>
        <v>0.01209490578</v>
      </c>
      <c r="N15" s="21">
        <f t="shared" si="8"/>
        <v>0.3335304918</v>
      </c>
      <c r="O15" s="22">
        <v>0.04140412658363002</v>
      </c>
      <c r="P15" s="6">
        <f t="shared" si="9"/>
        <v>0.0138095387</v>
      </c>
      <c r="Q15" s="21">
        <f t="shared" si="10"/>
        <v>0.3335304918</v>
      </c>
      <c r="R15" s="135">
        <v>0.0066397078312827595</v>
      </c>
      <c r="S15" s="6">
        <f t="shared" si="11"/>
        <v>0.002214545018</v>
      </c>
      <c r="T15" s="21">
        <f t="shared" si="12"/>
        <v>0.3335304918</v>
      </c>
      <c r="U15" s="135">
        <v>0.04297509385522269</v>
      </c>
      <c r="V15" s="6">
        <f t="shared" si="13"/>
        <v>0.01433350419</v>
      </c>
      <c r="W15" s="21">
        <f t="shared" si="14"/>
        <v>0.3335304918</v>
      </c>
      <c r="X15" s="135">
        <v>-0.01619675831013201</v>
      </c>
      <c r="Y15" s="6">
        <f t="shared" si="15"/>
        <v>-0.005402112764</v>
      </c>
      <c r="Z15" s="21">
        <f t="shared" si="16"/>
        <v>0.3335304918</v>
      </c>
      <c r="AA15" s="135">
        <v>0.02729890148213232</v>
      </c>
      <c r="AB15" s="6">
        <f t="shared" si="17"/>
        <v>0.009105016036</v>
      </c>
      <c r="AC15" s="21">
        <f t="shared" si="18"/>
        <v>0.3335304918</v>
      </c>
      <c r="AD15" s="135">
        <v>-0.015500088122081812</v>
      </c>
      <c r="AE15" s="6">
        <f t="shared" si="19"/>
        <v>-0.005169752014</v>
      </c>
      <c r="AF15" s="21">
        <f t="shared" si="20"/>
        <v>0.3335304918</v>
      </c>
      <c r="AG15" s="135">
        <v>0.05126223851578793</v>
      </c>
      <c r="AH15" s="6">
        <f t="shared" si="21"/>
        <v>0.01709751962</v>
      </c>
      <c r="AI15" s="21">
        <f t="shared" si="22"/>
        <v>0.3335304918</v>
      </c>
      <c r="AJ15" s="135"/>
      <c r="AL15" s="21"/>
    </row>
    <row r="16" ht="13.5" customHeight="1">
      <c r="A16" s="15" t="s">
        <v>89</v>
      </c>
      <c r="B16" s="6">
        <f>SQRT(('Regime Indicators'!J15-'Regime Indicators'!$J$35)^2+('Regime Indicators'!K15-'Regime Indicators'!$K$35)^2+('Regime Indicators'!L15-'Regime Indicators'!$L$35)^2+('Regime Indicators'!M15-'Regime Indicators'!$M$35)^2+('Regime Indicators'!N15-'Regime Indicators'!$N$35)^2+('Regime Indicators'!O15-'Regime Indicators'!$O$35)^2)</f>
        <v>9.435815518</v>
      </c>
      <c r="C16" s="6">
        <f t="shared" si="1"/>
        <v>0.6684876993</v>
      </c>
      <c r="D16" s="6">
        <f t="shared" si="2"/>
        <v>0.344868846</v>
      </c>
      <c r="F16" s="135">
        <v>0.06781987070805773</v>
      </c>
      <c r="G16" s="6">
        <f t="shared" si="3"/>
        <v>0.02338896055</v>
      </c>
      <c r="H16" s="21">
        <f t="shared" si="4"/>
        <v>0.344868846</v>
      </c>
      <c r="I16" s="135">
        <v>0.04645012941063875</v>
      </c>
      <c r="J16" s="6">
        <f t="shared" si="5"/>
        <v>0.01601920253</v>
      </c>
      <c r="K16" s="21">
        <f t="shared" si="6"/>
        <v>0.344868846</v>
      </c>
      <c r="L16" s="135">
        <v>0.10018209590084215</v>
      </c>
      <c r="M16" s="6">
        <f t="shared" si="7"/>
        <v>0.0345496838</v>
      </c>
      <c r="N16" s="21">
        <f t="shared" si="8"/>
        <v>0.344868846</v>
      </c>
      <c r="O16" s="22">
        <v>0.07613948962231065</v>
      </c>
      <c r="P16" s="6">
        <f t="shared" si="9"/>
        <v>0.02625813792</v>
      </c>
      <c r="Q16" s="21">
        <f t="shared" si="10"/>
        <v>0.344868846</v>
      </c>
      <c r="R16" s="135">
        <v>0.007712160802149759</v>
      </c>
      <c r="S16" s="6">
        <f t="shared" si="11"/>
        <v>0.002659683996</v>
      </c>
      <c r="T16" s="21">
        <f t="shared" si="12"/>
        <v>0.344868846</v>
      </c>
      <c r="U16" s="135">
        <v>0.019144520541146015</v>
      </c>
      <c r="V16" s="6">
        <f t="shared" si="13"/>
        <v>0.006602348707</v>
      </c>
      <c r="W16" s="21">
        <f t="shared" si="14"/>
        <v>0.344868846</v>
      </c>
      <c r="X16" s="135">
        <v>0.05091733066390769</v>
      </c>
      <c r="Y16" s="6">
        <f t="shared" si="15"/>
        <v>0.01755980107</v>
      </c>
      <c r="Z16" s="21">
        <f t="shared" si="16"/>
        <v>0.344868846</v>
      </c>
      <c r="AA16" s="135">
        <v>0.05725890048239912</v>
      </c>
      <c r="AB16" s="6">
        <f t="shared" si="17"/>
        <v>0.01974681093</v>
      </c>
      <c r="AC16" s="21">
        <f t="shared" si="18"/>
        <v>0.344868846</v>
      </c>
      <c r="AD16" s="135">
        <v>-0.016528555285159507</v>
      </c>
      <c r="AE16" s="6">
        <f t="shared" si="19"/>
        <v>-0.005700183788</v>
      </c>
      <c r="AF16" s="21">
        <f t="shared" si="20"/>
        <v>0.344868846</v>
      </c>
      <c r="AG16" s="135">
        <v>0.04490816225597771</v>
      </c>
      <c r="AH16" s="6">
        <f t="shared" si="21"/>
        <v>0.01548742609</v>
      </c>
      <c r="AI16" s="21">
        <f t="shared" si="22"/>
        <v>0.344868846</v>
      </c>
      <c r="AJ16" s="135"/>
      <c r="AL16" s="21"/>
    </row>
    <row r="17" ht="13.5" customHeight="1">
      <c r="A17" s="15" t="s">
        <v>91</v>
      </c>
      <c r="B17" s="6">
        <f>SQRT(('Regime Indicators'!J16-'Regime Indicators'!$J$35)^2+('Regime Indicators'!K16-'Regime Indicators'!$K$35)^2+('Regime Indicators'!L16-'Regime Indicators'!$L$35)^2+('Regime Indicators'!M16-'Regime Indicators'!$M$35)^2+('Regime Indicators'!N16-'Regime Indicators'!$N$35)^2+('Regime Indicators'!O16-'Regime Indicators'!$O$35)^2)</f>
        <v>9.066161106</v>
      </c>
      <c r="C17" s="6">
        <f t="shared" si="1"/>
        <v>0.6422992446</v>
      </c>
      <c r="D17" s="6">
        <f t="shared" si="2"/>
        <v>0.3970986419</v>
      </c>
      <c r="F17" s="135">
        <v>-0.11145114783203935</v>
      </c>
      <c r="G17" s="6">
        <f t="shared" si="3"/>
        <v>-0.04425709944</v>
      </c>
      <c r="H17" s="21">
        <f t="shared" si="4"/>
        <v>0.3970986419</v>
      </c>
      <c r="I17" s="135">
        <v>-0.11745059863705964</v>
      </c>
      <c r="J17" s="6">
        <f t="shared" si="5"/>
        <v>-0.04663947321</v>
      </c>
      <c r="K17" s="21">
        <f t="shared" si="6"/>
        <v>0.3970986419</v>
      </c>
      <c r="L17" s="135">
        <v>-0.10595196765376014</v>
      </c>
      <c r="M17" s="6">
        <f t="shared" si="7"/>
        <v>-0.04207338246</v>
      </c>
      <c r="N17" s="21">
        <f t="shared" si="8"/>
        <v>0.3970986419</v>
      </c>
      <c r="O17" s="22">
        <v>-0.0922127022766126</v>
      </c>
      <c r="P17" s="6">
        <f t="shared" si="9"/>
        <v>-0.03661753884</v>
      </c>
      <c r="Q17" s="21">
        <f t="shared" si="10"/>
        <v>0.3970986419</v>
      </c>
      <c r="R17" s="135">
        <v>-0.1509237159179121</v>
      </c>
      <c r="S17" s="6">
        <f t="shared" si="11"/>
        <v>-0.05993160262</v>
      </c>
      <c r="T17" s="21">
        <f t="shared" si="12"/>
        <v>0.3970986419</v>
      </c>
      <c r="U17" s="135">
        <v>-0.12179391095110292</v>
      </c>
      <c r="V17" s="6">
        <f t="shared" si="13"/>
        <v>-0.04836419663</v>
      </c>
      <c r="W17" s="21">
        <f t="shared" si="14"/>
        <v>0.3970986419</v>
      </c>
      <c r="X17" s="135">
        <v>-0.11451017056221724</v>
      </c>
      <c r="Y17" s="6">
        <f t="shared" si="15"/>
        <v>-0.04547183321</v>
      </c>
      <c r="Z17" s="21">
        <f t="shared" si="16"/>
        <v>0.3970986419</v>
      </c>
      <c r="AA17" s="135">
        <v>-0.10777481666220945</v>
      </c>
      <c r="AB17" s="6">
        <f t="shared" si="17"/>
        <v>-0.04279723333</v>
      </c>
      <c r="AC17" s="21">
        <f t="shared" si="18"/>
        <v>0.3970986419</v>
      </c>
      <c r="AD17" s="135">
        <v>-0.02426077527296322</v>
      </c>
      <c r="AE17" s="6">
        <f t="shared" si="19"/>
        <v>-0.009633920912</v>
      </c>
      <c r="AF17" s="21">
        <f t="shared" si="20"/>
        <v>0.3970986419</v>
      </c>
      <c r="AG17" s="135">
        <v>-0.01424068410969459</v>
      </c>
      <c r="AH17" s="6">
        <f t="shared" si="21"/>
        <v>-0.00565495632</v>
      </c>
      <c r="AI17" s="21">
        <f t="shared" si="22"/>
        <v>0.3970986419</v>
      </c>
      <c r="AJ17" s="135"/>
      <c r="AL17" s="21"/>
    </row>
    <row r="18" ht="13.5" customHeight="1">
      <c r="A18" s="15" t="s">
        <v>93</v>
      </c>
      <c r="B18" s="6">
        <f>SQRT(('Regime Indicators'!J17-'Regime Indicators'!$J$35)^2+('Regime Indicators'!K17-'Regime Indicators'!$K$35)^2+('Regime Indicators'!L17-'Regime Indicators'!$L$35)^2+('Regime Indicators'!M17-'Regime Indicators'!$M$35)^2+('Regime Indicators'!N17-'Regime Indicators'!$N$35)^2+('Regime Indicators'!O17-'Regime Indicators'!$O$35)^2)</f>
        <v>8.41132243</v>
      </c>
      <c r="C18" s="6">
        <f t="shared" si="1"/>
        <v>0.5959066886</v>
      </c>
      <c r="D18" s="6">
        <f t="shared" si="2"/>
        <v>0.4900320145</v>
      </c>
      <c r="F18" s="135">
        <v>0.10130283647702143</v>
      </c>
      <c r="G18" s="6">
        <f t="shared" si="3"/>
        <v>0.04964163303</v>
      </c>
      <c r="H18" s="21">
        <f t="shared" si="4"/>
        <v>0.4900320145</v>
      </c>
      <c r="I18" s="135">
        <v>0.13003086297198108</v>
      </c>
      <c r="J18" s="6">
        <f t="shared" si="5"/>
        <v>0.06371928573</v>
      </c>
      <c r="K18" s="21">
        <f t="shared" si="6"/>
        <v>0.4900320145</v>
      </c>
      <c r="L18" s="135">
        <v>0.09720416980655222</v>
      </c>
      <c r="M18" s="6">
        <f t="shared" si="7"/>
        <v>0.04763315515</v>
      </c>
      <c r="N18" s="21">
        <f t="shared" si="8"/>
        <v>0.4900320145</v>
      </c>
      <c r="O18" s="22">
        <v>0.128315142246896</v>
      </c>
      <c r="P18" s="6">
        <f t="shared" si="9"/>
        <v>0.06287852764</v>
      </c>
      <c r="Q18" s="21">
        <f t="shared" si="10"/>
        <v>0.4900320145</v>
      </c>
      <c r="R18" s="135">
        <v>0.15834006456183514</v>
      </c>
      <c r="S18" s="6">
        <f t="shared" si="11"/>
        <v>0.07759170081</v>
      </c>
      <c r="T18" s="21">
        <f t="shared" si="12"/>
        <v>0.4900320145</v>
      </c>
      <c r="U18" s="135">
        <v>0.16436087109549669</v>
      </c>
      <c r="V18" s="6">
        <f t="shared" si="13"/>
        <v>0.08054208876</v>
      </c>
      <c r="W18" s="21">
        <f t="shared" si="14"/>
        <v>0.4900320145</v>
      </c>
      <c r="X18" s="135">
        <v>0.16731310338460914</v>
      </c>
      <c r="Y18" s="6">
        <f t="shared" si="15"/>
        <v>0.0819887771</v>
      </c>
      <c r="Z18" s="21">
        <f t="shared" si="16"/>
        <v>0.4900320145</v>
      </c>
      <c r="AA18" s="135">
        <v>0.1878903212794829</v>
      </c>
      <c r="AB18" s="6">
        <f t="shared" si="17"/>
        <v>0.09207227264</v>
      </c>
      <c r="AC18" s="21">
        <f t="shared" si="18"/>
        <v>0.4900320145</v>
      </c>
      <c r="AD18" s="135">
        <v>0.10848146930529357</v>
      </c>
      <c r="AE18" s="6">
        <f t="shared" si="19"/>
        <v>0.05315939294</v>
      </c>
      <c r="AF18" s="21">
        <f t="shared" si="20"/>
        <v>0.4900320145</v>
      </c>
      <c r="AG18" s="135">
        <v>0.09320797603422881</v>
      </c>
      <c r="AH18" s="6">
        <f t="shared" si="21"/>
        <v>0.04567489226</v>
      </c>
      <c r="AI18" s="21">
        <f t="shared" si="22"/>
        <v>0.4900320145</v>
      </c>
      <c r="AJ18" s="135"/>
      <c r="AL18" s="21"/>
    </row>
    <row r="19" ht="13.5" customHeight="1">
      <c r="A19" s="15" t="s">
        <v>95</v>
      </c>
      <c r="B19" s="6">
        <f>SQRT(('Regime Indicators'!J18-'Regime Indicators'!$J$35)^2+('Regime Indicators'!K18-'Regime Indicators'!$K$35)^2+('Regime Indicators'!L18-'Regime Indicators'!$L$35)^2+('Regime Indicators'!M18-'Regime Indicators'!$M$35)^2+('Regime Indicators'!N18-'Regime Indicators'!$N$35)^2+('Regime Indicators'!O18-'Regime Indicators'!$O$35)^2)</f>
        <v>7.512622371</v>
      </c>
      <c r="C19" s="6">
        <f t="shared" si="1"/>
        <v>0.532237583</v>
      </c>
      <c r="D19" s="6">
        <f t="shared" si="2"/>
        <v>0.6124562748</v>
      </c>
      <c r="F19" s="135">
        <v>0.1053971543438903</v>
      </c>
      <c r="G19" s="6">
        <f t="shared" si="3"/>
        <v>0.06455114852</v>
      </c>
      <c r="H19" s="21">
        <f t="shared" si="4"/>
        <v>0.6124562748</v>
      </c>
      <c r="I19" s="135">
        <v>0.11831026332663885</v>
      </c>
      <c r="J19" s="6">
        <f t="shared" si="5"/>
        <v>0.07245986314</v>
      </c>
      <c r="K19" s="21">
        <f t="shared" si="6"/>
        <v>0.6124562748</v>
      </c>
      <c r="L19" s="135">
        <v>0.15364001682440054</v>
      </c>
      <c r="M19" s="6">
        <f t="shared" si="7"/>
        <v>0.09409779236</v>
      </c>
      <c r="N19" s="21">
        <f t="shared" si="8"/>
        <v>0.6124562748</v>
      </c>
      <c r="O19" s="22">
        <v>0.17112000606965383</v>
      </c>
      <c r="P19" s="6">
        <f t="shared" si="9"/>
        <v>0.1048035215</v>
      </c>
      <c r="Q19" s="21">
        <f t="shared" si="10"/>
        <v>0.6124562748</v>
      </c>
      <c r="R19" s="135">
        <v>0.057591282700449664</v>
      </c>
      <c r="S19" s="6">
        <f t="shared" si="11"/>
        <v>0.03527214246</v>
      </c>
      <c r="T19" s="21">
        <f t="shared" si="12"/>
        <v>0.6124562748</v>
      </c>
      <c r="U19" s="135">
        <v>0.08492684140554152</v>
      </c>
      <c r="V19" s="6">
        <f t="shared" si="13"/>
        <v>0.05201397692</v>
      </c>
      <c r="W19" s="21">
        <f t="shared" si="14"/>
        <v>0.6124562748</v>
      </c>
      <c r="X19" s="135">
        <v>0.11076933120014787</v>
      </c>
      <c r="Y19" s="6">
        <f t="shared" si="15"/>
        <v>0.06784137195</v>
      </c>
      <c r="Z19" s="21">
        <f t="shared" si="16"/>
        <v>0.6124562748</v>
      </c>
      <c r="AA19" s="135">
        <v>0.14644458771145596</v>
      </c>
      <c r="AB19" s="6">
        <f t="shared" si="17"/>
        <v>0.08969090665</v>
      </c>
      <c r="AC19" s="21">
        <f t="shared" si="18"/>
        <v>0.6124562748</v>
      </c>
      <c r="AD19" s="135">
        <v>-0.013407180006298147</v>
      </c>
      <c r="AE19" s="6">
        <f t="shared" si="19"/>
        <v>-0.008211311522</v>
      </c>
      <c r="AF19" s="21">
        <f t="shared" si="20"/>
        <v>0.6124562748</v>
      </c>
      <c r="AG19" s="135">
        <v>0.0197129182650857</v>
      </c>
      <c r="AH19" s="6">
        <f t="shared" si="21"/>
        <v>0.01207330049</v>
      </c>
      <c r="AI19" s="21">
        <f t="shared" si="22"/>
        <v>0.6124562748</v>
      </c>
      <c r="AJ19" s="135"/>
      <c r="AL19" s="21"/>
    </row>
    <row r="20" ht="13.5" customHeight="1">
      <c r="A20" s="15" t="s">
        <v>97</v>
      </c>
      <c r="B20" s="6">
        <f>SQRT(('Regime Indicators'!J19-'Regime Indicators'!$J$35)^2+('Regime Indicators'!K19-'Regime Indicators'!$K$35)^2+('Regime Indicators'!L19-'Regime Indicators'!$L$35)^2+('Regime Indicators'!M19-'Regime Indicators'!$M$35)^2+('Regime Indicators'!N19-'Regime Indicators'!$N$35)^2+('Regime Indicators'!O19-'Regime Indicators'!$O$35)^2)</f>
        <v>6.654584418</v>
      </c>
      <c r="C20" s="6">
        <f t="shared" si="1"/>
        <v>0.4714492159</v>
      </c>
      <c r="D20" s="6">
        <f t="shared" si="2"/>
        <v>0.7174308911</v>
      </c>
      <c r="F20" s="135">
        <v>0.06455176825083675</v>
      </c>
      <c r="G20" s="6">
        <f t="shared" si="3"/>
        <v>0.04631143262</v>
      </c>
      <c r="H20" s="21">
        <f t="shared" si="4"/>
        <v>0.7174308911</v>
      </c>
      <c r="I20" s="135">
        <v>0.06030203227736486</v>
      </c>
      <c r="J20" s="6">
        <f t="shared" si="5"/>
        <v>0.04326254075</v>
      </c>
      <c r="K20" s="21">
        <f t="shared" si="6"/>
        <v>0.7174308911</v>
      </c>
      <c r="L20" s="135">
        <v>0.06595951178050186</v>
      </c>
      <c r="M20" s="6">
        <f t="shared" si="7"/>
        <v>0.04732139131</v>
      </c>
      <c r="N20" s="21">
        <f t="shared" si="8"/>
        <v>0.7174308911</v>
      </c>
      <c r="O20" s="22">
        <v>0.09239021980162909</v>
      </c>
      <c r="P20" s="6">
        <f t="shared" si="9"/>
        <v>0.06628359772</v>
      </c>
      <c r="Q20" s="21">
        <f t="shared" si="10"/>
        <v>0.7174308911</v>
      </c>
      <c r="R20" s="135">
        <v>0.05102919103386028</v>
      </c>
      <c r="S20" s="6">
        <f t="shared" si="11"/>
        <v>0.036609918</v>
      </c>
      <c r="T20" s="21">
        <f t="shared" si="12"/>
        <v>0.7174308911</v>
      </c>
      <c r="U20" s="135">
        <v>0.02586860280709069</v>
      </c>
      <c r="V20" s="6">
        <f t="shared" si="13"/>
        <v>0.01855893476</v>
      </c>
      <c r="W20" s="21">
        <f t="shared" si="14"/>
        <v>0.7174308911</v>
      </c>
      <c r="X20" s="135">
        <v>0.03964860258383829</v>
      </c>
      <c r="Y20" s="6">
        <f t="shared" si="15"/>
        <v>0.02844513228</v>
      </c>
      <c r="Z20" s="21">
        <f t="shared" si="16"/>
        <v>0.7174308911</v>
      </c>
      <c r="AA20" s="135">
        <v>0.026323934567530127</v>
      </c>
      <c r="AB20" s="6">
        <f t="shared" si="17"/>
        <v>0.01888560383</v>
      </c>
      <c r="AC20" s="21">
        <f t="shared" si="18"/>
        <v>0.7174308911</v>
      </c>
      <c r="AD20" s="135">
        <v>0.018036623588495004</v>
      </c>
      <c r="AE20" s="6">
        <f t="shared" si="19"/>
        <v>0.01294003093</v>
      </c>
      <c r="AF20" s="21">
        <f t="shared" si="20"/>
        <v>0.7174308911</v>
      </c>
      <c r="AG20" s="135">
        <v>0.043565868128246255</v>
      </c>
      <c r="AH20" s="6">
        <f t="shared" si="21"/>
        <v>0.03125549959</v>
      </c>
      <c r="AI20" s="21">
        <f t="shared" si="22"/>
        <v>0.7174308911</v>
      </c>
      <c r="AJ20" s="135"/>
      <c r="AL20" s="21"/>
    </row>
    <row r="21" ht="13.5" customHeight="1">
      <c r="A21" s="15" t="s">
        <v>99</v>
      </c>
      <c r="B21" s="6">
        <f>SQRT(('Regime Indicators'!J20-'Regime Indicators'!$J$35)^2+('Regime Indicators'!K20-'Regime Indicators'!$K$35)^2+('Regime Indicators'!L20-'Regime Indicators'!$L$35)^2+('Regime Indicators'!M20-'Regime Indicators'!$M$35)^2+('Regime Indicators'!N20-'Regime Indicators'!$N$35)^2+('Regime Indicators'!O20-'Regime Indicators'!$O$35)^2)</f>
        <v>6.000739016</v>
      </c>
      <c r="C21" s="6">
        <f t="shared" si="1"/>
        <v>0.4251270292</v>
      </c>
      <c r="D21" s="6">
        <f t="shared" si="2"/>
        <v>0.786753578</v>
      </c>
      <c r="F21" s="135">
        <v>-0.005045701512362943</v>
      </c>
      <c r="G21" s="6">
        <f t="shared" si="3"/>
        <v>-0.003969723718</v>
      </c>
      <c r="H21" s="21">
        <f t="shared" si="4"/>
        <v>0.786753578</v>
      </c>
      <c r="I21" s="135">
        <v>0.007575934459473466</v>
      </c>
      <c r="J21" s="6">
        <f t="shared" si="5"/>
        <v>0.005960393543</v>
      </c>
      <c r="K21" s="21">
        <f t="shared" si="6"/>
        <v>0.786753578</v>
      </c>
      <c r="L21" s="135">
        <v>-0.026497487045217705</v>
      </c>
      <c r="M21" s="6">
        <f t="shared" si="7"/>
        <v>-0.02084699274</v>
      </c>
      <c r="N21" s="21">
        <f t="shared" si="8"/>
        <v>0.786753578</v>
      </c>
      <c r="O21" s="22">
        <v>-0.005896627446811964</v>
      </c>
      <c r="P21" s="6">
        <f t="shared" si="9"/>
        <v>-0.004639192742</v>
      </c>
      <c r="Q21" s="21">
        <f t="shared" si="10"/>
        <v>0.786753578</v>
      </c>
      <c r="R21" s="135">
        <v>0.004862927291060748</v>
      </c>
      <c r="S21" s="6">
        <f t="shared" si="11"/>
        <v>0.003825925446</v>
      </c>
      <c r="T21" s="21">
        <f t="shared" si="12"/>
        <v>0.786753578</v>
      </c>
      <c r="U21" s="135">
        <v>0.012229059106791285</v>
      </c>
      <c r="V21" s="6">
        <f t="shared" si="13"/>
        <v>0.009621256008</v>
      </c>
      <c r="W21" s="21">
        <f t="shared" si="14"/>
        <v>0.786753578</v>
      </c>
      <c r="X21" s="135">
        <v>-0.006504629326452016</v>
      </c>
      <c r="Y21" s="6">
        <f t="shared" si="15"/>
        <v>-0.005117540396</v>
      </c>
      <c r="Z21" s="21">
        <f t="shared" si="16"/>
        <v>0.786753578</v>
      </c>
      <c r="AA21" s="135">
        <v>0.003354377863040936</v>
      </c>
      <c r="AB21" s="6">
        <f t="shared" si="17"/>
        <v>0.002639068786</v>
      </c>
      <c r="AC21" s="21">
        <f t="shared" si="18"/>
        <v>0.786753578</v>
      </c>
      <c r="AD21" s="135">
        <v>0.03646547821169288</v>
      </c>
      <c r="AE21" s="6">
        <f t="shared" si="19"/>
        <v>0.02868934546</v>
      </c>
      <c r="AF21" s="21">
        <f t="shared" si="20"/>
        <v>0.786753578</v>
      </c>
      <c r="AG21" s="135">
        <v>0.016748722314569253</v>
      </c>
      <c r="AH21" s="6">
        <f t="shared" si="21"/>
        <v>0.01317711721</v>
      </c>
      <c r="AI21" s="21">
        <f t="shared" si="22"/>
        <v>0.786753578</v>
      </c>
      <c r="AJ21" s="135"/>
      <c r="AL21" s="21"/>
    </row>
    <row r="22" ht="13.5" customHeight="1">
      <c r="A22" s="15" t="s">
        <v>101</v>
      </c>
      <c r="B22" s="6">
        <f>SQRT(('Regime Indicators'!J21-'Regime Indicators'!$J$35)^2+('Regime Indicators'!K21-'Regime Indicators'!$K$35)^2+('Regime Indicators'!L21-'Regime Indicators'!$L$35)^2+('Regime Indicators'!M21-'Regime Indicators'!$M$35)^2+('Regime Indicators'!N21-'Regime Indicators'!$N$35)^2+('Regime Indicators'!O21-'Regime Indicators'!$O$35)^2)</f>
        <v>5.438592194</v>
      </c>
      <c r="C22" s="6">
        <f t="shared" si="1"/>
        <v>0.3853012997</v>
      </c>
      <c r="D22" s="6">
        <f t="shared" si="2"/>
        <v>0.8380264765</v>
      </c>
      <c r="F22" s="135">
        <v>-0.16201202890979816</v>
      </c>
      <c r="G22" s="6">
        <f t="shared" si="3"/>
        <v>-0.1357703697</v>
      </c>
      <c r="H22" s="21">
        <f t="shared" si="4"/>
        <v>0.8380264765</v>
      </c>
      <c r="I22" s="135">
        <v>-0.13136512715413462</v>
      </c>
      <c r="J22" s="6">
        <f t="shared" si="5"/>
        <v>-0.1100874546</v>
      </c>
      <c r="K22" s="21">
        <f t="shared" si="6"/>
        <v>0.8380264765</v>
      </c>
      <c r="L22" s="135">
        <v>-0.21474608880961044</v>
      </c>
      <c r="M22" s="6">
        <f t="shared" si="7"/>
        <v>-0.1799629082</v>
      </c>
      <c r="N22" s="21">
        <f t="shared" si="8"/>
        <v>0.8380264765</v>
      </c>
      <c r="O22" s="22">
        <v>-0.22248163410838395</v>
      </c>
      <c r="P22" s="6">
        <f t="shared" si="9"/>
        <v>-0.1864454999</v>
      </c>
      <c r="Q22" s="21">
        <f t="shared" si="10"/>
        <v>0.8380264765</v>
      </c>
      <c r="R22" s="135">
        <v>-0.1884815912456952</v>
      </c>
      <c r="S22" s="6">
        <f t="shared" si="11"/>
        <v>-0.1579525638</v>
      </c>
      <c r="T22" s="21">
        <f t="shared" si="12"/>
        <v>0.8380264765</v>
      </c>
      <c r="U22" s="135">
        <v>-0.19163061031844864</v>
      </c>
      <c r="V22" s="6">
        <f t="shared" si="13"/>
        <v>-0.1605915252</v>
      </c>
      <c r="W22" s="21">
        <f t="shared" si="14"/>
        <v>0.8380264765</v>
      </c>
      <c r="X22" s="135">
        <v>-0.1967863935625288</v>
      </c>
      <c r="Y22" s="6">
        <f t="shared" si="15"/>
        <v>-0.164912208</v>
      </c>
      <c r="Z22" s="21">
        <f t="shared" si="16"/>
        <v>0.8380264765</v>
      </c>
      <c r="AA22" s="135">
        <v>-0.18156961108513703</v>
      </c>
      <c r="AB22" s="6">
        <f t="shared" si="17"/>
        <v>-0.1521601414</v>
      </c>
      <c r="AC22" s="21">
        <f t="shared" si="18"/>
        <v>0.8380264765</v>
      </c>
      <c r="AD22" s="135">
        <v>-0.007374050049627434</v>
      </c>
      <c r="AE22" s="6">
        <f t="shared" si="19"/>
        <v>-0.006179649181</v>
      </c>
      <c r="AF22" s="21">
        <f t="shared" si="20"/>
        <v>0.8380264765</v>
      </c>
      <c r="AG22" s="135">
        <v>-0.07834685516333528</v>
      </c>
      <c r="AH22" s="6">
        <f t="shared" si="21"/>
        <v>-0.06565673898</v>
      </c>
      <c r="AI22" s="21">
        <f t="shared" si="22"/>
        <v>0.8380264765</v>
      </c>
      <c r="AJ22" s="135"/>
      <c r="AL22" s="21"/>
    </row>
    <row r="23" ht="13.5" customHeight="1">
      <c r="A23" s="15" t="s">
        <v>103</v>
      </c>
      <c r="B23" s="6">
        <f>SQRT(('Regime Indicators'!J22-'Regime Indicators'!$J$35)^2+('Regime Indicators'!K22-'Regime Indicators'!$K$35)^2+('Regime Indicators'!L22-'Regime Indicators'!$L$35)^2+('Regime Indicators'!M22-'Regime Indicators'!$M$35)^2+('Regime Indicators'!N22-'Regime Indicators'!$N$35)^2+('Regime Indicators'!O22-'Regime Indicators'!$O$35)^2)</f>
        <v>4.784653716</v>
      </c>
      <c r="C23" s="6">
        <f t="shared" si="1"/>
        <v>0.338972519</v>
      </c>
      <c r="D23" s="6">
        <f t="shared" si="2"/>
        <v>0.8876456929</v>
      </c>
      <c r="F23" s="135">
        <v>0.13105804241267993</v>
      </c>
      <c r="G23" s="6">
        <f t="shared" si="3"/>
        <v>0.1163331069</v>
      </c>
      <c r="H23" s="21">
        <f t="shared" si="4"/>
        <v>0.8876456929</v>
      </c>
      <c r="I23" s="135">
        <v>0.10606440019788765</v>
      </c>
      <c r="J23" s="6">
        <f t="shared" si="5"/>
        <v>0.094147608</v>
      </c>
      <c r="K23" s="21">
        <f t="shared" si="6"/>
        <v>0.8876456929</v>
      </c>
      <c r="L23" s="135">
        <v>0.15968704433564107</v>
      </c>
      <c r="M23" s="6">
        <f t="shared" si="7"/>
        <v>0.1417455171</v>
      </c>
      <c r="N23" s="21">
        <f t="shared" si="8"/>
        <v>0.8876456929</v>
      </c>
      <c r="O23" s="22">
        <v>0.14991164905497278</v>
      </c>
      <c r="P23" s="6">
        <f t="shared" si="9"/>
        <v>0.1330684296</v>
      </c>
      <c r="Q23" s="21">
        <f t="shared" si="10"/>
        <v>0.8876456929</v>
      </c>
      <c r="R23" s="135">
        <v>0.030372890329543267</v>
      </c>
      <c r="S23" s="6">
        <f t="shared" si="11"/>
        <v>0.02696036528</v>
      </c>
      <c r="T23" s="21">
        <f t="shared" si="12"/>
        <v>0.8876456929</v>
      </c>
      <c r="U23" s="135">
        <v>0.039894529314546734</v>
      </c>
      <c r="V23" s="6">
        <f t="shared" si="13"/>
        <v>0.03541220712</v>
      </c>
      <c r="W23" s="21">
        <f t="shared" si="14"/>
        <v>0.8876456929</v>
      </c>
      <c r="X23" s="135">
        <v>0.002789221564482247</v>
      </c>
      <c r="Y23" s="6">
        <f t="shared" si="15"/>
        <v>0.002475840508</v>
      </c>
      <c r="Z23" s="21">
        <f t="shared" si="16"/>
        <v>0.8876456929</v>
      </c>
      <c r="AA23" s="135">
        <v>0.010986238109882196</v>
      </c>
      <c r="AB23" s="6">
        <f t="shared" si="17"/>
        <v>0.009751886939</v>
      </c>
      <c r="AC23" s="21">
        <f t="shared" si="18"/>
        <v>0.8876456929</v>
      </c>
      <c r="AD23" s="135">
        <v>-0.003589164411726742</v>
      </c>
      <c r="AE23" s="6">
        <f t="shared" si="19"/>
        <v>-0.003185906331</v>
      </c>
      <c r="AF23" s="21">
        <f t="shared" si="20"/>
        <v>0.8876456929</v>
      </c>
      <c r="AG23" s="135">
        <v>0.05451392824221446</v>
      </c>
      <c r="AH23" s="6">
        <f t="shared" si="21"/>
        <v>0.04838905361</v>
      </c>
      <c r="AI23" s="21">
        <f t="shared" si="22"/>
        <v>0.8876456929</v>
      </c>
      <c r="AJ23" s="135"/>
      <c r="AL23" s="21"/>
    </row>
    <row r="24" ht="13.5" customHeight="1">
      <c r="A24" s="15" t="s">
        <v>105</v>
      </c>
      <c r="B24" s="6">
        <f>SQRT(('Regime Indicators'!J23-'Regime Indicators'!$J$35)^2+('Regime Indicators'!K23-'Regime Indicators'!$K$35)^2+('Regime Indicators'!L23-'Regime Indicators'!$L$35)^2+('Regime Indicators'!M23-'Regime Indicators'!$M$35)^2+('Regime Indicators'!N23-'Regime Indicators'!$N$35)^2+('Regime Indicators'!O23-'Regime Indicators'!$O$35)^2)</f>
        <v>4.512226646</v>
      </c>
      <c r="C24" s="6">
        <f t="shared" si="1"/>
        <v>0.319672211</v>
      </c>
      <c r="D24" s="6">
        <f t="shared" si="2"/>
        <v>0.905164398</v>
      </c>
      <c r="F24" s="135">
        <v>0.11119349094371112</v>
      </c>
      <c r="G24" s="6">
        <f t="shared" si="3"/>
        <v>0.1006483893</v>
      </c>
      <c r="H24" s="21">
        <f t="shared" si="4"/>
        <v>0.905164398</v>
      </c>
      <c r="I24" s="135">
        <v>0.1468932527915916</v>
      </c>
      <c r="J24" s="6">
        <f t="shared" si="5"/>
        <v>0.1329625427</v>
      </c>
      <c r="K24" s="21">
        <f t="shared" si="6"/>
        <v>0.905164398</v>
      </c>
      <c r="L24" s="135">
        <v>0.11590530258800635</v>
      </c>
      <c r="M24" s="6">
        <f t="shared" si="7"/>
        <v>0.1049133534</v>
      </c>
      <c r="N24" s="21">
        <f t="shared" si="8"/>
        <v>0.905164398</v>
      </c>
      <c r="O24" s="22">
        <v>0.1327565507883095</v>
      </c>
      <c r="P24" s="6">
        <f t="shared" si="9"/>
        <v>0.1201665034</v>
      </c>
      <c r="Q24" s="21">
        <f t="shared" si="10"/>
        <v>0.905164398</v>
      </c>
      <c r="R24" s="135">
        <v>0.09605119161538456</v>
      </c>
      <c r="S24" s="6">
        <f t="shared" si="11"/>
        <v>0.08694211903</v>
      </c>
      <c r="T24" s="21">
        <f t="shared" si="12"/>
        <v>0.905164398</v>
      </c>
      <c r="U24" s="135">
        <v>0.11132977756051399</v>
      </c>
      <c r="V24" s="6">
        <f t="shared" si="13"/>
        <v>0.1007717511</v>
      </c>
      <c r="W24" s="21">
        <f t="shared" si="14"/>
        <v>0.905164398</v>
      </c>
      <c r="X24" s="135">
        <v>0.15119338582054298</v>
      </c>
      <c r="Y24" s="6">
        <f t="shared" si="15"/>
        <v>0.1368548701</v>
      </c>
      <c r="Z24" s="21">
        <f t="shared" si="16"/>
        <v>0.905164398</v>
      </c>
      <c r="AA24" s="135">
        <v>0.12149171665532643</v>
      </c>
      <c r="AB24" s="6">
        <f t="shared" si="17"/>
        <v>0.1099699766</v>
      </c>
      <c r="AC24" s="21">
        <f t="shared" si="18"/>
        <v>0.905164398</v>
      </c>
      <c r="AD24" s="135">
        <v>0.011608913101571083</v>
      </c>
      <c r="AE24" s="6">
        <f t="shared" si="19"/>
        <v>0.01050797484</v>
      </c>
      <c r="AF24" s="21">
        <f t="shared" si="20"/>
        <v>0.905164398</v>
      </c>
      <c r="AG24" s="135">
        <v>0.07323551244684645</v>
      </c>
      <c r="AH24" s="6">
        <f t="shared" si="21"/>
        <v>0.06629017853</v>
      </c>
      <c r="AI24" s="21">
        <f t="shared" si="22"/>
        <v>0.905164398</v>
      </c>
      <c r="AJ24" s="135"/>
      <c r="AL24" s="21"/>
    </row>
    <row r="25" ht="13.5" customHeight="1">
      <c r="A25" s="15" t="s">
        <v>107</v>
      </c>
      <c r="B25" s="6">
        <f>SQRT(('Regime Indicators'!J24-'Regime Indicators'!$J$35)^2+('Regime Indicators'!K24-'Regime Indicators'!$K$35)^2+('Regime Indicators'!L24-'Regime Indicators'!$L$35)^2+('Regime Indicators'!M24-'Regime Indicators'!$M$35)^2+('Regime Indicators'!N24-'Regime Indicators'!$N$35)^2+('Regime Indicators'!O24-'Regime Indicators'!$O$35)^2)</f>
        <v>4.296720098</v>
      </c>
      <c r="C25" s="6">
        <f t="shared" si="1"/>
        <v>0.3044044817</v>
      </c>
      <c r="D25" s="6">
        <f t="shared" si="2"/>
        <v>0.9177441561</v>
      </c>
      <c r="F25" s="135">
        <v>-0.021978880514124</v>
      </c>
      <c r="G25" s="6">
        <f t="shared" si="3"/>
        <v>-0.02017098915</v>
      </c>
      <c r="H25" s="21">
        <f t="shared" si="4"/>
        <v>0.9177441561</v>
      </c>
      <c r="I25" s="135">
        <v>-0.04021990731857705</v>
      </c>
      <c r="J25" s="6">
        <f t="shared" si="5"/>
        <v>-0.0369115849</v>
      </c>
      <c r="K25" s="21">
        <f t="shared" si="6"/>
        <v>0.9177441561</v>
      </c>
      <c r="L25" s="135">
        <v>-0.030080628551733546</v>
      </c>
      <c r="M25" s="6">
        <f t="shared" si="7"/>
        <v>-0.02760632107</v>
      </c>
      <c r="N25" s="21">
        <f t="shared" si="8"/>
        <v>0.9177441561</v>
      </c>
      <c r="O25" s="22">
        <v>-0.039379191415989334</v>
      </c>
      <c r="P25" s="6">
        <f t="shared" si="9"/>
        <v>-0.03614002279</v>
      </c>
      <c r="Q25" s="21">
        <f t="shared" si="10"/>
        <v>0.9177441561</v>
      </c>
      <c r="R25" s="135">
        <v>-0.07179830553958788</v>
      </c>
      <c r="S25" s="6">
        <f t="shared" si="11"/>
        <v>-0.06589247533</v>
      </c>
      <c r="T25" s="21">
        <f t="shared" si="12"/>
        <v>0.9177441561</v>
      </c>
      <c r="U25" s="135">
        <v>-0.07256085975787518</v>
      </c>
      <c r="V25" s="6">
        <f t="shared" si="13"/>
        <v>-0.06659230501</v>
      </c>
      <c r="W25" s="21">
        <f t="shared" si="14"/>
        <v>0.9177441561</v>
      </c>
      <c r="X25" s="135">
        <v>-0.10153866391646515</v>
      </c>
      <c r="Y25" s="6">
        <f t="shared" si="15"/>
        <v>-0.09318651543</v>
      </c>
      <c r="Z25" s="21">
        <f t="shared" si="16"/>
        <v>0.9177441561</v>
      </c>
      <c r="AA25" s="135">
        <v>-0.08201020196255926</v>
      </c>
      <c r="AB25" s="6">
        <f t="shared" si="17"/>
        <v>-0.07526438359</v>
      </c>
      <c r="AC25" s="21">
        <f t="shared" si="18"/>
        <v>0.9177441561</v>
      </c>
      <c r="AD25" s="135">
        <v>-0.0038159914061590694</v>
      </c>
      <c r="AE25" s="6">
        <f t="shared" si="19"/>
        <v>-0.003502103813</v>
      </c>
      <c r="AF25" s="21">
        <f t="shared" si="20"/>
        <v>0.9177441561</v>
      </c>
      <c r="AG25" s="135">
        <v>0.0032705014029987822</v>
      </c>
      <c r="AH25" s="6">
        <f t="shared" si="21"/>
        <v>0.00300148355</v>
      </c>
      <c r="AI25" s="21">
        <f t="shared" si="22"/>
        <v>0.9177441561</v>
      </c>
      <c r="AJ25" s="135"/>
      <c r="AL25" s="21"/>
    </row>
    <row r="26" ht="13.5" customHeight="1">
      <c r="A26" s="15" t="s">
        <v>109</v>
      </c>
      <c r="B26" s="6">
        <f>SQRT(('Regime Indicators'!J25-'Regime Indicators'!$J$35)^2+('Regime Indicators'!K25-'Regime Indicators'!$K$35)^2+('Regime Indicators'!L25-'Regime Indicators'!$L$35)^2+('Regime Indicators'!M25-'Regime Indicators'!$M$35)^2+('Regime Indicators'!N25-'Regime Indicators'!$N$35)^2+('Regime Indicators'!O25-'Regime Indicators'!$O$35)^2)</f>
        <v>3.72973799</v>
      </c>
      <c r="C26" s="6">
        <f t="shared" si="1"/>
        <v>0.2642361928</v>
      </c>
      <c r="D26" s="6">
        <f t="shared" si="2"/>
        <v>0.9456673166</v>
      </c>
      <c r="F26" s="135">
        <v>0.06505304267188028</v>
      </c>
      <c r="G26" s="6">
        <f t="shared" si="3"/>
        <v>0.0615185363</v>
      </c>
      <c r="H26" s="21">
        <f t="shared" si="4"/>
        <v>0.9456673166</v>
      </c>
      <c r="I26" s="135">
        <v>0.061078550996353176</v>
      </c>
      <c r="J26" s="6">
        <f t="shared" si="5"/>
        <v>0.05775998942</v>
      </c>
      <c r="K26" s="21">
        <f t="shared" si="6"/>
        <v>0.9456673166</v>
      </c>
      <c r="L26" s="135">
        <v>0.056665079740620294</v>
      </c>
      <c r="M26" s="6">
        <f t="shared" si="7"/>
        <v>0.0535863139</v>
      </c>
      <c r="N26" s="21">
        <f t="shared" si="8"/>
        <v>0.9456673166</v>
      </c>
      <c r="O26" s="22">
        <v>0.04836243533504403</v>
      </c>
      <c r="P26" s="6">
        <f t="shared" si="9"/>
        <v>0.04573477445</v>
      </c>
      <c r="Q26" s="21">
        <f t="shared" si="10"/>
        <v>0.9456673166</v>
      </c>
      <c r="R26" s="135">
        <v>0.07779767908639057</v>
      </c>
      <c r="S26" s="6">
        <f t="shared" si="11"/>
        <v>0.07357072242</v>
      </c>
      <c r="T26" s="21">
        <f t="shared" si="12"/>
        <v>0.9456673166</v>
      </c>
      <c r="U26" s="135">
        <v>0.06805945048152773</v>
      </c>
      <c r="V26" s="6">
        <f t="shared" si="13"/>
        <v>0.06436159791</v>
      </c>
      <c r="W26" s="21">
        <f t="shared" si="14"/>
        <v>0.9456673166</v>
      </c>
      <c r="X26" s="135">
        <v>0.0778892790178003</v>
      </c>
      <c r="Y26" s="6">
        <f t="shared" si="15"/>
        <v>0.07365734548</v>
      </c>
      <c r="Z26" s="21">
        <f t="shared" si="16"/>
        <v>0.9456673166</v>
      </c>
      <c r="AA26" s="135">
        <v>0.09367811875267251</v>
      </c>
      <c r="AB26" s="6">
        <f t="shared" si="17"/>
        <v>0.08858833518</v>
      </c>
      <c r="AC26" s="21">
        <f t="shared" si="18"/>
        <v>0.9456673166</v>
      </c>
      <c r="AD26" s="135">
        <v>0.04369906006362334</v>
      </c>
      <c r="AE26" s="6">
        <f t="shared" si="19"/>
        <v>0.04132477287</v>
      </c>
      <c r="AF26" s="21">
        <f t="shared" si="20"/>
        <v>0.9456673166</v>
      </c>
      <c r="AG26" s="135">
        <v>0.06199474335558164</v>
      </c>
      <c r="AH26" s="6">
        <f t="shared" si="21"/>
        <v>0.05862640259</v>
      </c>
      <c r="AI26" s="21">
        <f t="shared" si="22"/>
        <v>0.9456673166</v>
      </c>
      <c r="AJ26" s="135"/>
      <c r="AL26" s="21"/>
    </row>
    <row r="27" ht="13.5" customHeight="1">
      <c r="A27" s="15" t="s">
        <v>111</v>
      </c>
      <c r="B27" s="6">
        <f>SQRT(('Regime Indicators'!J26-'Regime Indicators'!$J$35)^2+('Regime Indicators'!K26-'Regime Indicators'!$K$35)^2+('Regime Indicators'!L26-'Regime Indicators'!$L$35)^2+('Regime Indicators'!M26-'Regime Indicators'!$M$35)^2+('Regime Indicators'!N26-'Regime Indicators'!$N$35)^2+('Regime Indicators'!O26-'Regime Indicators'!$O$35)^2)</f>
        <v>3.322086548</v>
      </c>
      <c r="C27" s="6">
        <f t="shared" si="1"/>
        <v>0.2353558088</v>
      </c>
      <c r="D27" s="6">
        <f t="shared" si="2"/>
        <v>0.9613969287</v>
      </c>
      <c r="F27" s="135">
        <v>0.015222127070509295</v>
      </c>
      <c r="G27" s="6">
        <f t="shared" si="3"/>
        <v>0.01463450621</v>
      </c>
      <c r="H27" s="21">
        <f t="shared" si="4"/>
        <v>0.9613969287</v>
      </c>
      <c r="I27" s="135">
        <v>-0.01320260517960481</v>
      </c>
      <c r="J27" s="6">
        <f t="shared" si="5"/>
        <v>-0.01269294407</v>
      </c>
      <c r="K27" s="21">
        <f t="shared" si="6"/>
        <v>0.9613969287</v>
      </c>
      <c r="L27" s="135">
        <v>0.032213390694499244</v>
      </c>
      <c r="M27" s="6">
        <f t="shared" si="7"/>
        <v>0.03096985488</v>
      </c>
      <c r="N27" s="21">
        <f t="shared" si="8"/>
        <v>0.9613969287</v>
      </c>
      <c r="O27" s="22">
        <v>0.004471334722243814</v>
      </c>
      <c r="P27" s="6">
        <f t="shared" si="9"/>
        <v>0.004298727469</v>
      </c>
      <c r="Q27" s="21">
        <f t="shared" si="10"/>
        <v>0.9613969287</v>
      </c>
      <c r="R27" s="135">
        <v>0.06962669285259993</v>
      </c>
      <c r="S27" s="6">
        <f t="shared" si="11"/>
        <v>0.06693888867</v>
      </c>
      <c r="T27" s="21">
        <f t="shared" si="12"/>
        <v>0.9613969287</v>
      </c>
      <c r="U27" s="135">
        <v>0.04901490793688579</v>
      </c>
      <c r="V27" s="6">
        <f t="shared" si="13"/>
        <v>0.04712278195</v>
      </c>
      <c r="W27" s="21">
        <f t="shared" si="14"/>
        <v>0.9613969287</v>
      </c>
      <c r="X27" s="135">
        <v>0.07195548914646777</v>
      </c>
      <c r="Y27" s="6">
        <f t="shared" si="15"/>
        <v>0.06917778627</v>
      </c>
      <c r="Z27" s="21">
        <f t="shared" si="16"/>
        <v>0.9613969287</v>
      </c>
      <c r="AA27" s="135">
        <v>0.02512214796184553</v>
      </c>
      <c r="AB27" s="6">
        <f t="shared" si="17"/>
        <v>0.02415235589</v>
      </c>
      <c r="AC27" s="21">
        <f t="shared" si="18"/>
        <v>0.9613969287</v>
      </c>
      <c r="AD27" s="135">
        <v>-0.010351244764053358</v>
      </c>
      <c r="AE27" s="6">
        <f t="shared" si="19"/>
        <v>-0.009951654925</v>
      </c>
      <c r="AF27" s="21">
        <f t="shared" si="20"/>
        <v>0.9613969287</v>
      </c>
      <c r="AG27" s="135">
        <v>0.045951317394742563</v>
      </c>
      <c r="AH27" s="6">
        <f t="shared" si="21"/>
        <v>0.04417745542</v>
      </c>
      <c r="AI27" s="21">
        <f t="shared" si="22"/>
        <v>0.9613969287</v>
      </c>
      <c r="AJ27" s="135"/>
      <c r="AL27" s="21"/>
    </row>
    <row r="28" ht="13.5" customHeight="1">
      <c r="A28" s="15" t="s">
        <v>113</v>
      </c>
      <c r="B28" s="6">
        <f>SQRT(('Regime Indicators'!J27-'Regime Indicators'!$J$35)^2+('Regime Indicators'!K27-'Regime Indicators'!$K$35)^2+('Regime Indicators'!L27-'Regime Indicators'!$L$35)^2+('Regime Indicators'!M27-'Regime Indicators'!$M$35)^2+('Regime Indicators'!N27-'Regime Indicators'!$N$35)^2+('Regime Indicators'!O27-'Regime Indicators'!$O$35)^2)</f>
        <v>3.112823025</v>
      </c>
      <c r="C28" s="6">
        <f t="shared" si="1"/>
        <v>0.2205303716</v>
      </c>
      <c r="D28" s="6">
        <f t="shared" si="2"/>
        <v>0.9681682685</v>
      </c>
      <c r="F28" s="135">
        <v>0.12307995668965699</v>
      </c>
      <c r="G28" s="6">
        <f t="shared" si="3"/>
        <v>0.1191621086</v>
      </c>
      <c r="H28" s="21">
        <f t="shared" si="4"/>
        <v>0.9681682685</v>
      </c>
      <c r="I28" s="135">
        <v>0.09544419210008215</v>
      </c>
      <c r="J28" s="6">
        <f t="shared" si="5"/>
        <v>0.0924060382</v>
      </c>
      <c r="K28" s="21">
        <f t="shared" si="6"/>
        <v>0.9681682685</v>
      </c>
      <c r="L28" s="135">
        <v>0.11630862821944743</v>
      </c>
      <c r="M28" s="6">
        <f t="shared" si="7"/>
        <v>0.1126063232</v>
      </c>
      <c r="N28" s="21">
        <f t="shared" si="8"/>
        <v>0.9681682685</v>
      </c>
      <c r="O28" s="22">
        <v>0.13210363036343575</v>
      </c>
      <c r="P28" s="6">
        <f t="shared" si="9"/>
        <v>0.1278985431</v>
      </c>
      <c r="Q28" s="21">
        <f t="shared" si="10"/>
        <v>0.9681682685</v>
      </c>
      <c r="R28" s="135">
        <v>0.0312667552848489</v>
      </c>
      <c r="S28" s="6">
        <f t="shared" si="11"/>
        <v>0.03027148033</v>
      </c>
      <c r="T28" s="21">
        <f t="shared" si="12"/>
        <v>0.9681682685</v>
      </c>
      <c r="U28" s="135">
        <v>0.06258422667658725</v>
      </c>
      <c r="V28" s="6">
        <f t="shared" si="13"/>
        <v>0.06059206238</v>
      </c>
      <c r="W28" s="21">
        <f t="shared" si="14"/>
        <v>0.9681682685</v>
      </c>
      <c r="X28" s="135">
        <v>0.08156013101835091</v>
      </c>
      <c r="Y28" s="6">
        <f t="shared" si="15"/>
        <v>0.07896393083</v>
      </c>
      <c r="Z28" s="21">
        <f t="shared" si="16"/>
        <v>0.9681682685</v>
      </c>
      <c r="AA28" s="135">
        <v>0.0629423129610509</v>
      </c>
      <c r="AB28" s="6">
        <f t="shared" si="17"/>
        <v>0.06093875015</v>
      </c>
      <c r="AC28" s="21">
        <f t="shared" si="18"/>
        <v>0.9681682685</v>
      </c>
      <c r="AD28" s="135">
        <v>-0.034877911094800984</v>
      </c>
      <c r="AE28" s="6">
        <f t="shared" si="19"/>
        <v>-0.03376768679</v>
      </c>
      <c r="AF28" s="21">
        <f t="shared" si="20"/>
        <v>0.9681682685</v>
      </c>
      <c r="AG28" s="135">
        <v>0.013831016664077156</v>
      </c>
      <c r="AH28" s="6">
        <f t="shared" si="21"/>
        <v>0.01339075146</v>
      </c>
      <c r="AI28" s="21">
        <f t="shared" si="22"/>
        <v>0.9681682685</v>
      </c>
      <c r="AJ28" s="135"/>
      <c r="AL28" s="21"/>
    </row>
    <row r="29" ht="13.5" customHeight="1">
      <c r="A29" s="15" t="s">
        <v>115</v>
      </c>
      <c r="B29" s="6">
        <f>SQRT(('Regime Indicators'!J28-'Regime Indicators'!$J$35)^2+('Regime Indicators'!K28-'Regime Indicators'!$K$35)^2+('Regime Indicators'!L28-'Regime Indicators'!$L$35)^2+('Regime Indicators'!M28-'Regime Indicators'!$M$35)^2+('Regime Indicators'!N28-'Regime Indicators'!$N$35)^2+('Regime Indicators'!O28-'Regime Indicators'!$O$35)^2)</f>
        <v>2.652703388</v>
      </c>
      <c r="C29" s="6">
        <f t="shared" si="1"/>
        <v>0.1879328375</v>
      </c>
      <c r="D29" s="6">
        <f t="shared" si="2"/>
        <v>0.9802192194</v>
      </c>
      <c r="F29" s="135">
        <v>0.03199833887278403</v>
      </c>
      <c r="G29" s="6">
        <f t="shared" si="3"/>
        <v>0.03136538675</v>
      </c>
      <c r="H29" s="21">
        <f t="shared" si="4"/>
        <v>0.9802192194</v>
      </c>
      <c r="I29" s="135">
        <v>0.020623898832668575</v>
      </c>
      <c r="J29" s="6">
        <f t="shared" si="5"/>
        <v>0.02021594201</v>
      </c>
      <c r="K29" s="21">
        <f t="shared" si="6"/>
        <v>0.9802192194</v>
      </c>
      <c r="L29" s="135">
        <v>0.024711362172225693</v>
      </c>
      <c r="M29" s="6">
        <f t="shared" si="7"/>
        <v>0.02422255214</v>
      </c>
      <c r="N29" s="21">
        <f t="shared" si="8"/>
        <v>0.9802192194</v>
      </c>
      <c r="O29" s="22">
        <v>0.037352758006788944</v>
      </c>
      <c r="P29" s="6">
        <f t="shared" si="9"/>
        <v>0.0366138913</v>
      </c>
      <c r="Q29" s="21">
        <f t="shared" si="10"/>
        <v>0.9802192194</v>
      </c>
      <c r="R29" s="135">
        <v>-0.012579438091760431</v>
      </c>
      <c r="S29" s="6">
        <f t="shared" si="11"/>
        <v>-0.01233060699</v>
      </c>
      <c r="T29" s="21">
        <f t="shared" si="12"/>
        <v>0.9802192194</v>
      </c>
      <c r="U29" s="135">
        <v>-0.01953627067082575</v>
      </c>
      <c r="V29" s="6">
        <f t="shared" si="13"/>
        <v>-0.01914982799</v>
      </c>
      <c r="W29" s="21">
        <f t="shared" si="14"/>
        <v>0.9802192194</v>
      </c>
      <c r="X29" s="135">
        <v>-0.02994343012201961</v>
      </c>
      <c r="Y29" s="6">
        <f t="shared" si="15"/>
        <v>-0.0293511257</v>
      </c>
      <c r="Z29" s="21">
        <f t="shared" si="16"/>
        <v>0.9802192194</v>
      </c>
      <c r="AA29" s="135">
        <v>-0.04017588958262752</v>
      </c>
      <c r="AB29" s="6">
        <f t="shared" si="17"/>
        <v>-0.03938117913</v>
      </c>
      <c r="AC29" s="21">
        <f t="shared" si="18"/>
        <v>0.9802192194</v>
      </c>
      <c r="AD29" s="135">
        <v>-0.030987044866969016</v>
      </c>
      <c r="AE29" s="6">
        <f t="shared" si="19"/>
        <v>-0.03037409693</v>
      </c>
      <c r="AF29" s="21">
        <f t="shared" si="20"/>
        <v>0.9802192194</v>
      </c>
      <c r="AG29" s="135">
        <v>-0.014437635241048241</v>
      </c>
      <c r="AH29" s="6">
        <f t="shared" si="21"/>
        <v>-0.01415204755</v>
      </c>
      <c r="AI29" s="21">
        <f t="shared" si="22"/>
        <v>0.9802192194</v>
      </c>
      <c r="AJ29" s="135"/>
      <c r="AL29" s="21"/>
    </row>
    <row r="30" ht="13.5" customHeight="1">
      <c r="A30" s="15" t="s">
        <v>117</v>
      </c>
      <c r="B30" s="6">
        <f>SQRT(('Regime Indicators'!J29-'Regime Indicators'!$J$35)^2+('Regime Indicators'!K29-'Regime Indicators'!$K$35)^2+('Regime Indicators'!L29-'Regime Indicators'!$L$35)^2+('Regime Indicators'!M29-'Regime Indicators'!$M$35)^2+('Regime Indicators'!N29-'Regime Indicators'!$N$35)^2+('Regime Indicators'!O29-'Regime Indicators'!$O$35)^2)</f>
        <v>2.099931956</v>
      </c>
      <c r="C30" s="6">
        <f t="shared" si="1"/>
        <v>0.1487713149</v>
      </c>
      <c r="D30" s="6">
        <f t="shared" si="2"/>
        <v>0.990154267</v>
      </c>
      <c r="F30" s="135">
        <v>0.0394103072773524</v>
      </c>
      <c r="G30" s="6">
        <f t="shared" si="3"/>
        <v>0.03902228391</v>
      </c>
      <c r="H30" s="21">
        <f t="shared" si="4"/>
        <v>0.990154267</v>
      </c>
      <c r="I30" s="135">
        <v>0.08109616974131928</v>
      </c>
      <c r="J30" s="6">
        <f t="shared" si="5"/>
        <v>0.0802977185</v>
      </c>
      <c r="K30" s="21">
        <f t="shared" si="6"/>
        <v>0.990154267</v>
      </c>
      <c r="L30" s="135">
        <v>0.07591868049250583</v>
      </c>
      <c r="M30" s="6">
        <f t="shared" si="7"/>
        <v>0.07517120543</v>
      </c>
      <c r="N30" s="21">
        <f t="shared" si="8"/>
        <v>0.990154267</v>
      </c>
      <c r="O30" s="22">
        <v>0.12802746768459894</v>
      </c>
      <c r="P30" s="6">
        <f t="shared" si="9"/>
        <v>0.1267669434</v>
      </c>
      <c r="Q30" s="21">
        <f t="shared" si="10"/>
        <v>0.990154267</v>
      </c>
      <c r="R30" s="135">
        <v>0.12524365898074175</v>
      </c>
      <c r="S30" s="6">
        <f t="shared" si="11"/>
        <v>0.1240105434</v>
      </c>
      <c r="T30" s="21">
        <f t="shared" si="12"/>
        <v>0.990154267</v>
      </c>
      <c r="U30" s="135">
        <v>0.10097901053269398</v>
      </c>
      <c r="V30" s="6">
        <f t="shared" si="13"/>
        <v>0.09998479815</v>
      </c>
      <c r="W30" s="21">
        <f t="shared" si="14"/>
        <v>0.990154267</v>
      </c>
      <c r="X30" s="135">
        <v>0.15119090204430452</v>
      </c>
      <c r="Y30" s="6">
        <f t="shared" si="15"/>
        <v>0.1497023168</v>
      </c>
      <c r="Z30" s="21">
        <f t="shared" si="16"/>
        <v>0.990154267</v>
      </c>
      <c r="AA30" s="135">
        <v>0.1481741880572176</v>
      </c>
      <c r="AB30" s="6">
        <f t="shared" si="17"/>
        <v>0.1467153046</v>
      </c>
      <c r="AC30" s="21">
        <f t="shared" si="18"/>
        <v>0.990154267</v>
      </c>
      <c r="AD30" s="135">
        <v>0.0438108012453613</v>
      </c>
      <c r="AE30" s="6">
        <f t="shared" si="19"/>
        <v>0.04337945179</v>
      </c>
      <c r="AF30" s="21">
        <f t="shared" si="20"/>
        <v>0.990154267</v>
      </c>
      <c r="AG30" s="135">
        <v>0.0345647898787842</v>
      </c>
      <c r="AH30" s="6">
        <f t="shared" si="21"/>
        <v>0.03422447419</v>
      </c>
      <c r="AI30" s="21">
        <f t="shared" si="22"/>
        <v>0.990154267</v>
      </c>
      <c r="AJ30" s="135"/>
      <c r="AL30" s="21"/>
    </row>
    <row r="31" ht="13.5" customHeight="1">
      <c r="A31" s="15" t="s">
        <v>119</v>
      </c>
      <c r="B31" s="6">
        <f>SQRT(('Regime Indicators'!J30-'Regime Indicators'!$J$35)^2+('Regime Indicators'!K30-'Regime Indicators'!$K$35)^2+('Regime Indicators'!L30-'Regime Indicators'!$L$35)^2+('Regime Indicators'!M30-'Regime Indicators'!$M$35)^2+('Regime Indicators'!N30-'Regime Indicators'!$N$35)^2+('Regime Indicators'!O30-'Regime Indicators'!$O$35)^2)</f>
        <v>1.718274533</v>
      </c>
      <c r="C31" s="6">
        <f t="shared" si="1"/>
        <v>0.1217324975</v>
      </c>
      <c r="D31" s="6">
        <f t="shared" si="2"/>
        <v>0.9945979677</v>
      </c>
      <c r="F31" s="135">
        <v>0.10008655789662968</v>
      </c>
      <c r="G31" s="6">
        <f t="shared" si="3"/>
        <v>0.09954588707</v>
      </c>
      <c r="H31" s="21">
        <f t="shared" si="4"/>
        <v>0.9945979677</v>
      </c>
      <c r="I31" s="135">
        <v>0.10436267827085244</v>
      </c>
      <c r="J31" s="6">
        <f t="shared" si="5"/>
        <v>0.1037989077</v>
      </c>
      <c r="K31" s="21">
        <f t="shared" si="6"/>
        <v>0.9945979677</v>
      </c>
      <c r="L31" s="135">
        <v>0.0930131041670268</v>
      </c>
      <c r="M31" s="6">
        <f t="shared" si="7"/>
        <v>0.09251064437</v>
      </c>
      <c r="N31" s="21">
        <f t="shared" si="8"/>
        <v>0.9945979677</v>
      </c>
      <c r="O31" s="22">
        <v>0.08172443861155831</v>
      </c>
      <c r="P31" s="6">
        <f t="shared" si="9"/>
        <v>0.08128296055</v>
      </c>
      <c r="Q31" s="21">
        <f t="shared" si="10"/>
        <v>0.9945979677</v>
      </c>
      <c r="R31" s="135">
        <v>0.06014753452030375</v>
      </c>
      <c r="S31" s="6">
        <f t="shared" si="11"/>
        <v>0.05982261559</v>
      </c>
      <c r="T31" s="21">
        <f t="shared" si="12"/>
        <v>0.9945979677</v>
      </c>
      <c r="U31" s="135">
        <v>0.050782321841085</v>
      </c>
      <c r="V31" s="6">
        <f t="shared" si="13"/>
        <v>0.0505079941</v>
      </c>
      <c r="W31" s="21">
        <f t="shared" si="14"/>
        <v>0.9945979677</v>
      </c>
      <c r="X31" s="135">
        <v>0.05757898823000063</v>
      </c>
      <c r="Y31" s="6">
        <f t="shared" si="15"/>
        <v>0.05726794467</v>
      </c>
      <c r="Z31" s="21">
        <f t="shared" si="16"/>
        <v>0.9945979677</v>
      </c>
      <c r="AA31" s="135">
        <v>0.05276475278585946</v>
      </c>
      <c r="AB31" s="6">
        <f t="shared" si="17"/>
        <v>0.05247971589</v>
      </c>
      <c r="AC31" s="21">
        <f t="shared" si="18"/>
        <v>0.9945979677</v>
      </c>
      <c r="AD31" s="135">
        <v>-0.0071683917451824675</v>
      </c>
      <c r="AE31" s="6">
        <f t="shared" si="19"/>
        <v>-0.007129667861</v>
      </c>
      <c r="AF31" s="21">
        <f t="shared" si="20"/>
        <v>0.9945979677</v>
      </c>
      <c r="AG31" s="135">
        <v>0.038236513056671306</v>
      </c>
      <c r="AH31" s="6">
        <f t="shared" si="21"/>
        <v>0.03802995818</v>
      </c>
      <c r="AI31" s="21">
        <f t="shared" si="22"/>
        <v>0.9945979677</v>
      </c>
      <c r="AJ31" s="135"/>
      <c r="AL31" s="21"/>
    </row>
    <row r="32" ht="13.5" customHeight="1">
      <c r="A32" s="15" t="s">
        <v>121</v>
      </c>
      <c r="B32" s="6">
        <f>SQRT(('Regime Indicators'!J31-'Regime Indicators'!$J$35)^2+('Regime Indicators'!K31-'Regime Indicators'!$K$35)^2+('Regime Indicators'!L31-'Regime Indicators'!$L$35)^2+('Regime Indicators'!M31-'Regime Indicators'!$M$35)^2+('Regime Indicators'!N31-'Regime Indicators'!$N$35)^2+('Regime Indicators'!O31-'Regime Indicators'!$O$35)^2)</f>
        <v>1.186211956</v>
      </c>
      <c r="C32" s="6">
        <f t="shared" si="1"/>
        <v>0.0840381099</v>
      </c>
      <c r="D32" s="6">
        <f t="shared" si="2"/>
        <v>0.9982205233</v>
      </c>
      <c r="F32" s="135">
        <v>0.030213933497469148</v>
      </c>
      <c r="G32" s="6">
        <f t="shared" si="3"/>
        <v>0.03016016851</v>
      </c>
      <c r="H32" s="21">
        <f t="shared" si="4"/>
        <v>0.9982205233</v>
      </c>
      <c r="I32" s="135">
        <v>0.011195161958098332</v>
      </c>
      <c r="J32" s="6">
        <f t="shared" si="5"/>
        <v>0.01117524043</v>
      </c>
      <c r="K32" s="21">
        <f t="shared" si="6"/>
        <v>0.9982205233</v>
      </c>
      <c r="L32" s="135">
        <v>0.01777023977561032</v>
      </c>
      <c r="M32" s="6">
        <f t="shared" si="7"/>
        <v>0.01773861805</v>
      </c>
      <c r="N32" s="21">
        <f t="shared" si="8"/>
        <v>0.9982205233</v>
      </c>
      <c r="O32" s="22">
        <v>0.00484762802201244</v>
      </c>
      <c r="P32" s="6">
        <f t="shared" si="9"/>
        <v>0.004839001781</v>
      </c>
      <c r="Q32" s="21">
        <f t="shared" si="10"/>
        <v>0.9982205233</v>
      </c>
      <c r="R32" s="135">
        <v>0.010934584937572378</v>
      </c>
      <c r="S32" s="6">
        <f t="shared" si="11"/>
        <v>0.0109151271</v>
      </c>
      <c r="T32" s="21">
        <f t="shared" si="12"/>
        <v>0.9982205233</v>
      </c>
      <c r="U32" s="135">
        <v>0.003957731738683856</v>
      </c>
      <c r="V32" s="6">
        <f t="shared" si="13"/>
        <v>0.003950689047</v>
      </c>
      <c r="W32" s="21">
        <f t="shared" si="14"/>
        <v>0.9982205233</v>
      </c>
      <c r="X32" s="135">
        <v>0.039798795924819386</v>
      </c>
      <c r="Y32" s="6">
        <f t="shared" si="15"/>
        <v>0.0397279749</v>
      </c>
      <c r="Z32" s="21">
        <f t="shared" si="16"/>
        <v>0.9982205233</v>
      </c>
      <c r="AA32" s="135">
        <v>0.029269201021254743</v>
      </c>
      <c r="AB32" s="6">
        <f t="shared" si="17"/>
        <v>0.02921711716</v>
      </c>
      <c r="AC32" s="21">
        <f t="shared" si="18"/>
        <v>0.9982205233</v>
      </c>
      <c r="AD32" s="135">
        <v>0.027892100251639906</v>
      </c>
      <c r="AE32" s="6">
        <f t="shared" si="19"/>
        <v>0.02784246691</v>
      </c>
      <c r="AF32" s="21">
        <f t="shared" si="20"/>
        <v>0.9982205233</v>
      </c>
      <c r="AG32" s="135">
        <v>0.029704461921522096</v>
      </c>
      <c r="AH32" s="6">
        <f t="shared" si="21"/>
        <v>0.02965160352</v>
      </c>
      <c r="AI32" s="21">
        <f t="shared" si="22"/>
        <v>0.9982205233</v>
      </c>
      <c r="AJ32" s="135"/>
      <c r="AL32" s="21"/>
    </row>
    <row r="33" ht="13.5" customHeight="1">
      <c r="A33" s="15" t="s">
        <v>123</v>
      </c>
      <c r="B33" s="6">
        <f>SQRT(('Regime Indicators'!J32-'Regime Indicators'!$J$35)^2+('Regime Indicators'!K32-'Regime Indicators'!$K$35)^2+('Regime Indicators'!L32-'Regime Indicators'!$L$35)^2+('Regime Indicators'!M32-'Regime Indicators'!$M$35)^2+('Regime Indicators'!N32-'Regime Indicators'!$N$35)^2+('Regime Indicators'!O32-'Regime Indicators'!$O$35)^2)</f>
        <v>1.009402193</v>
      </c>
      <c r="C33" s="6">
        <f t="shared" si="1"/>
        <v>0.07151188454</v>
      </c>
      <c r="D33" s="6">
        <f t="shared" si="2"/>
        <v>0.9989032767</v>
      </c>
      <c r="F33" s="135">
        <v>0.051042337676546534</v>
      </c>
      <c r="G33" s="6">
        <f t="shared" si="3"/>
        <v>0.05098635835</v>
      </c>
      <c r="H33" s="21">
        <f t="shared" si="4"/>
        <v>0.9989032767</v>
      </c>
      <c r="I33" s="135">
        <v>0.05130329004789114</v>
      </c>
      <c r="J33" s="6">
        <f t="shared" si="5"/>
        <v>0.05124702453</v>
      </c>
      <c r="K33" s="21">
        <f t="shared" si="6"/>
        <v>0.9989032767</v>
      </c>
      <c r="L33" s="135">
        <v>0.02382828787470359</v>
      </c>
      <c r="M33" s="6">
        <f t="shared" si="7"/>
        <v>0.02380215484</v>
      </c>
      <c r="N33" s="21">
        <f t="shared" si="8"/>
        <v>0.9989032767</v>
      </c>
      <c r="O33" s="22">
        <v>0.01724402428155214</v>
      </c>
      <c r="P33" s="6">
        <f t="shared" si="9"/>
        <v>0.01722511236</v>
      </c>
      <c r="Q33" s="21">
        <f t="shared" si="10"/>
        <v>0.9989032767</v>
      </c>
      <c r="R33" s="135">
        <v>0.05238233061939446</v>
      </c>
      <c r="S33" s="6">
        <f t="shared" si="11"/>
        <v>0.05232488169</v>
      </c>
      <c r="T33" s="21">
        <f t="shared" si="12"/>
        <v>0.9989032767</v>
      </c>
      <c r="U33" s="135">
        <v>0.03995566128602457</v>
      </c>
      <c r="V33" s="6">
        <f t="shared" si="13"/>
        <v>0.03991184098</v>
      </c>
      <c r="W33" s="21">
        <f t="shared" si="14"/>
        <v>0.9989032767</v>
      </c>
      <c r="X33" s="135">
        <v>0.03400918843493228</v>
      </c>
      <c r="Y33" s="6">
        <f t="shared" si="15"/>
        <v>0.03397188976</v>
      </c>
      <c r="Z33" s="21">
        <f t="shared" si="16"/>
        <v>0.9989032767</v>
      </c>
      <c r="AA33" s="135">
        <v>0.030537423880423242</v>
      </c>
      <c r="AB33" s="6">
        <f t="shared" si="17"/>
        <v>0.03050393277</v>
      </c>
      <c r="AC33" s="21">
        <f t="shared" si="18"/>
        <v>0.9989032767</v>
      </c>
      <c r="AD33" s="135">
        <v>0.027232758519833755</v>
      </c>
      <c r="AE33" s="6">
        <f t="shared" si="19"/>
        <v>0.02720289172</v>
      </c>
      <c r="AF33" s="21">
        <f t="shared" si="20"/>
        <v>0.9989032767</v>
      </c>
      <c r="AG33" s="135">
        <v>0.02999423148957625</v>
      </c>
      <c r="AH33" s="6">
        <f t="shared" si="21"/>
        <v>0.02996133612</v>
      </c>
      <c r="AI33" s="21">
        <f t="shared" si="22"/>
        <v>0.9989032767</v>
      </c>
      <c r="AJ33" s="135"/>
      <c r="AL33" s="21"/>
    </row>
    <row r="34" ht="13.5" customHeight="1">
      <c r="A34" s="15" t="s">
        <v>125</v>
      </c>
      <c r="B34" s="6">
        <f>SQRT(('Regime Indicators'!J33-'Regime Indicators'!$J$35)^2+('Regime Indicators'!K33-'Regime Indicators'!$K$35)^2+('Regime Indicators'!L33-'Regime Indicators'!$L$35)^2+('Regime Indicators'!M33-'Regime Indicators'!$M$35)^2+('Regime Indicators'!N33-'Regime Indicators'!$N$35)^2+('Regime Indicators'!O33-'Regime Indicators'!$O$35)^2)</f>
        <v>0.4292590029</v>
      </c>
      <c r="C34" s="6">
        <f t="shared" si="1"/>
        <v>0.03041118838</v>
      </c>
      <c r="D34" s="6">
        <f t="shared" si="2"/>
        <v>0.9999156259</v>
      </c>
      <c r="F34" s="135">
        <v>-0.0019343778168032788</v>
      </c>
      <c r="G34" s="6">
        <f t="shared" si="3"/>
        <v>-0.001934214605</v>
      </c>
      <c r="H34" s="21">
        <f t="shared" si="4"/>
        <v>0.9999156259</v>
      </c>
      <c r="I34" s="135">
        <v>0.014870146223218805</v>
      </c>
      <c r="J34" s="6">
        <f t="shared" si="5"/>
        <v>0.01486889157</v>
      </c>
      <c r="K34" s="21">
        <f t="shared" si="6"/>
        <v>0.9999156259</v>
      </c>
      <c r="L34" s="135">
        <v>-0.08577541526323029</v>
      </c>
      <c r="M34" s="6">
        <f t="shared" si="7"/>
        <v>-0.08576817804</v>
      </c>
      <c r="N34" s="21">
        <f t="shared" si="8"/>
        <v>0.9999156259</v>
      </c>
      <c r="O34" s="22">
        <v>-0.061292524104715085</v>
      </c>
      <c r="P34" s="6">
        <f t="shared" si="9"/>
        <v>-0.0612873526</v>
      </c>
      <c r="Q34" s="21">
        <f t="shared" si="10"/>
        <v>0.9999156259</v>
      </c>
      <c r="R34" s="135">
        <v>-0.06239609524724887</v>
      </c>
      <c r="S34" s="6">
        <f t="shared" si="11"/>
        <v>-0.06239083063</v>
      </c>
      <c r="T34" s="21">
        <f t="shared" si="12"/>
        <v>0.9999156259</v>
      </c>
      <c r="U34" s="135">
        <v>-0.05238851146386114</v>
      </c>
      <c r="V34" s="6">
        <f t="shared" si="13"/>
        <v>-0.05238409123</v>
      </c>
      <c r="W34" s="21">
        <f t="shared" si="14"/>
        <v>0.9999156259</v>
      </c>
      <c r="X34" s="135">
        <v>-0.08727486962000564</v>
      </c>
      <c r="Y34" s="6">
        <f t="shared" si="15"/>
        <v>-0.08726750588</v>
      </c>
      <c r="Z34" s="21">
        <f t="shared" si="16"/>
        <v>0.9999156259</v>
      </c>
      <c r="AA34" s="135">
        <v>-0.07810530221614831</v>
      </c>
      <c r="AB34" s="6">
        <f t="shared" si="17"/>
        <v>-0.07809871215</v>
      </c>
      <c r="AC34" s="21">
        <f t="shared" si="18"/>
        <v>0.9999156259</v>
      </c>
      <c r="AD34" s="135">
        <v>-0.053796706110276094</v>
      </c>
      <c r="AE34" s="6">
        <f t="shared" si="19"/>
        <v>-0.05379216706</v>
      </c>
      <c r="AF34" s="21">
        <f t="shared" si="20"/>
        <v>0.9999156259</v>
      </c>
      <c r="AG34" s="135">
        <v>-0.03274293488272306</v>
      </c>
      <c r="AH34" s="6">
        <f t="shared" si="21"/>
        <v>-0.03274017223</v>
      </c>
      <c r="AI34" s="21">
        <f t="shared" si="22"/>
        <v>0.9999156259</v>
      </c>
      <c r="AJ34" s="135"/>
      <c r="AL34" s="21"/>
    </row>
    <row r="35" ht="13.5" customHeight="1">
      <c r="A35" s="15" t="s">
        <v>127</v>
      </c>
      <c r="B35" s="6">
        <f>SQRT(('Regime Indicators'!J34-'Regime Indicators'!$J$35)^2+('Regime Indicators'!K34-'Regime Indicators'!$K$35)^2+('Regime Indicators'!L34-'Regime Indicators'!$L$35)^2+('Regime Indicators'!M34-'Regime Indicators'!$M$35)^2+('Regime Indicators'!N34-'Regime Indicators'!$N$35)^2+('Regime Indicators'!O34-'Regime Indicators'!$O$35)^2)</f>
        <v>0.7779789619</v>
      </c>
      <c r="C35" s="6">
        <f t="shared" si="1"/>
        <v>0.05511652548</v>
      </c>
      <c r="D35" s="6">
        <f t="shared" si="2"/>
        <v>0.99949778</v>
      </c>
      <c r="F35" s="135">
        <v>0.04980142317166836</v>
      </c>
      <c r="G35" s="6">
        <f t="shared" si="3"/>
        <v>0.0497764119</v>
      </c>
      <c r="H35" s="21">
        <f t="shared" si="4"/>
        <v>0.99949778</v>
      </c>
      <c r="I35" s="135">
        <v>0.047843466843716875</v>
      </c>
      <c r="J35" s="6">
        <f t="shared" si="5"/>
        <v>0.0478194389</v>
      </c>
      <c r="K35" s="21">
        <f t="shared" si="6"/>
        <v>0.99949778</v>
      </c>
      <c r="L35" s="135">
        <v>0.09398395019778727</v>
      </c>
      <c r="M35" s="6">
        <f t="shared" si="7"/>
        <v>0.09393674958</v>
      </c>
      <c r="N35" s="21">
        <f t="shared" si="8"/>
        <v>0.99949778</v>
      </c>
      <c r="O35" s="22">
        <v>0.10058753777680773</v>
      </c>
      <c r="P35" s="6">
        <f t="shared" si="9"/>
        <v>0.1005370207</v>
      </c>
      <c r="Q35" s="21">
        <f t="shared" si="10"/>
        <v>0.99949778</v>
      </c>
      <c r="R35" s="135">
        <v>-0.05171865867720671</v>
      </c>
      <c r="S35" s="6">
        <f t="shared" si="11"/>
        <v>-0.05169268453</v>
      </c>
      <c r="T35" s="21">
        <f t="shared" si="12"/>
        <v>0.99949778</v>
      </c>
      <c r="U35" s="135">
        <v>-0.02216193218532647</v>
      </c>
      <c r="V35" s="6">
        <f t="shared" si="13"/>
        <v>-0.02215080202</v>
      </c>
      <c r="W35" s="21">
        <f t="shared" si="14"/>
        <v>0.99949778</v>
      </c>
      <c r="X35" s="135">
        <v>-0.04075487126966393</v>
      </c>
      <c r="Y35" s="6">
        <f t="shared" si="15"/>
        <v>-0.04073440336</v>
      </c>
      <c r="Z35" s="21">
        <f t="shared" si="16"/>
        <v>0.99949778</v>
      </c>
      <c r="AA35" s="135">
        <v>-0.026875585072448582</v>
      </c>
      <c r="AB35" s="6">
        <f t="shared" si="17"/>
        <v>-0.02686208762</v>
      </c>
      <c r="AC35" s="21">
        <f t="shared" si="18"/>
        <v>0.99949778</v>
      </c>
      <c r="AD35" s="135">
        <v>-0.029933932071220304</v>
      </c>
      <c r="AE35" s="6">
        <f t="shared" si="19"/>
        <v>-0.02991889865</v>
      </c>
      <c r="AF35" s="21">
        <f t="shared" si="20"/>
        <v>0.99949778</v>
      </c>
      <c r="AG35" s="135">
        <v>-0.025107885834562693</v>
      </c>
      <c r="AH35" s="6">
        <f t="shared" si="21"/>
        <v>-0.02509527615</v>
      </c>
      <c r="AI35" s="21">
        <f t="shared" si="22"/>
        <v>0.99949778</v>
      </c>
      <c r="AJ35" s="135"/>
      <c r="AL35" s="21"/>
    </row>
    <row r="36" ht="13.5" customHeight="1">
      <c r="A36" s="15"/>
      <c r="F36" s="135"/>
      <c r="H36" s="21"/>
      <c r="I36" s="135"/>
      <c r="K36" s="21"/>
      <c r="L36" s="135"/>
      <c r="N36" s="21"/>
      <c r="O36" s="22"/>
      <c r="Q36" s="21"/>
      <c r="R36" s="135"/>
      <c r="T36" s="21"/>
      <c r="U36" s="135"/>
      <c r="W36" s="21"/>
      <c r="X36" s="135"/>
      <c r="Z36" s="21"/>
      <c r="AA36" s="135"/>
      <c r="AC36" s="21"/>
      <c r="AD36" s="135"/>
      <c r="AF36" s="21"/>
      <c r="AG36" s="135"/>
      <c r="AI36" s="21"/>
      <c r="AJ36" s="135"/>
      <c r="AL36" s="21"/>
    </row>
    <row r="37" ht="13.5" customHeight="1">
      <c r="A37" s="15"/>
      <c r="F37" s="135"/>
      <c r="H37" s="21"/>
      <c r="I37" s="135"/>
      <c r="K37" s="21"/>
      <c r="L37" s="135"/>
      <c r="N37" s="21"/>
      <c r="O37" s="22"/>
      <c r="Q37" s="21"/>
      <c r="R37" s="135"/>
      <c r="T37" s="21"/>
      <c r="U37" s="135"/>
      <c r="W37" s="21"/>
      <c r="X37" s="135"/>
      <c r="Z37" s="21"/>
      <c r="AA37" s="135"/>
      <c r="AC37" s="21"/>
      <c r="AD37" s="135"/>
      <c r="AF37" s="21"/>
      <c r="AG37" s="135"/>
      <c r="AI37" s="21"/>
      <c r="AJ37" s="135"/>
      <c r="AL37" s="21"/>
    </row>
    <row r="38" ht="13.5" customHeight="1">
      <c r="A38" s="15"/>
      <c r="F38" s="135"/>
      <c r="H38" s="21"/>
      <c r="I38" s="135"/>
      <c r="K38" s="21"/>
      <c r="L38" s="135"/>
      <c r="N38" s="21"/>
      <c r="O38" s="22"/>
      <c r="Q38" s="21"/>
      <c r="R38" s="135"/>
      <c r="T38" s="21"/>
      <c r="U38" s="135"/>
      <c r="W38" s="21"/>
      <c r="X38" s="135"/>
      <c r="Z38" s="21"/>
      <c r="AA38" s="135"/>
      <c r="AC38" s="21"/>
      <c r="AD38" s="135"/>
      <c r="AF38" s="21"/>
      <c r="AG38" s="135"/>
      <c r="AI38" s="21"/>
      <c r="AJ38" s="135"/>
      <c r="AL38" s="21"/>
    </row>
    <row r="39" ht="13.5" customHeight="1">
      <c r="A39" s="15"/>
      <c r="F39" s="135"/>
      <c r="H39" s="21"/>
      <c r="I39" s="135"/>
      <c r="K39" s="21"/>
      <c r="L39" s="135"/>
      <c r="N39" s="21"/>
      <c r="O39" s="22"/>
      <c r="Q39" s="21"/>
      <c r="R39" s="135"/>
      <c r="T39" s="21"/>
      <c r="U39" s="135"/>
      <c r="W39" s="21"/>
      <c r="X39" s="135"/>
      <c r="Z39" s="21"/>
      <c r="AA39" s="135"/>
      <c r="AC39" s="21"/>
      <c r="AD39" s="135"/>
      <c r="AF39" s="21"/>
      <c r="AG39" s="135"/>
      <c r="AI39" s="21"/>
      <c r="AJ39" s="135"/>
      <c r="AL39" s="21"/>
    </row>
    <row r="40" ht="13.5" customHeight="1">
      <c r="A40" s="15"/>
      <c r="F40" s="135"/>
      <c r="H40" s="21"/>
      <c r="I40" s="135"/>
      <c r="K40" s="21"/>
      <c r="L40" s="135"/>
      <c r="N40" s="21"/>
      <c r="O40" s="22"/>
      <c r="Q40" s="21"/>
      <c r="R40" s="135"/>
      <c r="T40" s="21"/>
      <c r="U40" s="135"/>
      <c r="W40" s="21"/>
      <c r="X40" s="135"/>
      <c r="Z40" s="21"/>
      <c r="AA40" s="135"/>
      <c r="AC40" s="21"/>
      <c r="AD40" s="135"/>
      <c r="AF40" s="21"/>
      <c r="AG40" s="135"/>
      <c r="AI40" s="21"/>
      <c r="AJ40" s="135"/>
      <c r="AL40" s="21"/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  <c r="AJ41" s="135"/>
      <c r="AL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  <c r="AJ42" s="135"/>
      <c r="AL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  <c r="AJ43" s="135"/>
      <c r="AL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  <c r="AJ44" s="135"/>
      <c r="AL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  <c r="AJ45" s="135"/>
      <c r="AL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  <c r="AJ46" s="135"/>
      <c r="AL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  <c r="AJ47" s="135"/>
      <c r="AL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  <c r="AJ48" s="135"/>
      <c r="AL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  <c r="AJ49" s="135"/>
      <c r="AL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  <c r="AJ50" s="137"/>
      <c r="AL50" s="21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  <c r="AJ51" s="137"/>
      <c r="AL51" s="21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  <c r="AJ52" s="137"/>
      <c r="AL52" s="21"/>
    </row>
    <row r="53" ht="13.5" customHeight="1">
      <c r="E53" s="18" t="s">
        <v>341</v>
      </c>
      <c r="F53" s="135">
        <f>SUM(G3:G49)/SUM(H3:H49)</f>
        <v>0.03681178201</v>
      </c>
      <c r="I53" s="135">
        <f>SUM(J3:J49)/SUM(K3:K49)</f>
        <v>0.03938598494</v>
      </c>
      <c r="L53" s="135">
        <f>SUM(M3:M49)/SUM(N3:N49)</f>
        <v>0.03599310673</v>
      </c>
      <c r="O53" s="135">
        <f>SUM(P3:P49)/SUM(Q3:Q49)</f>
        <v>0.04167510835</v>
      </c>
      <c r="R53" s="135">
        <f>SUM(S3:S49)/SUM(T3:T49)</f>
        <v>0.01547414315</v>
      </c>
      <c r="U53" s="135">
        <f>SUM(V3:V49)/SUM(W3:W49)</f>
        <v>0.01790237906</v>
      </c>
      <c r="X53" s="135">
        <f>SUM(Y3:Y49)/SUM(Z3:Z49)</f>
        <v>0.02036450831</v>
      </c>
      <c r="AA53" s="135">
        <f>SUM(AB3:AB49)/SUM(AC3:AC49)</f>
        <v>0.02031043538</v>
      </c>
      <c r="AD53" s="135">
        <f>SUM(AE3:AE49)/SUM(AF3:AF49)</f>
        <v>0.004438443009</v>
      </c>
      <c r="AG53" s="135">
        <f>SUM(AH3:AH49)/SUM(AI3:AI49)</f>
        <v>0.02220107917</v>
      </c>
      <c r="AJ53" s="135"/>
      <c r="AL53" s="21"/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  <c r="AJ54" s="137"/>
      <c r="AL54" s="21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  <c r="AJ55" s="137"/>
      <c r="AL55" s="21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  <c r="AJ56" s="137"/>
      <c r="AL56" s="21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  <c r="AJ57" s="137"/>
      <c r="AL57" s="21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  <c r="AJ58" s="137"/>
      <c r="AL58" s="21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  <c r="AJ59" s="137"/>
      <c r="AL59" s="21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  <c r="AJ60" s="137"/>
      <c r="AL60" s="21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  <c r="AJ61" s="137"/>
      <c r="AL61" s="21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  <c r="AJ62" s="137"/>
      <c r="AL62" s="21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  <c r="AJ63" s="137"/>
      <c r="AL63" s="21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  <c r="AJ64" s="137"/>
      <c r="AL64" s="21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  <c r="AJ65" s="137"/>
      <c r="AL65" s="21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  <c r="AJ66" s="137"/>
      <c r="AL66" s="21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  <c r="AJ67" s="137"/>
      <c r="AL67" s="21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  <c r="AJ68" s="137"/>
      <c r="AL68" s="21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  <c r="AJ69" s="137"/>
      <c r="AL69" s="21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  <c r="AJ70" s="137"/>
      <c r="AL70" s="21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  <c r="AJ71" s="137"/>
      <c r="AL71" s="21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  <c r="AJ72" s="137"/>
      <c r="AL72" s="21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  <c r="AJ73" s="137"/>
      <c r="AL73" s="21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  <c r="AJ74" s="137"/>
      <c r="AL74" s="21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  <c r="AJ75" s="137"/>
      <c r="AL75" s="21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  <c r="AJ76" s="137"/>
      <c r="AL76" s="21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  <c r="AJ77" s="137"/>
      <c r="AL77" s="21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  <c r="AJ78" s="137"/>
      <c r="AL78" s="21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  <c r="AJ79" s="137"/>
      <c r="AL79" s="21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  <c r="AJ80" s="137"/>
      <c r="AL80" s="21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  <c r="AJ81" s="137"/>
      <c r="AL81" s="21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  <c r="AJ82" s="137"/>
      <c r="AL82" s="21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  <c r="AJ83" s="137"/>
      <c r="AL83" s="21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  <c r="AJ84" s="137"/>
      <c r="AL84" s="21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  <c r="AJ85" s="137"/>
      <c r="AL85" s="21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  <c r="AJ86" s="137"/>
      <c r="AL86" s="21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  <c r="AJ87" s="137"/>
      <c r="AL87" s="21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  <c r="AJ88" s="137"/>
      <c r="AL88" s="21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  <c r="AJ89" s="137"/>
      <c r="AL89" s="21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  <c r="AJ90" s="137"/>
      <c r="AL90" s="21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  <c r="AJ91" s="137"/>
      <c r="AL91" s="21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  <c r="AJ92" s="137"/>
      <c r="AL92" s="21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  <c r="AJ93" s="137"/>
      <c r="AL93" s="21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  <c r="AJ94" s="137"/>
      <c r="AL94" s="21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  <c r="AJ95" s="137"/>
      <c r="AL95" s="21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  <c r="AJ96" s="137"/>
      <c r="AL96" s="21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  <c r="AJ97" s="137"/>
      <c r="AL97" s="21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  <c r="AJ98" s="137"/>
      <c r="AL98" s="21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  <c r="AJ99" s="137"/>
      <c r="AL99" s="21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  <c r="AJ100" s="137"/>
      <c r="AL100" s="21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  <c r="AJ101" s="137"/>
      <c r="AL101" s="21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  <c r="AJ102" s="137"/>
      <c r="AL102" s="21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  <c r="AJ103" s="137"/>
      <c r="AL103" s="21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  <c r="AJ104" s="137"/>
      <c r="AL104" s="21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  <c r="AJ105" s="137"/>
      <c r="AL105" s="21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  <c r="AJ106" s="137"/>
      <c r="AL106" s="21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  <c r="AJ107" s="137"/>
      <c r="AL107" s="21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  <c r="AJ108" s="137"/>
      <c r="AL108" s="21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  <c r="AJ109" s="137"/>
      <c r="AL109" s="21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  <c r="AJ110" s="137"/>
      <c r="AL110" s="21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  <c r="AJ111" s="137"/>
      <c r="AL111" s="21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  <c r="AJ112" s="137"/>
      <c r="AL112" s="21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  <c r="AJ113" s="137"/>
      <c r="AL113" s="21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  <c r="AJ114" s="137"/>
      <c r="AL114" s="21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  <c r="AJ115" s="137"/>
      <c r="AL115" s="21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  <c r="AJ116" s="137"/>
      <c r="AL116" s="21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  <c r="AJ117" s="137"/>
      <c r="AL117" s="21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  <c r="AJ118" s="137"/>
      <c r="AL118" s="21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  <c r="AJ119" s="137"/>
      <c r="AL119" s="21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  <c r="AJ120" s="137"/>
      <c r="AL120" s="21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  <c r="AJ121" s="137"/>
      <c r="AL121" s="21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  <c r="AJ122" s="137"/>
      <c r="AL122" s="21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  <c r="AJ123" s="137"/>
      <c r="AL123" s="21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  <c r="AJ124" s="137"/>
      <c r="AL124" s="21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  <c r="AJ125" s="137"/>
      <c r="AL125" s="21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  <c r="AJ126" s="137"/>
      <c r="AL126" s="21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  <c r="AJ127" s="137"/>
      <c r="AL127" s="21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  <c r="AJ128" s="137"/>
      <c r="AL128" s="21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  <c r="AJ129" s="137"/>
      <c r="AL129" s="21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  <c r="AJ130" s="137"/>
      <c r="AL130" s="21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  <c r="AJ131" s="137"/>
      <c r="AL131" s="21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  <c r="AJ132" s="137"/>
      <c r="AL132" s="21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  <c r="AJ133" s="137"/>
      <c r="AL133" s="21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  <c r="AJ134" s="137"/>
      <c r="AL134" s="21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  <c r="AJ135" s="137"/>
      <c r="AL135" s="21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  <c r="AJ136" s="137"/>
      <c r="AL136" s="21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  <c r="AJ137" s="137"/>
      <c r="AL137" s="21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  <c r="AJ138" s="137"/>
      <c r="AL138" s="21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  <c r="AJ139" s="137"/>
      <c r="AL139" s="21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  <c r="AJ140" s="137"/>
      <c r="AL140" s="21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  <c r="AJ141" s="137"/>
      <c r="AL141" s="21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  <c r="AJ142" s="137"/>
      <c r="AL142" s="21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  <c r="AJ143" s="137"/>
      <c r="AL143" s="21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  <c r="AJ144" s="137"/>
      <c r="AL144" s="21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  <c r="AJ145" s="137"/>
      <c r="AL145" s="21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  <c r="AJ146" s="137"/>
      <c r="AL146" s="21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  <c r="AJ147" s="137"/>
      <c r="AL147" s="21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  <c r="AJ148" s="137"/>
      <c r="AL148" s="21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  <c r="AJ149" s="137"/>
      <c r="AL149" s="21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  <c r="AJ150" s="137"/>
      <c r="AL150" s="21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  <c r="AJ151" s="137"/>
      <c r="AL151" s="21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  <c r="AJ152" s="137"/>
      <c r="AL152" s="21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  <c r="AJ153" s="137"/>
      <c r="AL153" s="21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  <c r="AJ154" s="137"/>
      <c r="AL154" s="21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  <c r="AJ155" s="137"/>
      <c r="AL155" s="21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  <c r="AJ156" s="137"/>
      <c r="AL156" s="21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  <c r="AJ157" s="137"/>
      <c r="AL157" s="21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  <c r="AJ158" s="137"/>
      <c r="AL158" s="21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  <c r="AJ159" s="137"/>
      <c r="AL159" s="21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  <c r="AJ160" s="137"/>
      <c r="AL160" s="21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  <c r="AJ161" s="137"/>
      <c r="AL161" s="21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  <c r="AJ162" s="137"/>
      <c r="AL162" s="21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  <c r="AJ163" s="137"/>
      <c r="AL163" s="21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  <c r="AJ164" s="137"/>
      <c r="AL164" s="21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  <c r="AJ165" s="137"/>
      <c r="AL165" s="21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  <c r="AJ166" s="137"/>
      <c r="AL166" s="21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  <c r="AJ167" s="137"/>
      <c r="AL167" s="21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  <c r="AJ168" s="137"/>
      <c r="AL168" s="21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  <c r="AJ169" s="137"/>
      <c r="AL169" s="21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  <c r="AJ170" s="137"/>
      <c r="AL170" s="21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  <c r="AJ171" s="137"/>
      <c r="AL171" s="21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  <c r="AJ172" s="137"/>
      <c r="AL172" s="21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  <c r="AJ173" s="137"/>
      <c r="AL173" s="21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  <c r="AJ174" s="137"/>
      <c r="AL174" s="21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  <c r="AJ175" s="137"/>
      <c r="AL175" s="21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  <c r="AJ176" s="137"/>
      <c r="AL176" s="21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  <c r="AJ177" s="137"/>
      <c r="AL177" s="21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  <c r="AJ178" s="137"/>
      <c r="AL178" s="21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  <c r="AJ179" s="137"/>
      <c r="AL179" s="21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  <c r="AJ180" s="137"/>
      <c r="AL180" s="21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  <c r="AJ181" s="137"/>
      <c r="AL181" s="21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  <c r="AJ182" s="137"/>
      <c r="AL182" s="21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  <c r="AJ183" s="137"/>
      <c r="AL183" s="21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  <c r="AJ184" s="137"/>
      <c r="AL184" s="21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  <c r="AJ185" s="137"/>
      <c r="AL185" s="21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  <c r="AJ186" s="137"/>
      <c r="AL186" s="21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  <c r="AJ187" s="137"/>
      <c r="AL187" s="21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  <c r="AJ188" s="137"/>
      <c r="AL188" s="21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  <c r="AJ189" s="137"/>
      <c r="AL189" s="21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  <c r="AJ190" s="137"/>
      <c r="AL190" s="21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  <c r="AJ191" s="137"/>
      <c r="AL191" s="21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  <c r="AJ192" s="137"/>
      <c r="AL192" s="21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  <c r="AJ193" s="137"/>
      <c r="AL193" s="21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  <c r="AJ194" s="137"/>
      <c r="AL194" s="21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  <c r="AJ195" s="137"/>
      <c r="AL195" s="21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  <c r="AJ196" s="137"/>
      <c r="AL196" s="21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  <c r="AJ197" s="137"/>
      <c r="AL197" s="21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  <c r="AJ198" s="137"/>
      <c r="AL198" s="21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  <c r="AJ199" s="137"/>
      <c r="AL199" s="21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  <c r="AJ200" s="137"/>
      <c r="AL200" s="21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  <c r="AJ201" s="137"/>
      <c r="AL201" s="21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  <c r="AJ202" s="137"/>
      <c r="AL202" s="21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  <c r="AJ203" s="137"/>
      <c r="AL203" s="21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  <c r="AJ204" s="137"/>
      <c r="AL204" s="21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  <c r="AJ205" s="137"/>
      <c r="AL205" s="21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  <c r="AJ206" s="137"/>
      <c r="AL206" s="21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  <c r="AJ207" s="137"/>
      <c r="AL207" s="21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  <c r="AJ208" s="137"/>
      <c r="AL208" s="21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  <c r="AJ209" s="137"/>
      <c r="AL209" s="21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  <c r="AJ210" s="137"/>
      <c r="AL210" s="21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  <c r="AJ211" s="137"/>
      <c r="AL211" s="21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  <c r="AJ212" s="137"/>
      <c r="AL212" s="21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  <c r="AJ213" s="137"/>
      <c r="AL213" s="21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  <c r="AJ214" s="137"/>
      <c r="AL214" s="21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  <c r="AJ215" s="137"/>
      <c r="AL215" s="21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  <c r="AJ216" s="137"/>
      <c r="AL216" s="21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  <c r="AJ217" s="137"/>
      <c r="AL217" s="21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  <c r="AJ218" s="137"/>
      <c r="AL218" s="21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  <c r="AJ219" s="137"/>
      <c r="AL219" s="21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  <c r="AJ220" s="137"/>
      <c r="AL220" s="21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  <c r="AJ221" s="137"/>
      <c r="AL221" s="21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  <c r="AJ222" s="137"/>
      <c r="AL222" s="21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  <c r="AJ223" s="137"/>
      <c r="AL223" s="21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  <c r="AJ224" s="137"/>
      <c r="AL224" s="21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  <c r="AJ225" s="137"/>
      <c r="AL225" s="21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  <c r="AJ226" s="137"/>
      <c r="AL226" s="21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  <c r="AJ227" s="137"/>
      <c r="AL227" s="21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  <c r="AJ228" s="137"/>
      <c r="AL228" s="21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  <c r="AJ229" s="137"/>
      <c r="AL229" s="21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  <c r="AJ230" s="137"/>
      <c r="AL230" s="21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  <c r="AJ231" s="137"/>
      <c r="AL231" s="21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  <c r="AJ232" s="137"/>
      <c r="AL232" s="21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  <c r="AJ233" s="137"/>
      <c r="AL233" s="21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  <c r="AJ234" s="137"/>
      <c r="AL234" s="21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  <c r="AJ235" s="137"/>
      <c r="AL235" s="21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  <c r="AJ236" s="137"/>
      <c r="AL236" s="21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  <c r="AJ237" s="137"/>
      <c r="AL237" s="21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  <c r="AJ238" s="137"/>
      <c r="AL238" s="21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  <c r="AJ239" s="137"/>
      <c r="AL239" s="21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  <c r="AJ240" s="137"/>
      <c r="AL240" s="21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  <c r="AJ241" s="137"/>
      <c r="AL241" s="21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  <c r="AJ242" s="137"/>
      <c r="AL242" s="21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  <c r="AJ243" s="137"/>
      <c r="AL243" s="21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  <c r="AJ244" s="137"/>
      <c r="AL244" s="21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  <c r="AJ245" s="137"/>
      <c r="AL245" s="21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  <c r="AJ246" s="137"/>
      <c r="AL246" s="21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  <c r="AJ247" s="137"/>
      <c r="AL247" s="21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  <c r="AJ248" s="137"/>
      <c r="AL248" s="21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  <c r="AJ249" s="137"/>
      <c r="AL249" s="21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  <c r="AJ250" s="137"/>
      <c r="AL250" s="21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  <c r="AJ251" s="137"/>
      <c r="AL251" s="21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  <c r="AJ252" s="137"/>
      <c r="AL252" s="21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  <c r="AJ253" s="137"/>
      <c r="AL253" s="2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8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  <c r="AJ1" s="133"/>
      <c r="AK1" s="141"/>
      <c r="AL1" s="141"/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  <c r="AJ2" s="134"/>
      <c r="AK2" s="18"/>
      <c r="AL2" s="18"/>
    </row>
    <row r="3" ht="13.5" customHeight="1">
      <c r="A3" s="15" t="s">
        <v>28</v>
      </c>
      <c r="B3" s="6">
        <f>SQRT(('Regime Indicators'!J2-'Regime Indicators'!$J$34)^2+('Regime Indicators'!K2-'Regime Indicators'!$K$34)^2+('Regime Indicators'!L2-'Regime Indicators'!$L$34)^2+('Regime Indicators'!M2-'Regime Indicators'!$M$34)^2+('Regime Indicators'!N2-'Regime Indicators'!$N$34)^2+('Regime Indicators'!O2-'Regime Indicators'!$O$34)^2)</f>
        <v>13.48952862</v>
      </c>
      <c r="C3" s="6">
        <f t="shared" ref="C3:C34" si="1">B3/MAX($B$3:$B$49)</f>
        <v>1</v>
      </c>
      <c r="D3" s="6">
        <f t="shared" ref="D3:D34" si="2">(1-C3^3)^3</f>
        <v>0</v>
      </c>
      <c r="F3" s="135">
        <v>0.08002022215014493</v>
      </c>
      <c r="G3" s="6">
        <f t="shared" ref="G3:G34" si="3">F3*$D3</f>
        <v>0</v>
      </c>
      <c r="H3" s="21">
        <f t="shared" ref="H3:H34" si="4">$D3</f>
        <v>0</v>
      </c>
      <c r="I3" s="135">
        <v>0.05927035378206491</v>
      </c>
      <c r="J3" s="6">
        <f t="shared" ref="J3:J34" si="5">I3*$D3</f>
        <v>0</v>
      </c>
      <c r="K3" s="21">
        <f t="shared" ref="K3:K34" si="6">$D3</f>
        <v>0</v>
      </c>
      <c r="L3" s="135">
        <v>0.09027923563222706</v>
      </c>
      <c r="M3" s="6">
        <f t="shared" ref="M3:M34" si="7">L3*$D3</f>
        <v>0</v>
      </c>
      <c r="N3" s="21">
        <f t="shared" ref="N3:N34" si="8">$D3</f>
        <v>0</v>
      </c>
      <c r="O3" s="22">
        <v>0.08769557455906196</v>
      </c>
      <c r="P3" s="6">
        <f t="shared" ref="P3:P34" si="9">O3*$D3</f>
        <v>0</v>
      </c>
      <c r="Q3" s="21">
        <f t="shared" ref="Q3:Q34" si="10">$D3</f>
        <v>0</v>
      </c>
      <c r="R3" s="135">
        <v>0.10845177406117879</v>
      </c>
      <c r="S3" s="6">
        <f t="shared" ref="S3:S34" si="11">R3*$D3</f>
        <v>0</v>
      </c>
      <c r="T3" s="21">
        <f t="shared" ref="T3:T34" si="12">$D3</f>
        <v>0</v>
      </c>
      <c r="U3" s="135">
        <v>0.09379122638738613</v>
      </c>
      <c r="V3" s="6">
        <f t="shared" ref="V3:V34" si="13">U3*$D3</f>
        <v>0</v>
      </c>
      <c r="W3" s="21">
        <f t="shared" ref="W3:W34" si="14">$D3</f>
        <v>0</v>
      </c>
      <c r="X3" s="135">
        <v>0.122437114401857</v>
      </c>
      <c r="Y3" s="6">
        <f t="shared" ref="Y3:Y34" si="15">X3*$D3</f>
        <v>0</v>
      </c>
      <c r="Z3" s="21">
        <f t="shared" ref="Z3:Z34" si="16">$D3</f>
        <v>0</v>
      </c>
      <c r="AA3" s="135">
        <v>0.128439994113547</v>
      </c>
      <c r="AB3" s="6">
        <f t="shared" ref="AB3:AB34" si="17">AA3*$D3</f>
        <v>0</v>
      </c>
      <c r="AC3" s="21">
        <f t="shared" ref="AC3:AC34" si="18">$D3</f>
        <v>0</v>
      </c>
      <c r="AD3" s="135">
        <v>0.02572521521226423</v>
      </c>
      <c r="AE3" s="6">
        <f t="shared" ref="AE3:AE34" si="19">AD3*$D3</f>
        <v>0</v>
      </c>
      <c r="AF3" s="21">
        <f t="shared" ref="AF3:AF34" si="20">$D3</f>
        <v>0</v>
      </c>
      <c r="AG3" s="135">
        <v>0.04818173655123448</v>
      </c>
      <c r="AH3" s="6">
        <f t="shared" ref="AH3:AH34" si="21">AG3*$D3</f>
        <v>0</v>
      </c>
      <c r="AI3" s="21">
        <f t="shared" ref="AI3:AI34" si="22">$D3</f>
        <v>0</v>
      </c>
      <c r="AJ3" s="135"/>
      <c r="AL3" s="21"/>
    </row>
    <row r="4" ht="13.5" customHeight="1">
      <c r="A4" s="15" t="s">
        <v>31</v>
      </c>
      <c r="B4" s="6">
        <f>SQRT(('Regime Indicators'!J3-'Regime Indicators'!$J$34)^2+('Regime Indicators'!K3-'Regime Indicators'!$K$34)^2+('Regime Indicators'!L3-'Regime Indicators'!$L$34)^2+('Regime Indicators'!M3-'Regime Indicators'!$M$34)^2+('Regime Indicators'!N3-'Regime Indicators'!$N$34)^2+('Regime Indicators'!O3-'Regime Indicators'!$O$34)^2)</f>
        <v>12.65004299</v>
      </c>
      <c r="C4" s="6">
        <f t="shared" si="1"/>
        <v>0.9377676081</v>
      </c>
      <c r="D4" s="6">
        <f t="shared" si="2"/>
        <v>0.005388790231</v>
      </c>
      <c r="F4" s="135">
        <v>0.01241346270998478</v>
      </c>
      <c r="G4" s="6">
        <f t="shared" si="3"/>
        <v>0.00006689354658</v>
      </c>
      <c r="H4" s="21">
        <f t="shared" si="4"/>
        <v>0.005388790231</v>
      </c>
      <c r="I4" s="135">
        <v>0.011884710625086337</v>
      </c>
      <c r="J4" s="6">
        <f t="shared" si="5"/>
        <v>0.00006404421251</v>
      </c>
      <c r="K4" s="21">
        <f t="shared" si="6"/>
        <v>0.005388790231</v>
      </c>
      <c r="L4" s="135">
        <v>0.014613208825635438</v>
      </c>
      <c r="M4" s="6">
        <f t="shared" si="7"/>
        <v>0.00007874751696</v>
      </c>
      <c r="N4" s="21">
        <f t="shared" si="8"/>
        <v>0.005388790231</v>
      </c>
      <c r="O4" s="22">
        <v>0.024761117291381085</v>
      </c>
      <c r="P4" s="6">
        <f t="shared" si="9"/>
        <v>0.000133432467</v>
      </c>
      <c r="Q4" s="21">
        <f t="shared" si="10"/>
        <v>0.005388790231</v>
      </c>
      <c r="R4" s="135">
        <v>0.0320104288920775</v>
      </c>
      <c r="S4" s="6">
        <f t="shared" si="11"/>
        <v>0.0001724974865</v>
      </c>
      <c r="T4" s="21">
        <f t="shared" si="12"/>
        <v>0.005388790231</v>
      </c>
      <c r="U4" s="135">
        <v>0.04831366244088464</v>
      </c>
      <c r="V4" s="6">
        <f t="shared" si="13"/>
        <v>0.0002603521922</v>
      </c>
      <c r="W4" s="21">
        <f t="shared" si="14"/>
        <v>0.005388790231</v>
      </c>
      <c r="X4" s="135">
        <v>0.07268401040415595</v>
      </c>
      <c r="Y4" s="6">
        <f t="shared" si="15"/>
        <v>0.0003916788852</v>
      </c>
      <c r="Z4" s="21">
        <f t="shared" si="16"/>
        <v>0.005388790231</v>
      </c>
      <c r="AA4" s="135">
        <v>0.06995801200596197</v>
      </c>
      <c r="AB4" s="6">
        <f t="shared" si="17"/>
        <v>0.0003769890517</v>
      </c>
      <c r="AC4" s="21">
        <f t="shared" si="18"/>
        <v>0.005388790231</v>
      </c>
      <c r="AD4" s="135">
        <v>0.011605795214162162</v>
      </c>
      <c r="AE4" s="6">
        <f t="shared" si="19"/>
        <v>0.00006254119587</v>
      </c>
      <c r="AF4" s="21">
        <f t="shared" si="20"/>
        <v>0.005388790231</v>
      </c>
      <c r="AG4" s="135">
        <v>0.025472703447271927</v>
      </c>
      <c r="AH4" s="6">
        <f t="shared" si="21"/>
        <v>0.0001372670555</v>
      </c>
      <c r="AI4" s="21">
        <f t="shared" si="22"/>
        <v>0.005388790231</v>
      </c>
      <c r="AJ4" s="135"/>
      <c r="AL4" s="21"/>
    </row>
    <row r="5" ht="13.5" customHeight="1">
      <c r="A5" s="15" t="s">
        <v>55</v>
      </c>
      <c r="B5" s="6">
        <f>SQRT(('Regime Indicators'!J4-'Regime Indicators'!$J$34)^2+('Regime Indicators'!K4-'Regime Indicators'!$K$34)^2+('Regime Indicators'!L4-'Regime Indicators'!$L$34)^2+('Regime Indicators'!M4-'Regime Indicators'!$M$34)^2+('Regime Indicators'!N4-'Regime Indicators'!$N$34)^2+('Regime Indicators'!O4-'Regime Indicators'!$O$34)^2)</f>
        <v>12.07028474</v>
      </c>
      <c r="C5" s="6">
        <f t="shared" si="1"/>
        <v>0.8947892163</v>
      </c>
      <c r="D5" s="6">
        <f t="shared" si="2"/>
        <v>0.02280700741</v>
      </c>
      <c r="F5" s="135">
        <v>0.04925153891895251</v>
      </c>
      <c r="G5" s="6">
        <f t="shared" si="3"/>
        <v>0.001123280213</v>
      </c>
      <c r="H5" s="21">
        <f t="shared" si="4"/>
        <v>0.02280700741</v>
      </c>
      <c r="I5" s="135">
        <v>0.06855645625949958</v>
      </c>
      <c r="J5" s="6">
        <f t="shared" si="5"/>
        <v>0.001563567606</v>
      </c>
      <c r="K5" s="21">
        <f t="shared" si="6"/>
        <v>0.02280700741</v>
      </c>
      <c r="L5" s="135">
        <v>0.023009322975089397</v>
      </c>
      <c r="M5" s="6">
        <f t="shared" si="7"/>
        <v>0.0005247737996</v>
      </c>
      <c r="N5" s="21">
        <f t="shared" si="8"/>
        <v>0.02280700741</v>
      </c>
      <c r="O5" s="22">
        <v>0.06687712968515203</v>
      </c>
      <c r="P5" s="6">
        <f t="shared" si="9"/>
        <v>0.001525267192</v>
      </c>
      <c r="Q5" s="21">
        <f t="shared" si="10"/>
        <v>0.02280700741</v>
      </c>
      <c r="R5" s="135">
        <v>0.06694646170415974</v>
      </c>
      <c r="S5" s="6">
        <f t="shared" si="11"/>
        <v>0.001526848448</v>
      </c>
      <c r="T5" s="21">
        <f t="shared" si="12"/>
        <v>0.02280700741</v>
      </c>
      <c r="U5" s="135">
        <v>0.07262039596740211</v>
      </c>
      <c r="V5" s="6">
        <f t="shared" si="13"/>
        <v>0.001656253909</v>
      </c>
      <c r="W5" s="21">
        <f t="shared" si="14"/>
        <v>0.02280700741</v>
      </c>
      <c r="X5" s="135">
        <v>0.041689047053434125</v>
      </c>
      <c r="Y5" s="6">
        <f t="shared" si="15"/>
        <v>0.000950802405</v>
      </c>
      <c r="Z5" s="21">
        <f t="shared" si="16"/>
        <v>0.02280700741</v>
      </c>
      <c r="AA5" s="135">
        <v>0.05575059516325842</v>
      </c>
      <c r="AB5" s="6">
        <f t="shared" si="17"/>
        <v>0.001271504237</v>
      </c>
      <c r="AC5" s="21">
        <f t="shared" si="18"/>
        <v>0.02280700741</v>
      </c>
      <c r="AD5" s="135">
        <v>-0.01099525232072629</v>
      </c>
      <c r="AE5" s="6">
        <f t="shared" si="19"/>
        <v>-0.0002507688011</v>
      </c>
      <c r="AF5" s="21">
        <f t="shared" si="20"/>
        <v>0.02280700741</v>
      </c>
      <c r="AG5" s="135">
        <v>4.246628429507293E-4</v>
      </c>
      <c r="AH5" s="6">
        <f t="shared" si="21"/>
        <v>0.000009685288606</v>
      </c>
      <c r="AI5" s="21">
        <f t="shared" si="22"/>
        <v>0.02280700741</v>
      </c>
      <c r="AJ5" s="135"/>
      <c r="AL5" s="21"/>
    </row>
    <row r="6" ht="13.5" customHeight="1">
      <c r="A6" s="15" t="s">
        <v>59</v>
      </c>
      <c r="B6" s="6">
        <f>SQRT(('Regime Indicators'!J5-'Regime Indicators'!$J$34)^2+('Regime Indicators'!K5-'Regime Indicators'!$K$34)^2+('Regime Indicators'!L5-'Regime Indicators'!$L$34)^2+('Regime Indicators'!M5-'Regime Indicators'!$M$34)^2+('Regime Indicators'!N5-'Regime Indicators'!$N$34)^2+('Regime Indicators'!O5-'Regime Indicators'!$O$34)^2)</f>
        <v>10.87759639</v>
      </c>
      <c r="C6" s="6">
        <f t="shared" si="1"/>
        <v>0.8063733502</v>
      </c>
      <c r="D6" s="6">
        <f t="shared" si="2"/>
        <v>0.1076229136</v>
      </c>
      <c r="F6" s="135">
        <v>-0.002430018543937873</v>
      </c>
      <c r="G6" s="6">
        <f t="shared" si="3"/>
        <v>-0.0002615256759</v>
      </c>
      <c r="H6" s="21">
        <f t="shared" si="4"/>
        <v>0.1076229136</v>
      </c>
      <c r="I6" s="135">
        <v>0.04208238323936153</v>
      </c>
      <c r="J6" s="6">
        <f t="shared" si="5"/>
        <v>0.004529028697</v>
      </c>
      <c r="K6" s="21">
        <f t="shared" si="6"/>
        <v>0.1076229136</v>
      </c>
      <c r="L6" s="135">
        <v>-0.06256878422352907</v>
      </c>
      <c r="M6" s="6">
        <f t="shared" si="7"/>
        <v>-0.006733834861</v>
      </c>
      <c r="N6" s="21">
        <f t="shared" si="8"/>
        <v>0.1076229136</v>
      </c>
      <c r="O6" s="22">
        <v>1.594875589121525E-4</v>
      </c>
      <c r="P6" s="6">
        <f t="shared" si="9"/>
        <v>0.00001716451578</v>
      </c>
      <c r="Q6" s="21">
        <f t="shared" si="10"/>
        <v>0.1076229136</v>
      </c>
      <c r="R6" s="135">
        <v>0.005225827378864345</v>
      </c>
      <c r="S6" s="6">
        <f t="shared" si="11"/>
        <v>0.0005624187687</v>
      </c>
      <c r="T6" s="21">
        <f t="shared" si="12"/>
        <v>0.1076229136</v>
      </c>
      <c r="U6" s="135">
        <v>0.04897168001593255</v>
      </c>
      <c r="V6" s="6">
        <f t="shared" si="13"/>
        <v>0.005270474889</v>
      </c>
      <c r="W6" s="21">
        <f t="shared" si="14"/>
        <v>0.1076229136</v>
      </c>
      <c r="X6" s="135">
        <v>-0.028372464318063062</v>
      </c>
      <c r="Y6" s="6">
        <f t="shared" si="15"/>
        <v>-0.003053527277</v>
      </c>
      <c r="Z6" s="21">
        <f t="shared" si="16"/>
        <v>0.1076229136</v>
      </c>
      <c r="AA6" s="135">
        <v>-0.01465868783247759</v>
      </c>
      <c r="AB6" s="6">
        <f t="shared" si="17"/>
        <v>-0.001577610695</v>
      </c>
      <c r="AC6" s="21">
        <f t="shared" si="18"/>
        <v>0.1076229136</v>
      </c>
      <c r="AD6" s="135">
        <v>0.07345144035693751</v>
      </c>
      <c r="AE6" s="6">
        <f t="shared" si="19"/>
        <v>0.007905058022</v>
      </c>
      <c r="AF6" s="21">
        <f t="shared" si="20"/>
        <v>0.1076229136</v>
      </c>
      <c r="AG6" s="135">
        <v>0.009373971220094646</v>
      </c>
      <c r="AH6" s="6">
        <f t="shared" si="21"/>
        <v>0.001008854095</v>
      </c>
      <c r="AI6" s="21">
        <f t="shared" si="22"/>
        <v>0.1076229136</v>
      </c>
      <c r="AJ6" s="135"/>
      <c r="AL6" s="21"/>
    </row>
    <row r="7" ht="13.5" customHeight="1">
      <c r="A7" s="15" t="s">
        <v>61</v>
      </c>
      <c r="B7" s="6">
        <f>SQRT(('Regime Indicators'!J6-'Regime Indicators'!$J$34)^2+('Regime Indicators'!K6-'Regime Indicators'!$K$34)^2+('Regime Indicators'!L6-'Regime Indicators'!$L$34)^2+('Regime Indicators'!M6-'Regime Indicators'!$M$34)^2+('Regime Indicators'!N6-'Regime Indicators'!$N$34)^2+('Regime Indicators'!O6-'Regime Indicators'!$O$34)^2)</f>
        <v>9.779514692</v>
      </c>
      <c r="C7" s="6">
        <f t="shared" si="1"/>
        <v>0.7249708249</v>
      </c>
      <c r="D7" s="6">
        <f t="shared" si="2"/>
        <v>0.237139738</v>
      </c>
      <c r="F7" s="135">
        <v>-0.05796753433549395</v>
      </c>
      <c r="G7" s="6">
        <f t="shared" si="3"/>
        <v>-0.0137464059</v>
      </c>
      <c r="H7" s="21">
        <f t="shared" si="4"/>
        <v>0.237139738</v>
      </c>
      <c r="I7" s="135">
        <v>-0.007657923639615372</v>
      </c>
      <c r="J7" s="6">
        <f t="shared" si="5"/>
        <v>-0.001815998005</v>
      </c>
      <c r="K7" s="21">
        <f t="shared" si="6"/>
        <v>0.237139738</v>
      </c>
      <c r="L7" s="135">
        <v>-0.0727507260282858</v>
      </c>
      <c r="M7" s="6">
        <f t="shared" si="7"/>
        <v>-0.01725208811</v>
      </c>
      <c r="N7" s="21">
        <f t="shared" si="8"/>
        <v>0.237139738</v>
      </c>
      <c r="O7" s="22">
        <v>-0.021038970256296308</v>
      </c>
      <c r="P7" s="6">
        <f t="shared" si="9"/>
        <v>-0.004989175894</v>
      </c>
      <c r="Q7" s="21">
        <f t="shared" si="10"/>
        <v>0.237139738</v>
      </c>
      <c r="R7" s="135">
        <v>-0.03375881088889332</v>
      </c>
      <c r="S7" s="6">
        <f t="shared" si="11"/>
        <v>-0.008005555569</v>
      </c>
      <c r="T7" s="21">
        <f t="shared" si="12"/>
        <v>0.237139738</v>
      </c>
      <c r="U7" s="135">
        <v>6.377278934066588E-4</v>
      </c>
      <c r="V7" s="6">
        <f t="shared" si="13"/>
        <v>0.0001512306255</v>
      </c>
      <c r="W7" s="21">
        <f t="shared" si="14"/>
        <v>0.237139738</v>
      </c>
      <c r="X7" s="135">
        <v>-0.06051301901523953</v>
      </c>
      <c r="Y7" s="6">
        <f t="shared" si="15"/>
        <v>-0.01435004147</v>
      </c>
      <c r="Z7" s="21">
        <f t="shared" si="16"/>
        <v>0.237139738</v>
      </c>
      <c r="AA7" s="135">
        <v>-0.038422046372680874</v>
      </c>
      <c r="AB7" s="6">
        <f t="shared" si="17"/>
        <v>-0.009111394009</v>
      </c>
      <c r="AC7" s="21">
        <f t="shared" si="18"/>
        <v>0.237139738</v>
      </c>
      <c r="AD7" s="135">
        <v>0.033848760639049624</v>
      </c>
      <c r="AE7" s="6">
        <f t="shared" si="19"/>
        <v>0.008026886229</v>
      </c>
      <c r="AF7" s="21">
        <f t="shared" si="20"/>
        <v>0.237139738</v>
      </c>
      <c r="AG7" s="135">
        <v>-0.0037485287604897</v>
      </c>
      <c r="AH7" s="6">
        <f t="shared" si="21"/>
        <v>-0.0008889251281</v>
      </c>
      <c r="AI7" s="21">
        <f t="shared" si="22"/>
        <v>0.237139738</v>
      </c>
      <c r="AJ7" s="135"/>
      <c r="AL7" s="21"/>
    </row>
    <row r="8" ht="13.5" customHeight="1">
      <c r="A8" s="15" t="s">
        <v>63</v>
      </c>
      <c r="B8" s="6">
        <f>SQRT(('Regime Indicators'!J7-'Regime Indicators'!$J$34)^2+('Regime Indicators'!K7-'Regime Indicators'!$K$34)^2+('Regime Indicators'!L7-'Regime Indicators'!$L$34)^2+('Regime Indicators'!M7-'Regime Indicators'!$M$34)^2+('Regime Indicators'!N7-'Regime Indicators'!$N$34)^2+('Regime Indicators'!O7-'Regime Indicators'!$O$34)^2)</f>
        <v>9.181171479</v>
      </c>
      <c r="C8" s="6">
        <f t="shared" si="1"/>
        <v>0.6806147002</v>
      </c>
      <c r="D8" s="6">
        <f t="shared" si="2"/>
        <v>0.3210174248</v>
      </c>
      <c r="F8" s="135">
        <v>-0.08718803376235329</v>
      </c>
      <c r="G8" s="6">
        <f t="shared" si="3"/>
        <v>-0.02798887807</v>
      </c>
      <c r="H8" s="21">
        <f t="shared" si="4"/>
        <v>0.3210174248</v>
      </c>
      <c r="I8" s="135">
        <v>-0.10179134102816823</v>
      </c>
      <c r="J8" s="6">
        <f t="shared" si="5"/>
        <v>-0.03267679417</v>
      </c>
      <c r="K8" s="21">
        <f t="shared" si="6"/>
        <v>0.3210174248</v>
      </c>
      <c r="L8" s="135">
        <v>-0.06526749088310968</v>
      </c>
      <c r="M8" s="6">
        <f t="shared" si="7"/>
        <v>-0.02095200185</v>
      </c>
      <c r="N8" s="21">
        <f t="shared" si="8"/>
        <v>0.3210174248</v>
      </c>
      <c r="O8" s="22">
        <v>-0.12827610113163534</v>
      </c>
      <c r="P8" s="6">
        <f t="shared" si="9"/>
        <v>-0.04117886365</v>
      </c>
      <c r="Q8" s="21">
        <f t="shared" si="10"/>
        <v>0.3210174248</v>
      </c>
      <c r="R8" s="135">
        <v>-0.09554071985513612</v>
      </c>
      <c r="S8" s="6">
        <f t="shared" si="11"/>
        <v>-0.03067023585</v>
      </c>
      <c r="T8" s="21">
        <f t="shared" si="12"/>
        <v>0.3210174248</v>
      </c>
      <c r="U8" s="135">
        <v>-0.07835070826027313</v>
      </c>
      <c r="V8" s="6">
        <f t="shared" si="13"/>
        <v>-0.0251519426</v>
      </c>
      <c r="W8" s="21">
        <f t="shared" si="14"/>
        <v>0.3210174248</v>
      </c>
      <c r="X8" s="135">
        <v>-0.05304393612444236</v>
      </c>
      <c r="Y8" s="6">
        <f t="shared" si="15"/>
        <v>-0.01702802778</v>
      </c>
      <c r="Z8" s="21">
        <f t="shared" si="16"/>
        <v>0.3210174248</v>
      </c>
      <c r="AA8" s="135">
        <v>-0.07185493166128165</v>
      </c>
      <c r="AB8" s="6">
        <f t="shared" si="17"/>
        <v>-0.02306668512</v>
      </c>
      <c r="AC8" s="21">
        <f t="shared" si="18"/>
        <v>0.3210174248</v>
      </c>
      <c r="AD8" s="135">
        <v>0.09323889157593612</v>
      </c>
      <c r="AE8" s="6">
        <f t="shared" si="19"/>
        <v>0.02993130887</v>
      </c>
      <c r="AF8" s="21">
        <f t="shared" si="20"/>
        <v>0.3210174248</v>
      </c>
      <c r="AG8" s="135">
        <v>-0.021237920720382775</v>
      </c>
      <c r="AH8" s="6">
        <f t="shared" si="21"/>
        <v>-0.006817742618</v>
      </c>
      <c r="AI8" s="21">
        <f t="shared" si="22"/>
        <v>0.3210174248</v>
      </c>
      <c r="AJ8" s="135"/>
      <c r="AL8" s="21"/>
    </row>
    <row r="9" ht="13.5" customHeight="1">
      <c r="A9" s="15" t="s">
        <v>65</v>
      </c>
      <c r="B9" s="6">
        <f>SQRT(('Regime Indicators'!J8-'Regime Indicators'!$J$34)^2+('Regime Indicators'!K8-'Regime Indicators'!$K$34)^2+('Regime Indicators'!L8-'Regime Indicators'!$L$34)^2+('Regime Indicators'!M8-'Regime Indicators'!$M$34)^2+('Regime Indicators'!N8-'Regime Indicators'!$N$34)^2+('Regime Indicators'!O8-'Regime Indicators'!$O$34)^2)</f>
        <v>7.710436382</v>
      </c>
      <c r="C9" s="6">
        <f t="shared" si="1"/>
        <v>0.5715867914</v>
      </c>
      <c r="D9" s="6">
        <f t="shared" si="2"/>
        <v>0.5378756699</v>
      </c>
      <c r="F9" s="135">
        <v>-0.05314691207219113</v>
      </c>
      <c r="G9" s="6">
        <f t="shared" si="3"/>
        <v>-0.02858643094</v>
      </c>
      <c r="H9" s="21">
        <f t="shared" si="4"/>
        <v>0.5378756699</v>
      </c>
      <c r="I9" s="135">
        <v>0.012496285427315179</v>
      </c>
      <c r="J9" s="6">
        <f t="shared" si="5"/>
        <v>0.006721447896</v>
      </c>
      <c r="K9" s="21">
        <f t="shared" si="6"/>
        <v>0.5378756699</v>
      </c>
      <c r="L9" s="135">
        <v>-0.03545860437002735</v>
      </c>
      <c r="M9" s="6">
        <f t="shared" si="7"/>
        <v>-0.01907232058</v>
      </c>
      <c r="N9" s="21">
        <f t="shared" si="8"/>
        <v>0.5378756699</v>
      </c>
      <c r="O9" s="22">
        <v>0.04471185064685956</v>
      </c>
      <c r="P9" s="6">
        <f t="shared" si="9"/>
        <v>0.02404941662</v>
      </c>
      <c r="Q9" s="21">
        <f t="shared" si="10"/>
        <v>0.5378756699</v>
      </c>
      <c r="R9" s="135">
        <v>-0.04001382879945892</v>
      </c>
      <c r="S9" s="6">
        <f t="shared" si="11"/>
        <v>-0.02152246497</v>
      </c>
      <c r="T9" s="21">
        <f t="shared" si="12"/>
        <v>0.5378756699</v>
      </c>
      <c r="U9" s="135">
        <v>0.01617985871840122</v>
      </c>
      <c r="V9" s="6">
        <f t="shared" si="13"/>
        <v>0.008702752348</v>
      </c>
      <c r="W9" s="21">
        <f t="shared" si="14"/>
        <v>0.5378756699</v>
      </c>
      <c r="X9" s="135">
        <v>-0.0679743027555113</v>
      </c>
      <c r="Y9" s="6">
        <f t="shared" si="15"/>
        <v>-0.03656172363</v>
      </c>
      <c r="Z9" s="21">
        <f t="shared" si="16"/>
        <v>0.5378756699</v>
      </c>
      <c r="AA9" s="135">
        <v>-0.007397255447254447</v>
      </c>
      <c r="AB9" s="6">
        <f t="shared" si="17"/>
        <v>-0.003978803729</v>
      </c>
      <c r="AC9" s="21">
        <f t="shared" si="18"/>
        <v>0.5378756699</v>
      </c>
      <c r="AD9" s="135">
        <v>-0.03955042248703</v>
      </c>
      <c r="AE9" s="6">
        <f t="shared" si="19"/>
        <v>-0.02127320999</v>
      </c>
      <c r="AF9" s="21">
        <f t="shared" si="20"/>
        <v>0.5378756699</v>
      </c>
      <c r="AG9" s="135">
        <v>0.012322473989109461</v>
      </c>
      <c r="AH9" s="6">
        <f t="shared" si="21"/>
        <v>0.006627958952</v>
      </c>
      <c r="AI9" s="21">
        <f t="shared" si="22"/>
        <v>0.5378756699</v>
      </c>
      <c r="AJ9" s="135"/>
      <c r="AL9" s="21"/>
    </row>
    <row r="10" ht="13.5" customHeight="1">
      <c r="A10" s="15" t="s">
        <v>67</v>
      </c>
      <c r="B10" s="6">
        <f>SQRT(('Regime Indicators'!J9-'Regime Indicators'!$J$34)^2+('Regime Indicators'!K9-'Regime Indicators'!$K$34)^2+('Regime Indicators'!L9-'Regime Indicators'!$L$34)^2+('Regime Indicators'!M9-'Regime Indicators'!$M$34)^2+('Regime Indicators'!N9-'Regime Indicators'!$N$34)^2+('Regime Indicators'!O9-'Regime Indicators'!$O$34)^2)</f>
        <v>10.2005248</v>
      </c>
      <c r="C10" s="6">
        <f t="shared" si="1"/>
        <v>0.7561809669</v>
      </c>
      <c r="D10" s="6">
        <f t="shared" si="2"/>
        <v>0.1828716962</v>
      </c>
      <c r="F10" s="135">
        <v>-0.061133195190131606</v>
      </c>
      <c r="G10" s="6">
        <f t="shared" si="3"/>
        <v>-0.0111795311</v>
      </c>
      <c r="H10" s="21">
        <f t="shared" si="4"/>
        <v>0.1828716962</v>
      </c>
      <c r="I10" s="135">
        <v>-0.12327584210725129</v>
      </c>
      <c r="J10" s="6">
        <f t="shared" si="5"/>
        <v>-0.02254366235</v>
      </c>
      <c r="K10" s="21">
        <f t="shared" si="6"/>
        <v>0.1828716962</v>
      </c>
      <c r="L10" s="135">
        <v>0.049610980138979466</v>
      </c>
      <c r="M10" s="6">
        <f t="shared" si="7"/>
        <v>0.00907244409</v>
      </c>
      <c r="N10" s="21">
        <f t="shared" si="8"/>
        <v>0.1828716962</v>
      </c>
      <c r="O10" s="22">
        <v>-0.06985229865475395</v>
      </c>
      <c r="P10" s="6">
        <f t="shared" si="9"/>
        <v>-0.01277400834</v>
      </c>
      <c r="Q10" s="21">
        <f t="shared" si="10"/>
        <v>0.1828716962</v>
      </c>
      <c r="R10" s="135">
        <v>-0.18408872554880074</v>
      </c>
      <c r="S10" s="6">
        <f t="shared" si="11"/>
        <v>-0.0336646175</v>
      </c>
      <c r="T10" s="21">
        <f t="shared" si="12"/>
        <v>0.1828716962</v>
      </c>
      <c r="U10" s="135">
        <v>-0.2283475324843044</v>
      </c>
      <c r="V10" s="6">
        <f t="shared" si="13"/>
        <v>-0.0417583006</v>
      </c>
      <c r="W10" s="21">
        <f t="shared" si="14"/>
        <v>0.1828716962</v>
      </c>
      <c r="X10" s="135">
        <v>-0.21499424094197972</v>
      </c>
      <c r="Y10" s="6">
        <f t="shared" si="15"/>
        <v>-0.03931636152</v>
      </c>
      <c r="Z10" s="21">
        <f t="shared" si="16"/>
        <v>0.1828716962</v>
      </c>
      <c r="AA10" s="135">
        <v>-0.27622719898833936</v>
      </c>
      <c r="AB10" s="6">
        <f t="shared" si="17"/>
        <v>-0.05051413643</v>
      </c>
      <c r="AC10" s="21">
        <f t="shared" si="18"/>
        <v>0.1828716962</v>
      </c>
      <c r="AD10" s="135">
        <v>-0.0589973006371286</v>
      </c>
      <c r="AE10" s="6">
        <f t="shared" si="19"/>
        <v>-0.01078893644</v>
      </c>
      <c r="AF10" s="21">
        <f t="shared" si="20"/>
        <v>0.1828716962</v>
      </c>
      <c r="AG10" s="135">
        <v>-0.09679095752549638</v>
      </c>
      <c r="AH10" s="6">
        <f t="shared" si="21"/>
        <v>-0.01770032658</v>
      </c>
      <c r="AI10" s="21">
        <f t="shared" si="22"/>
        <v>0.1828716962</v>
      </c>
      <c r="AJ10" s="135"/>
      <c r="AL10" s="21"/>
    </row>
    <row r="11" ht="13.5" customHeight="1">
      <c r="A11" s="15" t="s">
        <v>78</v>
      </c>
      <c r="B11" s="6">
        <f>SQRT(('Regime Indicators'!J10-'Regime Indicators'!$J$34)^2+('Regime Indicators'!K10-'Regime Indicators'!$K$34)^2+('Regime Indicators'!L10-'Regime Indicators'!$L$34)^2+('Regime Indicators'!M10-'Regime Indicators'!$M$34)^2+('Regime Indicators'!N10-'Regime Indicators'!$N$34)^2+('Regime Indicators'!O10-'Regime Indicators'!$O$34)^2)</f>
        <v>12.15874183</v>
      </c>
      <c r="C11" s="6">
        <f t="shared" si="1"/>
        <v>0.9013466792</v>
      </c>
      <c r="D11" s="6">
        <f t="shared" si="2"/>
        <v>0.01918913708</v>
      </c>
      <c r="F11" s="135">
        <v>-0.22175332891863309</v>
      </c>
      <c r="G11" s="6">
        <f t="shared" si="3"/>
        <v>-0.004255255027</v>
      </c>
      <c r="H11" s="21">
        <f t="shared" si="4"/>
        <v>0.01918913708</v>
      </c>
      <c r="I11" s="135">
        <v>-0.22787960788608141</v>
      </c>
      <c r="J11" s="6">
        <f t="shared" si="5"/>
        <v>-0.004372813034</v>
      </c>
      <c r="K11" s="21">
        <f t="shared" si="6"/>
        <v>0.01918913708</v>
      </c>
      <c r="L11" s="135">
        <v>-0.2489240638448853</v>
      </c>
      <c r="M11" s="6">
        <f t="shared" si="7"/>
        <v>-0.004776637984</v>
      </c>
      <c r="N11" s="21">
        <f t="shared" si="8"/>
        <v>0.01918913708</v>
      </c>
      <c r="O11" s="22">
        <v>-0.274452382936332</v>
      </c>
      <c r="P11" s="6">
        <f t="shared" si="9"/>
        <v>-0.005266504399</v>
      </c>
      <c r="Q11" s="21">
        <f t="shared" si="10"/>
        <v>0.01918913708</v>
      </c>
      <c r="R11" s="135">
        <v>-0.21355118264403572</v>
      </c>
      <c r="S11" s="6">
        <f t="shared" si="11"/>
        <v>-0.004097862918</v>
      </c>
      <c r="T11" s="21">
        <f t="shared" si="12"/>
        <v>0.01918913708</v>
      </c>
      <c r="U11" s="135">
        <v>-0.20963342704929955</v>
      </c>
      <c r="V11" s="6">
        <f t="shared" si="13"/>
        <v>-0.004022684569</v>
      </c>
      <c r="W11" s="21">
        <f t="shared" si="14"/>
        <v>0.01918913708</v>
      </c>
      <c r="X11" s="135">
        <v>-0.21971962707248271</v>
      </c>
      <c r="Y11" s="6">
        <f t="shared" si="15"/>
        <v>-0.004216230043</v>
      </c>
      <c r="Z11" s="21">
        <f t="shared" si="16"/>
        <v>0.01918913708</v>
      </c>
      <c r="AA11" s="135">
        <v>-0.25134571778361503</v>
      </c>
      <c r="AB11" s="6">
        <f t="shared" si="17"/>
        <v>-0.004823107433</v>
      </c>
      <c r="AC11" s="21">
        <f t="shared" si="18"/>
        <v>0.01918913708</v>
      </c>
      <c r="AD11" s="135">
        <v>0.056568329617524116</v>
      </c>
      <c r="AE11" s="6">
        <f t="shared" si="19"/>
        <v>0.001085497432</v>
      </c>
      <c r="AF11" s="21">
        <f t="shared" si="20"/>
        <v>0.01918913708</v>
      </c>
      <c r="AG11" s="135">
        <v>-0.18290427340539595</v>
      </c>
      <c r="AH11" s="6">
        <f t="shared" si="21"/>
        <v>-0.003509775175</v>
      </c>
      <c r="AI11" s="21">
        <f t="shared" si="22"/>
        <v>0.01918913708</v>
      </c>
      <c r="AJ11" s="135"/>
      <c r="AL11" s="21"/>
    </row>
    <row r="12" ht="13.5" customHeight="1">
      <c r="A12" s="15" t="s">
        <v>81</v>
      </c>
      <c r="B12" s="6">
        <f>SQRT(('Regime Indicators'!J11-'Regime Indicators'!$J$34)^2+('Regime Indicators'!K11-'Regime Indicators'!$K$34)^2+('Regime Indicators'!L11-'Regime Indicators'!$L$34)^2+('Regime Indicators'!M11-'Regime Indicators'!$M$34)^2+('Regime Indicators'!N11-'Regime Indicators'!$N$34)^2+('Regime Indicators'!O11-'Regime Indicators'!$O$34)^2)</f>
        <v>11.96173205</v>
      </c>
      <c r="C12" s="6">
        <f t="shared" si="1"/>
        <v>0.8867420341</v>
      </c>
      <c r="D12" s="6">
        <f t="shared" si="2"/>
        <v>0.02774784187</v>
      </c>
      <c r="F12" s="135">
        <v>-0.16767538805335613</v>
      </c>
      <c r="G12" s="6">
        <f t="shared" si="3"/>
        <v>-0.004652630154</v>
      </c>
      <c r="H12" s="21">
        <f t="shared" si="4"/>
        <v>0.02774784187</v>
      </c>
      <c r="I12" s="135">
        <v>-0.04119668597185666</v>
      </c>
      <c r="J12" s="6">
        <f t="shared" si="5"/>
        <v>-0.001143119128</v>
      </c>
      <c r="K12" s="21">
        <f t="shared" si="6"/>
        <v>0.02774784187</v>
      </c>
      <c r="L12" s="135">
        <v>-0.1963758370369565</v>
      </c>
      <c r="M12" s="6">
        <f t="shared" si="7"/>
        <v>-0.005449005674</v>
      </c>
      <c r="N12" s="21">
        <f t="shared" si="8"/>
        <v>0.02774784187</v>
      </c>
      <c r="O12" s="22">
        <v>-0.0974047265962309</v>
      </c>
      <c r="P12" s="6">
        <f t="shared" si="9"/>
        <v>-0.002702770951</v>
      </c>
      <c r="Q12" s="21">
        <f t="shared" si="10"/>
        <v>0.02774784187</v>
      </c>
      <c r="R12" s="135">
        <v>-0.14659845383763825</v>
      </c>
      <c r="S12" s="6">
        <f t="shared" si="11"/>
        <v>-0.004067790716</v>
      </c>
      <c r="T12" s="21">
        <f t="shared" si="12"/>
        <v>0.02774784187</v>
      </c>
      <c r="U12" s="135">
        <v>-0.11706584182640645</v>
      </c>
      <c r="V12" s="6">
        <f t="shared" si="13"/>
        <v>-0.003248324468</v>
      </c>
      <c r="W12" s="21">
        <f t="shared" si="14"/>
        <v>0.02774784187</v>
      </c>
      <c r="X12" s="135">
        <v>-0.10132381240681176</v>
      </c>
      <c r="Y12" s="6">
        <f t="shared" si="15"/>
        <v>-0.002811517125</v>
      </c>
      <c r="Z12" s="21">
        <f t="shared" si="16"/>
        <v>0.02774784187</v>
      </c>
      <c r="AA12" s="135">
        <v>-0.07740572708885007</v>
      </c>
      <c r="AB12" s="6">
        <f t="shared" si="17"/>
        <v>-0.002147841875</v>
      </c>
      <c r="AC12" s="21">
        <f t="shared" si="18"/>
        <v>0.02774784187</v>
      </c>
      <c r="AD12" s="135">
        <v>-0.05436113972149703</v>
      </c>
      <c r="AE12" s="6">
        <f t="shared" si="19"/>
        <v>-0.001508404309</v>
      </c>
      <c r="AF12" s="21">
        <f t="shared" si="20"/>
        <v>0.02774784187</v>
      </c>
      <c r="AG12" s="135">
        <v>0.0570475489999438</v>
      </c>
      <c r="AH12" s="6">
        <f t="shared" si="21"/>
        <v>0.001582946369</v>
      </c>
      <c r="AI12" s="21">
        <f t="shared" si="22"/>
        <v>0.02774784187</v>
      </c>
      <c r="AJ12" s="135"/>
      <c r="AL12" s="21"/>
    </row>
    <row r="13" ht="13.5" customHeight="1">
      <c r="A13" s="15" t="s">
        <v>83</v>
      </c>
      <c r="B13" s="6">
        <f>SQRT(('Regime Indicators'!J12-'Regime Indicators'!$J$34)^2+('Regime Indicators'!K12-'Regime Indicators'!$K$34)^2+('Regime Indicators'!L12-'Regime Indicators'!$L$34)^2+('Regime Indicators'!M12-'Regime Indicators'!$M$34)^2+('Regime Indicators'!N12-'Regime Indicators'!$N$34)^2+('Regime Indicators'!O12-'Regime Indicators'!$O$34)^2)</f>
        <v>10.45182355</v>
      </c>
      <c r="C13" s="6">
        <f t="shared" si="1"/>
        <v>0.7748101392</v>
      </c>
      <c r="D13" s="6">
        <f t="shared" si="2"/>
        <v>0.1530081723</v>
      </c>
      <c r="F13" s="135">
        <v>0.1669740917904099</v>
      </c>
      <c r="G13" s="6">
        <f t="shared" si="3"/>
        <v>0.02554840061</v>
      </c>
      <c r="H13" s="21">
        <f t="shared" si="4"/>
        <v>0.1530081723</v>
      </c>
      <c r="I13" s="135">
        <v>0.16320626529224058</v>
      </c>
      <c r="J13" s="6">
        <f t="shared" si="5"/>
        <v>0.02497189236</v>
      </c>
      <c r="K13" s="21">
        <f t="shared" si="6"/>
        <v>0.1530081723</v>
      </c>
      <c r="L13" s="135">
        <v>0.17999630395443433</v>
      </c>
      <c r="M13" s="6">
        <f t="shared" si="7"/>
        <v>0.02754090549</v>
      </c>
      <c r="N13" s="21">
        <f t="shared" si="8"/>
        <v>0.1530081723</v>
      </c>
      <c r="O13" s="22">
        <v>0.2337731348966341</v>
      </c>
      <c r="P13" s="6">
        <f t="shared" si="9"/>
        <v>0.0357692001</v>
      </c>
      <c r="Q13" s="21">
        <f t="shared" si="10"/>
        <v>0.1530081723</v>
      </c>
      <c r="R13" s="135">
        <v>0.30219161211983514</v>
      </c>
      <c r="S13" s="6">
        <f t="shared" si="11"/>
        <v>0.04623778625</v>
      </c>
      <c r="T13" s="21">
        <f t="shared" si="12"/>
        <v>0.1530081723</v>
      </c>
      <c r="U13" s="135">
        <v>0.21840652724128984</v>
      </c>
      <c r="V13" s="6">
        <f t="shared" si="13"/>
        <v>0.03341798355</v>
      </c>
      <c r="W13" s="21">
        <f t="shared" si="14"/>
        <v>0.1530081723</v>
      </c>
      <c r="X13" s="135">
        <v>0.37043399373341646</v>
      </c>
      <c r="Y13" s="6">
        <f t="shared" si="15"/>
        <v>0.05667942834</v>
      </c>
      <c r="Z13" s="21">
        <f t="shared" si="16"/>
        <v>0.1530081723</v>
      </c>
      <c r="AA13" s="135">
        <v>0.31206791564306036</v>
      </c>
      <c r="AB13" s="6">
        <f t="shared" si="17"/>
        <v>0.04774894141</v>
      </c>
      <c r="AC13" s="21">
        <f t="shared" si="18"/>
        <v>0.1530081723</v>
      </c>
      <c r="AD13" s="135">
        <v>0.07100981208301782</v>
      </c>
      <c r="AE13" s="6">
        <f t="shared" si="19"/>
        <v>0.01086508156</v>
      </c>
      <c r="AF13" s="21">
        <f t="shared" si="20"/>
        <v>0.1530081723</v>
      </c>
      <c r="AG13" s="135">
        <v>0.23938214791236678</v>
      </c>
      <c r="AH13" s="6">
        <f t="shared" si="21"/>
        <v>0.03662742493</v>
      </c>
      <c r="AI13" s="21">
        <f t="shared" si="22"/>
        <v>0.1530081723</v>
      </c>
      <c r="AJ13" s="135"/>
      <c r="AL13" s="21"/>
    </row>
    <row r="14" ht="13.5" customHeight="1">
      <c r="A14" s="15" t="s">
        <v>85</v>
      </c>
      <c r="B14" s="6">
        <f>SQRT(('Regime Indicators'!J13-'Regime Indicators'!$J$34)^2+('Regime Indicators'!K13-'Regime Indicators'!$K$34)^2+('Regime Indicators'!L13-'Regime Indicators'!$L$34)^2+('Regime Indicators'!M13-'Regime Indicators'!$M$34)^2+('Regime Indicators'!N13-'Regime Indicators'!$N$34)^2+('Regime Indicators'!O13-'Regime Indicators'!$O$34)^2)</f>
        <v>9.259618829</v>
      </c>
      <c r="C14" s="6">
        <f t="shared" si="1"/>
        <v>0.6864301258</v>
      </c>
      <c r="D14" s="6">
        <f t="shared" si="2"/>
        <v>0.3096889611</v>
      </c>
      <c r="F14" s="135">
        <v>0.18242216902914365</v>
      </c>
      <c r="G14" s="6">
        <f t="shared" si="3"/>
        <v>0.056494132</v>
      </c>
      <c r="H14" s="21">
        <f t="shared" si="4"/>
        <v>0.3096889611</v>
      </c>
      <c r="I14" s="135">
        <v>0.13973989390587072</v>
      </c>
      <c r="J14" s="6">
        <f t="shared" si="5"/>
        <v>0.04327590256</v>
      </c>
      <c r="K14" s="21">
        <f t="shared" si="6"/>
        <v>0.3096889611</v>
      </c>
      <c r="L14" s="135">
        <v>0.2270477714679826</v>
      </c>
      <c r="M14" s="6">
        <f t="shared" si="7"/>
        <v>0.07031418845</v>
      </c>
      <c r="N14" s="21">
        <f t="shared" si="8"/>
        <v>0.3096889611</v>
      </c>
      <c r="O14" s="22">
        <v>0.1595071393578673</v>
      </c>
      <c r="P14" s="6">
        <f t="shared" si="9"/>
        <v>0.04939760027</v>
      </c>
      <c r="Q14" s="21">
        <f t="shared" si="10"/>
        <v>0.3096889611</v>
      </c>
      <c r="R14" s="135">
        <v>0.22241231027141461</v>
      </c>
      <c r="S14" s="6">
        <f t="shared" si="11"/>
        <v>0.06887863729</v>
      </c>
      <c r="T14" s="21">
        <f t="shared" si="12"/>
        <v>0.3096889611</v>
      </c>
      <c r="U14" s="135">
        <v>0.16449990106261314</v>
      </c>
      <c r="V14" s="6">
        <f t="shared" si="13"/>
        <v>0.05094380345</v>
      </c>
      <c r="W14" s="21">
        <f t="shared" si="14"/>
        <v>0.3096889611</v>
      </c>
      <c r="X14" s="135">
        <v>0.259050399475794</v>
      </c>
      <c r="Y14" s="6">
        <f t="shared" si="15"/>
        <v>0.08022504907</v>
      </c>
      <c r="Z14" s="21">
        <f t="shared" si="16"/>
        <v>0.3096889611</v>
      </c>
      <c r="AA14" s="135">
        <v>0.1984292412279327</v>
      </c>
      <c r="AB14" s="6">
        <f t="shared" si="17"/>
        <v>0.06145134556</v>
      </c>
      <c r="AC14" s="21">
        <f t="shared" si="18"/>
        <v>0.3096889611</v>
      </c>
      <c r="AD14" s="135">
        <v>0.07847440915800385</v>
      </c>
      <c r="AE14" s="6">
        <f t="shared" si="19"/>
        <v>0.02430265824</v>
      </c>
      <c r="AF14" s="21">
        <f t="shared" si="20"/>
        <v>0.3096889611</v>
      </c>
      <c r="AG14" s="135">
        <v>0.1573578564538567</v>
      </c>
      <c r="AH14" s="6">
        <f t="shared" si="21"/>
        <v>0.04873199108</v>
      </c>
      <c r="AI14" s="21">
        <f t="shared" si="22"/>
        <v>0.3096889611</v>
      </c>
      <c r="AJ14" s="135"/>
      <c r="AL14" s="21"/>
    </row>
    <row r="15" ht="13.5" customHeight="1">
      <c r="A15" s="15" t="s">
        <v>87</v>
      </c>
      <c r="B15" s="6">
        <f>SQRT(('Regime Indicators'!J14-'Regime Indicators'!$J$34)^2+('Regime Indicators'!K14-'Regime Indicators'!$K$34)^2+('Regime Indicators'!L14-'Regime Indicators'!$L$34)^2+('Regime Indicators'!M14-'Regime Indicators'!$M$34)^2+('Regime Indicators'!N14-'Regime Indicators'!$N$34)^2+('Regime Indicators'!O14-'Regime Indicators'!$O$34)^2)</f>
        <v>8.932117761</v>
      </c>
      <c r="C15" s="6">
        <f t="shared" si="1"/>
        <v>0.6621519559</v>
      </c>
      <c r="D15" s="6">
        <f t="shared" si="2"/>
        <v>0.3574312783</v>
      </c>
      <c r="F15" s="135">
        <v>0.04215545107190333</v>
      </c>
      <c r="G15" s="6">
        <f t="shared" si="3"/>
        <v>0.01506767676</v>
      </c>
      <c r="H15" s="21">
        <f t="shared" si="4"/>
        <v>0.3574312783</v>
      </c>
      <c r="I15" s="135">
        <v>0.07941862162009006</v>
      </c>
      <c r="J15" s="6">
        <f t="shared" si="5"/>
        <v>0.02838669944</v>
      </c>
      <c r="K15" s="21">
        <f t="shared" si="6"/>
        <v>0.3574312783</v>
      </c>
      <c r="L15" s="135">
        <v>0.036263268510077884</v>
      </c>
      <c r="M15" s="6">
        <f t="shared" si="7"/>
        <v>0.01296162642</v>
      </c>
      <c r="N15" s="21">
        <f t="shared" si="8"/>
        <v>0.3574312783</v>
      </c>
      <c r="O15" s="22">
        <v>0.04140412658363002</v>
      </c>
      <c r="P15" s="6">
        <f t="shared" si="9"/>
        <v>0.01479912989</v>
      </c>
      <c r="Q15" s="21">
        <f t="shared" si="10"/>
        <v>0.3574312783</v>
      </c>
      <c r="R15" s="135">
        <v>0.0066397078312827595</v>
      </c>
      <c r="S15" s="6">
        <f t="shared" si="11"/>
        <v>0.002373239257</v>
      </c>
      <c r="T15" s="21">
        <f t="shared" si="12"/>
        <v>0.3574312783</v>
      </c>
      <c r="U15" s="135">
        <v>0.04297509385522269</v>
      </c>
      <c r="V15" s="6">
        <f t="shared" si="13"/>
        <v>0.01536064273</v>
      </c>
      <c r="W15" s="21">
        <f t="shared" si="14"/>
        <v>0.3574312783</v>
      </c>
      <c r="X15" s="135">
        <v>-0.01619675831013201</v>
      </c>
      <c r="Y15" s="6">
        <f t="shared" si="15"/>
        <v>-0.005789228027</v>
      </c>
      <c r="Z15" s="21">
        <f t="shared" si="16"/>
        <v>0.3574312783</v>
      </c>
      <c r="AA15" s="135">
        <v>0.02729890148213232</v>
      </c>
      <c r="AB15" s="6">
        <f t="shared" si="17"/>
        <v>0.009757481252</v>
      </c>
      <c r="AC15" s="21">
        <f t="shared" si="18"/>
        <v>0.3574312783</v>
      </c>
      <c r="AD15" s="135">
        <v>-0.015500088122081812</v>
      </c>
      <c r="AE15" s="6">
        <f t="shared" si="19"/>
        <v>-0.005540216311</v>
      </c>
      <c r="AF15" s="21">
        <f t="shared" si="20"/>
        <v>0.3574312783</v>
      </c>
      <c r="AG15" s="135">
        <v>0.05126223851578793</v>
      </c>
      <c r="AH15" s="6">
        <f t="shared" si="21"/>
        <v>0.01832272744</v>
      </c>
      <c r="AI15" s="21">
        <f t="shared" si="22"/>
        <v>0.3574312783</v>
      </c>
      <c r="AJ15" s="135"/>
      <c r="AL15" s="21"/>
    </row>
    <row r="16" ht="13.5" customHeight="1">
      <c r="A16" s="15" t="s">
        <v>89</v>
      </c>
      <c r="B16" s="6">
        <f>SQRT(('Regime Indicators'!J15-'Regime Indicators'!$J$34)^2+('Regime Indicators'!K15-'Regime Indicators'!$K$34)^2+('Regime Indicators'!L15-'Regime Indicators'!$L$34)^2+('Regime Indicators'!M15-'Regime Indicators'!$M$34)^2+('Regime Indicators'!N15-'Regime Indicators'!$N$34)^2+('Regime Indicators'!O15-'Regime Indicators'!$O$34)^2)</f>
        <v>8.839560492</v>
      </c>
      <c r="C16" s="6">
        <f t="shared" si="1"/>
        <v>0.6552905398</v>
      </c>
      <c r="D16" s="6">
        <f t="shared" si="2"/>
        <v>0.3710974337</v>
      </c>
      <c r="F16" s="135">
        <v>0.06781987070805773</v>
      </c>
      <c r="G16" s="6">
        <f t="shared" si="3"/>
        <v>0.02516777997</v>
      </c>
      <c r="H16" s="21">
        <f t="shared" si="4"/>
        <v>0.3710974337</v>
      </c>
      <c r="I16" s="135">
        <v>0.04645012941063875</v>
      </c>
      <c r="J16" s="6">
        <f t="shared" si="5"/>
        <v>0.01723752382</v>
      </c>
      <c r="K16" s="21">
        <f t="shared" si="6"/>
        <v>0.3710974337</v>
      </c>
      <c r="L16" s="135">
        <v>0.10018209590084215</v>
      </c>
      <c r="M16" s="6">
        <f t="shared" si="7"/>
        <v>0.03717731869</v>
      </c>
      <c r="N16" s="21">
        <f t="shared" si="8"/>
        <v>0.3710974337</v>
      </c>
      <c r="O16" s="22">
        <v>0.07613948962231065</v>
      </c>
      <c r="P16" s="6">
        <f t="shared" si="9"/>
        <v>0.0282551692</v>
      </c>
      <c r="Q16" s="21">
        <f t="shared" si="10"/>
        <v>0.3710974337</v>
      </c>
      <c r="R16" s="135">
        <v>0.007712160802149759</v>
      </c>
      <c r="S16" s="6">
        <f t="shared" si="11"/>
        <v>0.002861963082</v>
      </c>
      <c r="T16" s="21">
        <f t="shared" si="12"/>
        <v>0.3710974337</v>
      </c>
      <c r="U16" s="135">
        <v>0.019144520541146015</v>
      </c>
      <c r="V16" s="6">
        <f t="shared" si="13"/>
        <v>0.007104482441</v>
      </c>
      <c r="W16" s="21">
        <f t="shared" si="14"/>
        <v>0.3710974337</v>
      </c>
      <c r="X16" s="135">
        <v>0.05091733066390769</v>
      </c>
      <c r="Y16" s="6">
        <f t="shared" si="15"/>
        <v>0.01889529074</v>
      </c>
      <c r="Z16" s="21">
        <f t="shared" si="16"/>
        <v>0.3710974337</v>
      </c>
      <c r="AA16" s="135">
        <v>0.05725890048239912</v>
      </c>
      <c r="AB16" s="6">
        <f t="shared" si="17"/>
        <v>0.02124863102</v>
      </c>
      <c r="AC16" s="21">
        <f t="shared" si="18"/>
        <v>0.3710974337</v>
      </c>
      <c r="AD16" s="135">
        <v>-0.016528555285159507</v>
      </c>
      <c r="AE16" s="6">
        <f t="shared" si="19"/>
        <v>-0.006133704448</v>
      </c>
      <c r="AF16" s="21">
        <f t="shared" si="20"/>
        <v>0.3710974337</v>
      </c>
      <c r="AG16" s="135">
        <v>0.04490816225597771</v>
      </c>
      <c r="AH16" s="6">
        <f t="shared" si="21"/>
        <v>0.01666530376</v>
      </c>
      <c r="AI16" s="21">
        <f t="shared" si="22"/>
        <v>0.3710974337</v>
      </c>
      <c r="AJ16" s="135"/>
      <c r="AL16" s="21"/>
    </row>
    <row r="17" ht="13.5" customHeight="1">
      <c r="A17" s="15" t="s">
        <v>91</v>
      </c>
      <c r="B17" s="6">
        <f>SQRT(('Regime Indicators'!J16-'Regime Indicators'!$J$34)^2+('Regime Indicators'!K16-'Regime Indicators'!$K$34)^2+('Regime Indicators'!L16-'Regime Indicators'!$L$34)^2+('Regime Indicators'!M16-'Regime Indicators'!$M$34)^2+('Regime Indicators'!N16-'Regime Indicators'!$N$34)^2+('Regime Indicators'!O16-'Regime Indicators'!$O$34)^2)</f>
        <v>8.42844788</v>
      </c>
      <c r="C17" s="6">
        <f t="shared" si="1"/>
        <v>0.6248141144</v>
      </c>
      <c r="D17" s="6">
        <f t="shared" si="2"/>
        <v>0.4322135027</v>
      </c>
      <c r="F17" s="135">
        <v>-0.11145114783203935</v>
      </c>
      <c r="G17" s="6">
        <f t="shared" si="3"/>
        <v>-0.04817069099</v>
      </c>
      <c r="H17" s="21">
        <f t="shared" si="4"/>
        <v>0.4322135027</v>
      </c>
      <c r="I17" s="135">
        <v>-0.11745059863705964</v>
      </c>
      <c r="J17" s="6">
        <f t="shared" si="5"/>
        <v>-0.05076373464</v>
      </c>
      <c r="K17" s="21">
        <f t="shared" si="6"/>
        <v>0.4322135027</v>
      </c>
      <c r="L17" s="135">
        <v>-0.10595196765376014</v>
      </c>
      <c r="M17" s="6">
        <f t="shared" si="7"/>
        <v>-0.04579387106</v>
      </c>
      <c r="N17" s="21">
        <f t="shared" si="8"/>
        <v>0.4322135027</v>
      </c>
      <c r="O17" s="22">
        <v>-0.0922127022766126</v>
      </c>
      <c r="P17" s="6">
        <f t="shared" si="9"/>
        <v>-0.03985557505</v>
      </c>
      <c r="Q17" s="21">
        <f t="shared" si="10"/>
        <v>0.4322135027</v>
      </c>
      <c r="R17" s="135">
        <v>-0.1509237159179121</v>
      </c>
      <c r="S17" s="6">
        <f t="shared" si="11"/>
        <v>-0.0652312679</v>
      </c>
      <c r="T17" s="21">
        <f t="shared" si="12"/>
        <v>0.4322135027</v>
      </c>
      <c r="U17" s="135">
        <v>-0.12179391095110292</v>
      </c>
      <c r="V17" s="6">
        <f t="shared" si="13"/>
        <v>-0.05264097286</v>
      </c>
      <c r="W17" s="21">
        <f t="shared" si="14"/>
        <v>0.4322135027</v>
      </c>
      <c r="X17" s="135">
        <v>-0.11451017056221724</v>
      </c>
      <c r="Y17" s="6">
        <f t="shared" si="15"/>
        <v>-0.04949284192</v>
      </c>
      <c r="Z17" s="21">
        <f t="shared" si="16"/>
        <v>0.4322135027</v>
      </c>
      <c r="AA17" s="135">
        <v>-0.10777481666220945</v>
      </c>
      <c r="AB17" s="6">
        <f t="shared" si="17"/>
        <v>-0.04658173102</v>
      </c>
      <c r="AC17" s="21">
        <f t="shared" si="18"/>
        <v>0.4322135027</v>
      </c>
      <c r="AD17" s="135">
        <v>-0.02426077527296322</v>
      </c>
      <c r="AE17" s="6">
        <f t="shared" si="19"/>
        <v>-0.01048583466</v>
      </c>
      <c r="AF17" s="21">
        <f t="shared" si="20"/>
        <v>0.4322135027</v>
      </c>
      <c r="AG17" s="135">
        <v>-0.01424068410969459</v>
      </c>
      <c r="AH17" s="6">
        <f t="shared" si="21"/>
        <v>-0.006155015961</v>
      </c>
      <c r="AI17" s="21">
        <f t="shared" si="22"/>
        <v>0.4322135027</v>
      </c>
      <c r="AJ17" s="135"/>
      <c r="AL17" s="21"/>
    </row>
    <row r="18" ht="13.5" customHeight="1">
      <c r="A18" s="15" t="s">
        <v>93</v>
      </c>
      <c r="B18" s="6">
        <f>SQRT(('Regime Indicators'!J17-'Regime Indicators'!$J$34)^2+('Regime Indicators'!K17-'Regime Indicators'!$K$34)^2+('Regime Indicators'!L17-'Regime Indicators'!$L$34)^2+('Regime Indicators'!M17-'Regime Indicators'!$M$34)^2+('Regime Indicators'!N17-'Regime Indicators'!$N$34)^2+('Regime Indicators'!O17-'Regime Indicators'!$O$34)^2)</f>
        <v>7.803546056</v>
      </c>
      <c r="C18" s="6">
        <f t="shared" si="1"/>
        <v>0.5784891582</v>
      </c>
      <c r="D18" s="6">
        <f t="shared" si="2"/>
        <v>0.5244036815</v>
      </c>
      <c r="F18" s="135">
        <v>0.10130283647702143</v>
      </c>
      <c r="G18" s="6">
        <f t="shared" si="3"/>
        <v>0.0531235804</v>
      </c>
      <c r="H18" s="21">
        <f t="shared" si="4"/>
        <v>0.5244036815</v>
      </c>
      <c r="I18" s="135">
        <v>0.13003086297198108</v>
      </c>
      <c r="J18" s="6">
        <f t="shared" si="5"/>
        <v>0.06818866326</v>
      </c>
      <c r="K18" s="21">
        <f t="shared" si="6"/>
        <v>0.5244036815</v>
      </c>
      <c r="L18" s="135">
        <v>0.09720416980655222</v>
      </c>
      <c r="M18" s="6">
        <f t="shared" si="7"/>
        <v>0.05097422451</v>
      </c>
      <c r="N18" s="21">
        <f t="shared" si="8"/>
        <v>0.5244036815</v>
      </c>
      <c r="O18" s="22">
        <v>0.128315142246896</v>
      </c>
      <c r="P18" s="6">
        <f t="shared" si="9"/>
        <v>0.06728893299</v>
      </c>
      <c r="Q18" s="21">
        <f t="shared" si="10"/>
        <v>0.5244036815</v>
      </c>
      <c r="R18" s="135">
        <v>0.15834006456183514</v>
      </c>
      <c r="S18" s="6">
        <f t="shared" si="11"/>
        <v>0.08303411279</v>
      </c>
      <c r="T18" s="21">
        <f t="shared" si="12"/>
        <v>0.5244036815</v>
      </c>
      <c r="U18" s="135">
        <v>0.16436087109549669</v>
      </c>
      <c r="V18" s="6">
        <f t="shared" si="13"/>
        <v>0.0861914459</v>
      </c>
      <c r="W18" s="21">
        <f t="shared" si="14"/>
        <v>0.5244036815</v>
      </c>
      <c r="X18" s="135">
        <v>0.16731310338460914</v>
      </c>
      <c r="Y18" s="6">
        <f t="shared" si="15"/>
        <v>0.08773960738</v>
      </c>
      <c r="Z18" s="21">
        <f t="shared" si="16"/>
        <v>0.5244036815</v>
      </c>
      <c r="AA18" s="135">
        <v>0.1878903212794829</v>
      </c>
      <c r="AB18" s="6">
        <f t="shared" si="17"/>
        <v>0.0985303762</v>
      </c>
      <c r="AC18" s="21">
        <f t="shared" si="18"/>
        <v>0.5244036815</v>
      </c>
      <c r="AD18" s="135">
        <v>0.10848146930529357</v>
      </c>
      <c r="AE18" s="6">
        <f t="shared" si="19"/>
        <v>0.05688808188</v>
      </c>
      <c r="AF18" s="21">
        <f t="shared" si="20"/>
        <v>0.5244036815</v>
      </c>
      <c r="AG18" s="135">
        <v>0.09320797603422881</v>
      </c>
      <c r="AH18" s="6">
        <f t="shared" si="21"/>
        <v>0.04887860578</v>
      </c>
      <c r="AI18" s="21">
        <f t="shared" si="22"/>
        <v>0.5244036815</v>
      </c>
      <c r="AJ18" s="135"/>
      <c r="AL18" s="21"/>
    </row>
    <row r="19" ht="13.5" customHeight="1">
      <c r="A19" s="15" t="s">
        <v>95</v>
      </c>
      <c r="B19" s="6">
        <f>SQRT(('Regime Indicators'!J18-'Regime Indicators'!$J$34)^2+('Regime Indicators'!K18-'Regime Indicators'!$K$34)^2+('Regime Indicators'!L18-'Regime Indicators'!$L$34)^2+('Regime Indicators'!M18-'Regime Indicators'!$M$34)^2+('Regime Indicators'!N18-'Regime Indicators'!$N$34)^2+('Regime Indicators'!O18-'Regime Indicators'!$O$34)^2)</f>
        <v>6.977376702</v>
      </c>
      <c r="C19" s="6">
        <f t="shared" si="1"/>
        <v>0.5172439229</v>
      </c>
      <c r="D19" s="6">
        <f t="shared" si="2"/>
        <v>0.6396481021</v>
      </c>
      <c r="F19" s="135">
        <v>0.1053971543438903</v>
      </c>
      <c r="G19" s="6">
        <f t="shared" si="3"/>
        <v>0.06741708974</v>
      </c>
      <c r="H19" s="21">
        <f t="shared" si="4"/>
        <v>0.6396481021</v>
      </c>
      <c r="I19" s="135">
        <v>0.11831026332663885</v>
      </c>
      <c r="J19" s="6">
        <f t="shared" si="5"/>
        <v>0.07567693539</v>
      </c>
      <c r="K19" s="21">
        <f t="shared" si="6"/>
        <v>0.6396481021</v>
      </c>
      <c r="L19" s="135">
        <v>0.15364001682440054</v>
      </c>
      <c r="M19" s="6">
        <f t="shared" si="7"/>
        <v>0.09827554517</v>
      </c>
      <c r="N19" s="21">
        <f t="shared" si="8"/>
        <v>0.6396481021</v>
      </c>
      <c r="O19" s="22">
        <v>0.17112000606965383</v>
      </c>
      <c r="P19" s="6">
        <f t="shared" si="9"/>
        <v>0.1094565871</v>
      </c>
      <c r="Q19" s="21">
        <f t="shared" si="10"/>
        <v>0.6396481021</v>
      </c>
      <c r="R19" s="135">
        <v>0.057591282700449664</v>
      </c>
      <c r="S19" s="6">
        <f t="shared" si="11"/>
        <v>0.03683815468</v>
      </c>
      <c r="T19" s="21">
        <f t="shared" si="12"/>
        <v>0.6396481021</v>
      </c>
      <c r="U19" s="135">
        <v>0.08492684140554152</v>
      </c>
      <c r="V19" s="6">
        <f t="shared" si="13"/>
        <v>0.05432329292</v>
      </c>
      <c r="W19" s="21">
        <f t="shared" si="14"/>
        <v>0.6396481021</v>
      </c>
      <c r="X19" s="135">
        <v>0.11076933120014787</v>
      </c>
      <c r="Y19" s="6">
        <f t="shared" si="15"/>
        <v>0.07085339247</v>
      </c>
      <c r="Z19" s="21">
        <f t="shared" si="16"/>
        <v>0.6396481021</v>
      </c>
      <c r="AA19" s="135">
        <v>0.14644458771145596</v>
      </c>
      <c r="AB19" s="6">
        <f t="shared" si="17"/>
        <v>0.09367300259</v>
      </c>
      <c r="AC19" s="21">
        <f t="shared" si="18"/>
        <v>0.6396481021</v>
      </c>
      <c r="AD19" s="135">
        <v>-0.013407180006298147</v>
      </c>
      <c r="AE19" s="6">
        <f t="shared" si="19"/>
        <v>-0.008575877245</v>
      </c>
      <c r="AF19" s="21">
        <f t="shared" si="20"/>
        <v>0.6396481021</v>
      </c>
      <c r="AG19" s="135">
        <v>0.0197129182650857</v>
      </c>
      <c r="AH19" s="6">
        <f t="shared" si="21"/>
        <v>0.01260933075</v>
      </c>
      <c r="AI19" s="21">
        <f t="shared" si="22"/>
        <v>0.6396481021</v>
      </c>
      <c r="AJ19" s="135"/>
      <c r="AL19" s="21"/>
    </row>
    <row r="20" ht="13.5" customHeight="1">
      <c r="A20" s="15" t="s">
        <v>97</v>
      </c>
      <c r="B20" s="6">
        <f>SQRT(('Regime Indicators'!J19-'Regime Indicators'!$J$34)^2+('Regime Indicators'!K19-'Regime Indicators'!$K$34)^2+('Regime Indicators'!L19-'Regime Indicators'!$L$34)^2+('Regime Indicators'!M19-'Regime Indicators'!$M$34)^2+('Regime Indicators'!N19-'Regime Indicators'!$N$34)^2+('Regime Indicators'!O19-'Regime Indicators'!$O$34)^2)</f>
        <v>6.16902312</v>
      </c>
      <c r="C20" s="6">
        <f t="shared" si="1"/>
        <v>0.4573193989</v>
      </c>
      <c r="D20" s="6">
        <f t="shared" si="2"/>
        <v>0.7396357778</v>
      </c>
      <c r="F20" s="135">
        <v>0.06455176825083675</v>
      </c>
      <c r="G20" s="6">
        <f t="shared" si="3"/>
        <v>0.04774479732</v>
      </c>
      <c r="H20" s="21">
        <f t="shared" si="4"/>
        <v>0.7396357778</v>
      </c>
      <c r="I20" s="135">
        <v>0.06030203227736486</v>
      </c>
      <c r="J20" s="6">
        <f t="shared" si="5"/>
        <v>0.04460154055</v>
      </c>
      <c r="K20" s="21">
        <f t="shared" si="6"/>
        <v>0.7396357778</v>
      </c>
      <c r="L20" s="135">
        <v>0.06595951178050186</v>
      </c>
      <c r="M20" s="6">
        <f t="shared" si="7"/>
        <v>0.0487860148</v>
      </c>
      <c r="N20" s="21">
        <f t="shared" si="8"/>
        <v>0.7396357778</v>
      </c>
      <c r="O20" s="22">
        <v>0.09239021980162909</v>
      </c>
      <c r="P20" s="6">
        <f t="shared" si="9"/>
        <v>0.06833511209</v>
      </c>
      <c r="Q20" s="21">
        <f t="shared" si="10"/>
        <v>0.7396357778</v>
      </c>
      <c r="R20" s="135">
        <v>0.05102919103386028</v>
      </c>
      <c r="S20" s="6">
        <f t="shared" si="11"/>
        <v>0.0377430154</v>
      </c>
      <c r="T20" s="21">
        <f t="shared" si="12"/>
        <v>0.7396357778</v>
      </c>
      <c r="U20" s="135">
        <v>0.02586860280709069</v>
      </c>
      <c r="V20" s="6">
        <f t="shared" si="13"/>
        <v>0.01913334416</v>
      </c>
      <c r="W20" s="21">
        <f t="shared" si="14"/>
        <v>0.7396357778</v>
      </c>
      <c r="X20" s="135">
        <v>0.03964860258383829</v>
      </c>
      <c r="Y20" s="6">
        <f t="shared" si="15"/>
        <v>0.02932552501</v>
      </c>
      <c r="Z20" s="21">
        <f t="shared" si="16"/>
        <v>0.7396357778</v>
      </c>
      <c r="AA20" s="135">
        <v>0.026323934567530127</v>
      </c>
      <c r="AB20" s="6">
        <f t="shared" si="17"/>
        <v>0.01947012382</v>
      </c>
      <c r="AC20" s="21">
        <f t="shared" si="18"/>
        <v>0.7396357778</v>
      </c>
      <c r="AD20" s="135">
        <v>0.018036623588495004</v>
      </c>
      <c r="AE20" s="6">
        <f t="shared" si="19"/>
        <v>0.01334053212</v>
      </c>
      <c r="AF20" s="21">
        <f t="shared" si="20"/>
        <v>0.7396357778</v>
      </c>
      <c r="AG20" s="135">
        <v>0.043565868128246255</v>
      </c>
      <c r="AH20" s="6">
        <f t="shared" si="21"/>
        <v>0.03222287476</v>
      </c>
      <c r="AI20" s="21">
        <f t="shared" si="22"/>
        <v>0.7396357778</v>
      </c>
      <c r="AJ20" s="135"/>
      <c r="AL20" s="21"/>
    </row>
    <row r="21" ht="13.5" customHeight="1">
      <c r="A21" s="15" t="s">
        <v>99</v>
      </c>
      <c r="B21" s="6">
        <f>SQRT(('Regime Indicators'!J20-'Regime Indicators'!$J$34)^2+('Regime Indicators'!K20-'Regime Indicators'!$K$34)^2+('Regime Indicators'!L20-'Regime Indicators'!$L$34)^2+('Regime Indicators'!M20-'Regime Indicators'!$M$34)^2+('Regime Indicators'!N20-'Regime Indicators'!$N$34)^2+('Regime Indicators'!O20-'Regime Indicators'!$O$34)^2)</f>
        <v>5.50485386</v>
      </c>
      <c r="C21" s="6">
        <f t="shared" si="1"/>
        <v>0.4080834857</v>
      </c>
      <c r="D21" s="6">
        <f t="shared" si="2"/>
        <v>0.8096643806</v>
      </c>
      <c r="F21" s="135">
        <v>-0.005045701512362943</v>
      </c>
      <c r="G21" s="6">
        <f t="shared" si="3"/>
        <v>-0.00408532479</v>
      </c>
      <c r="H21" s="21">
        <f t="shared" si="4"/>
        <v>0.8096643806</v>
      </c>
      <c r="I21" s="135">
        <v>0.007575934459473466</v>
      </c>
      <c r="J21" s="6">
        <f t="shared" si="5"/>
        <v>0.006133964282</v>
      </c>
      <c r="K21" s="21">
        <f t="shared" si="6"/>
        <v>0.8096643806</v>
      </c>
      <c r="L21" s="135">
        <v>-0.026497487045217705</v>
      </c>
      <c r="M21" s="6">
        <f t="shared" si="7"/>
        <v>-0.02145407144</v>
      </c>
      <c r="N21" s="21">
        <f t="shared" si="8"/>
        <v>0.8096643806</v>
      </c>
      <c r="O21" s="22">
        <v>-0.005896627446811964</v>
      </c>
      <c r="P21" s="6">
        <f t="shared" si="9"/>
        <v>-0.004774289209</v>
      </c>
      <c r="Q21" s="21">
        <f t="shared" si="10"/>
        <v>0.8096643806</v>
      </c>
      <c r="R21" s="135">
        <v>0.004862927291060748</v>
      </c>
      <c r="S21" s="6">
        <f t="shared" si="11"/>
        <v>0.003937339013</v>
      </c>
      <c r="T21" s="21">
        <f t="shared" si="12"/>
        <v>0.8096643806</v>
      </c>
      <c r="U21" s="135">
        <v>0.012229059106791285</v>
      </c>
      <c r="V21" s="6">
        <f t="shared" si="13"/>
        <v>0.009901433567</v>
      </c>
      <c r="W21" s="21">
        <f t="shared" si="14"/>
        <v>0.8096643806</v>
      </c>
      <c r="X21" s="135">
        <v>-0.006504629326452016</v>
      </c>
      <c r="Y21" s="6">
        <f t="shared" si="15"/>
        <v>-0.005266566675</v>
      </c>
      <c r="Z21" s="21">
        <f t="shared" si="16"/>
        <v>0.8096643806</v>
      </c>
      <c r="AA21" s="135">
        <v>0.003354377863040936</v>
      </c>
      <c r="AB21" s="6">
        <f t="shared" si="17"/>
        <v>0.002715920275</v>
      </c>
      <c r="AC21" s="21">
        <f t="shared" si="18"/>
        <v>0.8096643806</v>
      </c>
      <c r="AD21" s="135">
        <v>0.03646547821169288</v>
      </c>
      <c r="AE21" s="6">
        <f t="shared" si="19"/>
        <v>0.02952479883</v>
      </c>
      <c r="AF21" s="21">
        <f t="shared" si="20"/>
        <v>0.8096643806</v>
      </c>
      <c r="AG21" s="135">
        <v>0.016748722314569253</v>
      </c>
      <c r="AH21" s="6">
        <f t="shared" si="21"/>
        <v>0.01356084388</v>
      </c>
      <c r="AI21" s="21">
        <f t="shared" si="22"/>
        <v>0.8096643806</v>
      </c>
      <c r="AJ21" s="135"/>
      <c r="AL21" s="21"/>
    </row>
    <row r="22" ht="13.5" customHeight="1">
      <c r="A22" s="15" t="s">
        <v>101</v>
      </c>
      <c r="B22" s="6">
        <f>SQRT(('Regime Indicators'!J21-'Regime Indicators'!$J$34)^2+('Regime Indicators'!K21-'Regime Indicators'!$K$34)^2+('Regime Indicators'!L21-'Regime Indicators'!$L$34)^2+('Regime Indicators'!M21-'Regime Indicators'!$M$34)^2+('Regime Indicators'!N21-'Regime Indicators'!$N$34)^2+('Regime Indicators'!O21-'Regime Indicators'!$O$34)^2)</f>
        <v>4.930897932</v>
      </c>
      <c r="C22" s="6">
        <f t="shared" si="1"/>
        <v>0.3655352289</v>
      </c>
      <c r="D22" s="6">
        <f t="shared" si="2"/>
        <v>0.860515855</v>
      </c>
      <c r="F22" s="135">
        <v>-0.16201202890979816</v>
      </c>
      <c r="G22" s="6">
        <f t="shared" si="3"/>
        <v>-0.1394139196</v>
      </c>
      <c r="H22" s="21">
        <f t="shared" si="4"/>
        <v>0.860515855</v>
      </c>
      <c r="I22" s="135">
        <v>-0.13136512715413462</v>
      </c>
      <c r="J22" s="6">
        <f t="shared" si="5"/>
        <v>-0.1130417747</v>
      </c>
      <c r="K22" s="21">
        <f t="shared" si="6"/>
        <v>0.860515855</v>
      </c>
      <c r="L22" s="135">
        <v>-0.21474608880961044</v>
      </c>
      <c r="M22" s="6">
        <f t="shared" si="7"/>
        <v>-0.1847924142</v>
      </c>
      <c r="N22" s="21">
        <f t="shared" si="8"/>
        <v>0.860515855</v>
      </c>
      <c r="O22" s="22">
        <v>-0.22248163410838395</v>
      </c>
      <c r="P22" s="6">
        <f t="shared" si="9"/>
        <v>-0.1914489736</v>
      </c>
      <c r="Q22" s="21">
        <f t="shared" si="10"/>
        <v>0.860515855</v>
      </c>
      <c r="R22" s="135">
        <v>-0.1884815912456952</v>
      </c>
      <c r="S22" s="6">
        <f t="shared" si="11"/>
        <v>-0.1621913976</v>
      </c>
      <c r="T22" s="21">
        <f t="shared" si="12"/>
        <v>0.860515855</v>
      </c>
      <c r="U22" s="135">
        <v>-0.19163061031844864</v>
      </c>
      <c r="V22" s="6">
        <f t="shared" si="13"/>
        <v>-0.1649011785</v>
      </c>
      <c r="W22" s="21">
        <f t="shared" si="14"/>
        <v>0.860515855</v>
      </c>
      <c r="X22" s="135">
        <v>-0.1967863935625288</v>
      </c>
      <c r="Y22" s="6">
        <f t="shared" si="15"/>
        <v>-0.1693378117</v>
      </c>
      <c r="Z22" s="21">
        <f t="shared" si="16"/>
        <v>0.860515855</v>
      </c>
      <c r="AA22" s="135">
        <v>-0.18156961108513703</v>
      </c>
      <c r="AB22" s="6">
        <f t="shared" si="17"/>
        <v>-0.1562435291</v>
      </c>
      <c r="AC22" s="21">
        <f t="shared" si="18"/>
        <v>0.860515855</v>
      </c>
      <c r="AD22" s="135">
        <v>-0.007374050049627434</v>
      </c>
      <c r="AE22" s="6">
        <f t="shared" si="19"/>
        <v>-0.006345486983</v>
      </c>
      <c r="AF22" s="21">
        <f t="shared" si="20"/>
        <v>0.860515855</v>
      </c>
      <c r="AG22" s="135">
        <v>-0.07834685516333528</v>
      </c>
      <c r="AH22" s="6">
        <f t="shared" si="21"/>
        <v>-0.06741871106</v>
      </c>
      <c r="AI22" s="21">
        <f t="shared" si="22"/>
        <v>0.860515855</v>
      </c>
      <c r="AJ22" s="135"/>
      <c r="AL22" s="21"/>
    </row>
    <row r="23" ht="13.5" customHeight="1">
      <c r="A23" s="15" t="s">
        <v>103</v>
      </c>
      <c r="B23" s="6">
        <f>SQRT(('Regime Indicators'!J22-'Regime Indicators'!$J$34)^2+('Regime Indicators'!K22-'Regime Indicators'!$K$34)^2+('Regime Indicators'!L22-'Regime Indicators'!$L$34)^2+('Regime Indicators'!M22-'Regime Indicators'!$M$34)^2+('Regime Indicators'!N22-'Regime Indicators'!$N$34)^2+('Regime Indicators'!O22-'Regime Indicators'!$O$34)^2)</f>
        <v>4.31182317</v>
      </c>
      <c r="C23" s="6">
        <f t="shared" si="1"/>
        <v>0.3196422419</v>
      </c>
      <c r="D23" s="6">
        <f t="shared" si="2"/>
        <v>0.9051901874</v>
      </c>
      <c r="F23" s="135">
        <v>0.13105804241267993</v>
      </c>
      <c r="G23" s="6">
        <f t="shared" si="3"/>
        <v>0.118632454</v>
      </c>
      <c r="H23" s="21">
        <f t="shared" si="4"/>
        <v>0.9051901874</v>
      </c>
      <c r="I23" s="135">
        <v>0.10606440019788765</v>
      </c>
      <c r="J23" s="6">
        <f t="shared" si="5"/>
        <v>0.09600845429</v>
      </c>
      <c r="K23" s="21">
        <f t="shared" si="6"/>
        <v>0.9051901874</v>
      </c>
      <c r="L23" s="135">
        <v>0.15968704433564107</v>
      </c>
      <c r="M23" s="6">
        <f t="shared" si="7"/>
        <v>0.1445471456</v>
      </c>
      <c r="N23" s="21">
        <f t="shared" si="8"/>
        <v>0.9051901874</v>
      </c>
      <c r="O23" s="22">
        <v>0.14991164905497278</v>
      </c>
      <c r="P23" s="6">
        <f t="shared" si="9"/>
        <v>0.1356985537</v>
      </c>
      <c r="Q23" s="21">
        <f t="shared" si="10"/>
        <v>0.9051901874</v>
      </c>
      <c r="R23" s="135">
        <v>0.030372890329543267</v>
      </c>
      <c r="S23" s="6">
        <f t="shared" si="11"/>
        <v>0.02749324229</v>
      </c>
      <c r="T23" s="21">
        <f t="shared" si="12"/>
        <v>0.9051901874</v>
      </c>
      <c r="U23" s="135">
        <v>0.039894529314546734</v>
      </c>
      <c r="V23" s="6">
        <f t="shared" si="13"/>
        <v>0.03611213647</v>
      </c>
      <c r="W23" s="21">
        <f t="shared" si="14"/>
        <v>0.9051901874</v>
      </c>
      <c r="X23" s="135">
        <v>0.002789221564482247</v>
      </c>
      <c r="Y23" s="6">
        <f t="shared" si="15"/>
        <v>0.002524775991</v>
      </c>
      <c r="Z23" s="21">
        <f t="shared" si="16"/>
        <v>0.9051901874</v>
      </c>
      <c r="AA23" s="135">
        <v>0.010986238109882196</v>
      </c>
      <c r="AB23" s="6">
        <f t="shared" si="17"/>
        <v>0.009944634934</v>
      </c>
      <c r="AC23" s="21">
        <f t="shared" si="18"/>
        <v>0.9051901874</v>
      </c>
      <c r="AD23" s="135">
        <v>-0.003589164411726742</v>
      </c>
      <c r="AE23" s="6">
        <f t="shared" si="19"/>
        <v>-0.003248876406</v>
      </c>
      <c r="AF23" s="21">
        <f t="shared" si="20"/>
        <v>0.9051901874</v>
      </c>
      <c r="AG23" s="135">
        <v>0.05451392824221446</v>
      </c>
      <c r="AH23" s="6">
        <f t="shared" si="21"/>
        <v>0.04934547292</v>
      </c>
      <c r="AI23" s="21">
        <f t="shared" si="22"/>
        <v>0.9051901874</v>
      </c>
      <c r="AJ23" s="135"/>
      <c r="AL23" s="21"/>
    </row>
    <row r="24" ht="13.5" customHeight="1">
      <c r="A24" s="15" t="s">
        <v>105</v>
      </c>
      <c r="B24" s="6">
        <f>SQRT(('Regime Indicators'!J23-'Regime Indicators'!$J$34)^2+('Regime Indicators'!K23-'Regime Indicators'!$K$34)^2+('Regime Indicators'!L23-'Regime Indicators'!$L$34)^2+('Regime Indicators'!M23-'Regime Indicators'!$M$34)^2+('Regime Indicators'!N23-'Regime Indicators'!$N$34)^2+('Regime Indicators'!O23-'Regime Indicators'!$O$34)^2)</f>
        <v>3.995248449</v>
      </c>
      <c r="C24" s="6">
        <f t="shared" si="1"/>
        <v>0.2961740593</v>
      </c>
      <c r="D24" s="6">
        <f t="shared" si="2"/>
        <v>0.9240670212</v>
      </c>
      <c r="F24" s="135">
        <v>0.11119349094371112</v>
      </c>
      <c r="G24" s="6">
        <f t="shared" si="3"/>
        <v>0.1027502379</v>
      </c>
      <c r="H24" s="21">
        <f t="shared" si="4"/>
        <v>0.9240670212</v>
      </c>
      <c r="I24" s="135">
        <v>0.1468932527915916</v>
      </c>
      <c r="J24" s="6">
        <f t="shared" si="5"/>
        <v>0.1357392105</v>
      </c>
      <c r="K24" s="21">
        <f t="shared" si="6"/>
        <v>0.9240670212</v>
      </c>
      <c r="L24" s="135">
        <v>0.11590530258800635</v>
      </c>
      <c r="M24" s="6">
        <f t="shared" si="7"/>
        <v>0.1071042677</v>
      </c>
      <c r="N24" s="21">
        <f t="shared" si="8"/>
        <v>0.9240670212</v>
      </c>
      <c r="O24" s="22">
        <v>0.1327565507883095</v>
      </c>
      <c r="P24" s="6">
        <f t="shared" si="9"/>
        <v>0.1226759504</v>
      </c>
      <c r="Q24" s="21">
        <f t="shared" si="10"/>
        <v>0.9240670212</v>
      </c>
      <c r="R24" s="135">
        <v>0.09605119161538456</v>
      </c>
      <c r="S24" s="6">
        <f t="shared" si="11"/>
        <v>0.08875773852</v>
      </c>
      <c r="T24" s="21">
        <f t="shared" si="12"/>
        <v>0.9240670212</v>
      </c>
      <c r="U24" s="135">
        <v>0.11132977756051399</v>
      </c>
      <c r="V24" s="6">
        <f t="shared" si="13"/>
        <v>0.1028761759</v>
      </c>
      <c r="W24" s="21">
        <f t="shared" si="14"/>
        <v>0.9240670212</v>
      </c>
      <c r="X24" s="135">
        <v>0.15119338582054298</v>
      </c>
      <c r="Y24" s="6">
        <f t="shared" si="15"/>
        <v>0.1397128217</v>
      </c>
      <c r="Z24" s="21">
        <f t="shared" si="16"/>
        <v>0.9240670212</v>
      </c>
      <c r="AA24" s="135">
        <v>0.12149171665532643</v>
      </c>
      <c r="AB24" s="6">
        <f t="shared" si="17"/>
        <v>0.1122664887</v>
      </c>
      <c r="AC24" s="21">
        <f t="shared" si="18"/>
        <v>0.9240670212</v>
      </c>
      <c r="AD24" s="135">
        <v>0.011608913101571083</v>
      </c>
      <c r="AE24" s="6">
        <f t="shared" si="19"/>
        <v>0.01072741375</v>
      </c>
      <c r="AF24" s="21">
        <f t="shared" si="20"/>
        <v>0.9240670212</v>
      </c>
      <c r="AG24" s="135">
        <v>0.07323551244684645</v>
      </c>
      <c r="AH24" s="6">
        <f t="shared" si="21"/>
        <v>0.06767452183</v>
      </c>
      <c r="AI24" s="21">
        <f t="shared" si="22"/>
        <v>0.9240670212</v>
      </c>
      <c r="AJ24" s="135"/>
      <c r="AL24" s="21"/>
    </row>
    <row r="25" ht="13.5" customHeight="1">
      <c r="A25" s="15" t="s">
        <v>107</v>
      </c>
      <c r="B25" s="6">
        <f>SQRT(('Regime Indicators'!J24-'Regime Indicators'!$J$34)^2+('Regime Indicators'!K24-'Regime Indicators'!$K$34)^2+('Regime Indicators'!L24-'Regime Indicators'!$L$34)^2+('Regime Indicators'!M24-'Regime Indicators'!$M$34)^2+('Regime Indicators'!N24-'Regime Indicators'!$N$34)^2+('Regime Indicators'!O24-'Regime Indicators'!$O$34)^2)</f>
        <v>3.860329973</v>
      </c>
      <c r="C25" s="6">
        <f t="shared" si="1"/>
        <v>0.2861723402</v>
      </c>
      <c r="D25" s="6">
        <f t="shared" si="2"/>
        <v>0.9313269471</v>
      </c>
      <c r="F25" s="135">
        <v>-0.021978880514124</v>
      </c>
      <c r="G25" s="6">
        <f t="shared" si="3"/>
        <v>-0.02046952369</v>
      </c>
      <c r="H25" s="21">
        <f t="shared" si="4"/>
        <v>0.9313269471</v>
      </c>
      <c r="I25" s="135">
        <v>-0.04021990731857705</v>
      </c>
      <c r="J25" s="6">
        <f t="shared" si="5"/>
        <v>-0.0374578835</v>
      </c>
      <c r="K25" s="21">
        <f t="shared" si="6"/>
        <v>0.9313269471</v>
      </c>
      <c r="L25" s="135">
        <v>-0.030080628551733546</v>
      </c>
      <c r="M25" s="6">
        <f t="shared" si="7"/>
        <v>-0.02801489996</v>
      </c>
      <c r="N25" s="21">
        <f t="shared" si="8"/>
        <v>0.9313269471</v>
      </c>
      <c r="O25" s="22">
        <v>-0.039379191415989334</v>
      </c>
      <c r="P25" s="6">
        <f t="shared" si="9"/>
        <v>-0.03667490212</v>
      </c>
      <c r="Q25" s="21">
        <f t="shared" si="10"/>
        <v>0.9313269471</v>
      </c>
      <c r="R25" s="135">
        <v>-0.07179830553958788</v>
      </c>
      <c r="S25" s="6">
        <f t="shared" si="11"/>
        <v>-0.06686769671</v>
      </c>
      <c r="T25" s="21">
        <f t="shared" si="12"/>
        <v>0.9313269471</v>
      </c>
      <c r="U25" s="135">
        <v>-0.07256085975787518</v>
      </c>
      <c r="V25" s="6">
        <f t="shared" si="13"/>
        <v>-0.067577884</v>
      </c>
      <c r="W25" s="21">
        <f t="shared" si="14"/>
        <v>0.9313269471</v>
      </c>
      <c r="X25" s="135">
        <v>-0.10153866391646515</v>
      </c>
      <c r="Y25" s="6">
        <f t="shared" si="15"/>
        <v>-0.09456569388</v>
      </c>
      <c r="Z25" s="21">
        <f t="shared" si="16"/>
        <v>0.9313269471</v>
      </c>
      <c r="AA25" s="135">
        <v>-0.08201020196255926</v>
      </c>
      <c r="AB25" s="6">
        <f t="shared" si="17"/>
        <v>-0.07637831103</v>
      </c>
      <c r="AC25" s="21">
        <f t="shared" si="18"/>
        <v>0.9313269471</v>
      </c>
      <c r="AD25" s="135">
        <v>-0.0038159914061590694</v>
      </c>
      <c r="AE25" s="6">
        <f t="shared" si="19"/>
        <v>-0.003553935627</v>
      </c>
      <c r="AF25" s="21">
        <f t="shared" si="20"/>
        <v>0.9313269471</v>
      </c>
      <c r="AG25" s="135">
        <v>0.0032705014029987822</v>
      </c>
      <c r="AH25" s="6">
        <f t="shared" si="21"/>
        <v>0.003045906087</v>
      </c>
      <c r="AI25" s="21">
        <f t="shared" si="22"/>
        <v>0.9313269471</v>
      </c>
      <c r="AJ25" s="135"/>
      <c r="AL25" s="21"/>
    </row>
    <row r="26" ht="13.5" customHeight="1">
      <c r="A26" s="15" t="s">
        <v>109</v>
      </c>
      <c r="B26" s="6">
        <f>SQRT(('Regime Indicators'!J25-'Regime Indicators'!$J$34)^2+('Regime Indicators'!K25-'Regime Indicators'!$K$34)^2+('Regime Indicators'!L25-'Regime Indicators'!$L$34)^2+('Regime Indicators'!M25-'Regime Indicators'!$M$34)^2+('Regime Indicators'!N25-'Regime Indicators'!$N$34)^2+('Regime Indicators'!O25-'Regime Indicators'!$O$34)^2)</f>
        <v>3.360636536</v>
      </c>
      <c r="C26" s="6">
        <f t="shared" si="1"/>
        <v>0.2491292787</v>
      </c>
      <c r="D26" s="6">
        <f t="shared" si="2"/>
        <v>0.9543266289</v>
      </c>
      <c r="F26" s="135">
        <v>0.06505304267188028</v>
      </c>
      <c r="G26" s="6">
        <f t="shared" si="3"/>
        <v>0.06208185092</v>
      </c>
      <c r="H26" s="21">
        <f t="shared" si="4"/>
        <v>0.9543266289</v>
      </c>
      <c r="I26" s="135">
        <v>0.061078550996353176</v>
      </c>
      <c r="J26" s="6">
        <f t="shared" si="5"/>
        <v>0.05828888767</v>
      </c>
      <c r="K26" s="21">
        <f t="shared" si="6"/>
        <v>0.9543266289</v>
      </c>
      <c r="L26" s="135">
        <v>0.056665079740620294</v>
      </c>
      <c r="M26" s="6">
        <f t="shared" si="7"/>
        <v>0.05407699453</v>
      </c>
      <c r="N26" s="21">
        <f t="shared" si="8"/>
        <v>0.9543266289</v>
      </c>
      <c r="O26" s="22">
        <v>0.04836243533504403</v>
      </c>
      <c r="P26" s="6">
        <f t="shared" si="9"/>
        <v>0.04615355988</v>
      </c>
      <c r="Q26" s="21">
        <f t="shared" si="10"/>
        <v>0.9543266289</v>
      </c>
      <c r="R26" s="135">
        <v>0.07779767908639057</v>
      </c>
      <c r="S26" s="6">
        <f t="shared" si="11"/>
        <v>0.07424439682</v>
      </c>
      <c r="T26" s="21">
        <f t="shared" si="12"/>
        <v>0.9543266289</v>
      </c>
      <c r="U26" s="135">
        <v>0.06805945048152773</v>
      </c>
      <c r="V26" s="6">
        <f t="shared" si="13"/>
        <v>0.06495094595</v>
      </c>
      <c r="W26" s="21">
        <f t="shared" si="14"/>
        <v>0.9543266289</v>
      </c>
      <c r="X26" s="135">
        <v>0.0778892790178003</v>
      </c>
      <c r="Y26" s="6">
        <f t="shared" si="15"/>
        <v>0.07433181308</v>
      </c>
      <c r="Z26" s="21">
        <f t="shared" si="16"/>
        <v>0.9543266289</v>
      </c>
      <c r="AA26" s="135">
        <v>0.09367811875267251</v>
      </c>
      <c r="AB26" s="6">
        <f t="shared" si="17"/>
        <v>0.08939952328</v>
      </c>
      <c r="AC26" s="21">
        <f t="shared" si="18"/>
        <v>0.9543266289</v>
      </c>
      <c r="AD26" s="135">
        <v>0.04369906006362334</v>
      </c>
      <c r="AE26" s="6">
        <f t="shared" si="19"/>
        <v>0.04170317668</v>
      </c>
      <c r="AF26" s="21">
        <f t="shared" si="20"/>
        <v>0.9543266289</v>
      </c>
      <c r="AG26" s="135">
        <v>0.06199474335558164</v>
      </c>
      <c r="AH26" s="6">
        <f t="shared" si="21"/>
        <v>0.05916323444</v>
      </c>
      <c r="AI26" s="21">
        <f t="shared" si="22"/>
        <v>0.9543266289</v>
      </c>
      <c r="AJ26" s="135"/>
      <c r="AL26" s="21"/>
    </row>
    <row r="27" ht="13.5" customHeight="1">
      <c r="A27" s="15" t="s">
        <v>111</v>
      </c>
      <c r="B27" s="6">
        <f>SQRT(('Regime Indicators'!J26-'Regime Indicators'!$J$34)^2+('Regime Indicators'!K26-'Regime Indicators'!$K$34)^2+('Regime Indicators'!L26-'Regime Indicators'!$L$34)^2+('Regime Indicators'!M26-'Regime Indicators'!$M$34)^2+('Regime Indicators'!N26-'Regime Indicators'!$N$34)^2+('Regime Indicators'!O26-'Regime Indicators'!$O$34)^2)</f>
        <v>3.026116362</v>
      </c>
      <c r="C27" s="6">
        <f t="shared" si="1"/>
        <v>0.2243307715</v>
      </c>
      <c r="D27" s="6">
        <f t="shared" si="2"/>
        <v>0.9665130415</v>
      </c>
      <c r="F27" s="135">
        <v>0.015222127070509295</v>
      </c>
      <c r="G27" s="6">
        <f t="shared" si="3"/>
        <v>0.01471238433</v>
      </c>
      <c r="H27" s="21">
        <f t="shared" si="4"/>
        <v>0.9665130415</v>
      </c>
      <c r="I27" s="135">
        <v>-0.01320260517960481</v>
      </c>
      <c r="J27" s="6">
        <f t="shared" si="5"/>
        <v>-0.01276049009</v>
      </c>
      <c r="K27" s="21">
        <f t="shared" si="6"/>
        <v>0.9665130415</v>
      </c>
      <c r="L27" s="135">
        <v>0.032213390694499244</v>
      </c>
      <c r="M27" s="6">
        <f t="shared" si="7"/>
        <v>0.03113466222</v>
      </c>
      <c r="N27" s="21">
        <f t="shared" si="8"/>
        <v>0.9665130415</v>
      </c>
      <c r="O27" s="22">
        <v>0.004471334722243814</v>
      </c>
      <c r="P27" s="6">
        <f t="shared" si="9"/>
        <v>0.004321603322</v>
      </c>
      <c r="Q27" s="21">
        <f t="shared" si="10"/>
        <v>0.9665130415</v>
      </c>
      <c r="R27" s="135">
        <v>0.06962669285259993</v>
      </c>
      <c r="S27" s="6">
        <f t="shared" si="11"/>
        <v>0.06729510668</v>
      </c>
      <c r="T27" s="21">
        <f t="shared" si="12"/>
        <v>0.9665130415</v>
      </c>
      <c r="U27" s="135">
        <v>0.04901490793688579</v>
      </c>
      <c r="V27" s="6">
        <f t="shared" si="13"/>
        <v>0.04737354775</v>
      </c>
      <c r="W27" s="21">
        <f t="shared" si="14"/>
        <v>0.9665130415</v>
      </c>
      <c r="X27" s="135">
        <v>0.07195548914646777</v>
      </c>
      <c r="Y27" s="6">
        <f t="shared" si="15"/>
        <v>0.06954591867</v>
      </c>
      <c r="Z27" s="21">
        <f t="shared" si="16"/>
        <v>0.9665130415</v>
      </c>
      <c r="AA27" s="135">
        <v>0.02512214796184553</v>
      </c>
      <c r="AB27" s="6">
        <f t="shared" si="17"/>
        <v>0.02428088364</v>
      </c>
      <c r="AC27" s="21">
        <f t="shared" si="18"/>
        <v>0.9665130415</v>
      </c>
      <c r="AD27" s="135">
        <v>-0.010351244764053358</v>
      </c>
      <c r="AE27" s="6">
        <f t="shared" si="19"/>
        <v>-0.01000461306</v>
      </c>
      <c r="AF27" s="21">
        <f t="shared" si="20"/>
        <v>0.9665130415</v>
      </c>
      <c r="AG27" s="135">
        <v>0.045951317394742563</v>
      </c>
      <c r="AH27" s="6">
        <f t="shared" si="21"/>
        <v>0.04441254754</v>
      </c>
      <c r="AI27" s="21">
        <f t="shared" si="22"/>
        <v>0.9665130415</v>
      </c>
      <c r="AJ27" s="135"/>
      <c r="AL27" s="21"/>
    </row>
    <row r="28" ht="13.5" customHeight="1">
      <c r="A28" s="15" t="s">
        <v>113</v>
      </c>
      <c r="B28" s="6">
        <f>SQRT(('Regime Indicators'!J27-'Regime Indicators'!$J$34)^2+('Regime Indicators'!K27-'Regime Indicators'!$K$34)^2+('Regime Indicators'!L27-'Regime Indicators'!$L$34)^2+('Regime Indicators'!M27-'Regime Indicators'!$M$34)^2+('Regime Indicators'!N27-'Regime Indicators'!$N$34)^2+('Regime Indicators'!O27-'Regime Indicators'!$O$34)^2)</f>
        <v>2.725974507</v>
      </c>
      <c r="C28" s="6">
        <f t="shared" si="1"/>
        <v>0.2020807831</v>
      </c>
      <c r="D28" s="6">
        <f t="shared" si="2"/>
        <v>0.9754468371</v>
      </c>
      <c r="F28" s="135">
        <v>0.12307995668965699</v>
      </c>
      <c r="G28" s="6">
        <f t="shared" si="3"/>
        <v>0.1200579545</v>
      </c>
      <c r="H28" s="21">
        <f t="shared" si="4"/>
        <v>0.9754468371</v>
      </c>
      <c r="I28" s="135">
        <v>0.09544419210008215</v>
      </c>
      <c r="J28" s="6">
        <f t="shared" si="5"/>
        <v>0.0931007353</v>
      </c>
      <c r="K28" s="21">
        <f t="shared" si="6"/>
        <v>0.9754468371</v>
      </c>
      <c r="L28" s="135">
        <v>0.11630862821944743</v>
      </c>
      <c r="M28" s="6">
        <f t="shared" si="7"/>
        <v>0.1134528835</v>
      </c>
      <c r="N28" s="21">
        <f t="shared" si="8"/>
        <v>0.9754468371</v>
      </c>
      <c r="O28" s="22">
        <v>0.13210363036343575</v>
      </c>
      <c r="P28" s="6">
        <f t="shared" si="9"/>
        <v>0.1288600684</v>
      </c>
      <c r="Q28" s="21">
        <f t="shared" si="10"/>
        <v>0.9754468371</v>
      </c>
      <c r="R28" s="135">
        <v>0.0312667552848489</v>
      </c>
      <c r="S28" s="6">
        <f t="shared" si="11"/>
        <v>0.03049905755</v>
      </c>
      <c r="T28" s="21">
        <f t="shared" si="12"/>
        <v>0.9754468371</v>
      </c>
      <c r="U28" s="135">
        <v>0.06258422667658725</v>
      </c>
      <c r="V28" s="6">
        <f t="shared" si="13"/>
        <v>0.06104758596</v>
      </c>
      <c r="W28" s="21">
        <f t="shared" si="14"/>
        <v>0.9754468371</v>
      </c>
      <c r="X28" s="135">
        <v>0.08156013101835091</v>
      </c>
      <c r="Y28" s="6">
        <f t="shared" si="15"/>
        <v>0.07955757184</v>
      </c>
      <c r="Z28" s="21">
        <f t="shared" si="16"/>
        <v>0.9754468371</v>
      </c>
      <c r="AA28" s="135">
        <v>0.0629423129610509</v>
      </c>
      <c r="AB28" s="6">
        <f t="shared" si="17"/>
        <v>0.0613968801</v>
      </c>
      <c r="AC28" s="21">
        <f t="shared" si="18"/>
        <v>0.9754468371</v>
      </c>
      <c r="AD28" s="135">
        <v>-0.034877911094800984</v>
      </c>
      <c r="AE28" s="6">
        <f t="shared" si="19"/>
        <v>-0.03402154806</v>
      </c>
      <c r="AF28" s="21">
        <f t="shared" si="20"/>
        <v>0.9754468371</v>
      </c>
      <c r="AG28" s="135">
        <v>0.013831016664077156</v>
      </c>
      <c r="AH28" s="6">
        <f t="shared" si="21"/>
        <v>0.01349142146</v>
      </c>
      <c r="AI28" s="21">
        <f t="shared" si="22"/>
        <v>0.9754468371</v>
      </c>
      <c r="AJ28" s="135"/>
      <c r="AL28" s="21"/>
    </row>
    <row r="29" ht="13.5" customHeight="1">
      <c r="A29" s="15" t="s">
        <v>115</v>
      </c>
      <c r="B29" s="6">
        <f>SQRT(('Regime Indicators'!J28-'Regime Indicators'!$J$34)^2+('Regime Indicators'!K28-'Regime Indicators'!$K$34)^2+('Regime Indicators'!L28-'Regime Indicators'!$L$34)^2+('Regime Indicators'!M28-'Regime Indicators'!$M$34)^2+('Regime Indicators'!N28-'Regime Indicators'!$N$34)^2+('Regime Indicators'!O28-'Regime Indicators'!$O$34)^2)</f>
        <v>2.405310483</v>
      </c>
      <c r="C29" s="6">
        <f t="shared" si="1"/>
        <v>0.178309454</v>
      </c>
      <c r="D29" s="6">
        <f t="shared" si="2"/>
        <v>0.9830885857</v>
      </c>
      <c r="F29" s="135">
        <v>0.03199833887278403</v>
      </c>
      <c r="G29" s="6">
        <f t="shared" si="3"/>
        <v>0.03145720171</v>
      </c>
      <c r="H29" s="21">
        <f t="shared" si="4"/>
        <v>0.9830885857</v>
      </c>
      <c r="I29" s="135">
        <v>0.020623898832668575</v>
      </c>
      <c r="J29" s="6">
        <f t="shared" si="5"/>
        <v>0.02027511954</v>
      </c>
      <c r="K29" s="21">
        <f t="shared" si="6"/>
        <v>0.9830885857</v>
      </c>
      <c r="L29" s="135">
        <v>0.024711362172225693</v>
      </c>
      <c r="M29" s="6">
        <f t="shared" si="7"/>
        <v>0.02429345809</v>
      </c>
      <c r="N29" s="21">
        <f t="shared" si="8"/>
        <v>0.9830885857</v>
      </c>
      <c r="O29" s="22">
        <v>0.037352758006788944</v>
      </c>
      <c r="P29" s="6">
        <f t="shared" si="9"/>
        <v>0.03672107004</v>
      </c>
      <c r="Q29" s="21">
        <f t="shared" si="10"/>
        <v>0.9830885857</v>
      </c>
      <c r="R29" s="135">
        <v>-0.012579438091760431</v>
      </c>
      <c r="S29" s="6">
        <f t="shared" si="11"/>
        <v>-0.012366702</v>
      </c>
      <c r="T29" s="21">
        <f t="shared" si="12"/>
        <v>0.9830885857</v>
      </c>
      <c r="U29" s="135">
        <v>-0.01953627067082575</v>
      </c>
      <c r="V29" s="6">
        <f t="shared" si="13"/>
        <v>-0.0192058847</v>
      </c>
      <c r="W29" s="21">
        <f t="shared" si="14"/>
        <v>0.9830885857</v>
      </c>
      <c r="X29" s="135">
        <v>-0.02994343012201961</v>
      </c>
      <c r="Y29" s="6">
        <f t="shared" si="15"/>
        <v>-0.02943704437</v>
      </c>
      <c r="Z29" s="21">
        <f t="shared" si="16"/>
        <v>0.9830885857</v>
      </c>
      <c r="AA29" s="135">
        <v>-0.04017588958262752</v>
      </c>
      <c r="AB29" s="6">
        <f t="shared" si="17"/>
        <v>-0.03949645847</v>
      </c>
      <c r="AC29" s="21">
        <f t="shared" si="18"/>
        <v>0.9830885857</v>
      </c>
      <c r="AD29" s="135">
        <v>-0.030987044866969016</v>
      </c>
      <c r="AE29" s="6">
        <f t="shared" si="19"/>
        <v>-0.03046301011</v>
      </c>
      <c r="AF29" s="21">
        <f t="shared" si="20"/>
        <v>0.9830885857</v>
      </c>
      <c r="AG29" s="135">
        <v>-0.014437635241048241</v>
      </c>
      <c r="AH29" s="6">
        <f t="shared" si="21"/>
        <v>-0.01419347441</v>
      </c>
      <c r="AI29" s="21">
        <f t="shared" si="22"/>
        <v>0.9830885857</v>
      </c>
      <c r="AJ29" s="135"/>
      <c r="AL29" s="21"/>
    </row>
    <row r="30" ht="13.5" customHeight="1">
      <c r="A30" s="15" t="s">
        <v>117</v>
      </c>
      <c r="B30" s="6">
        <f>SQRT(('Regime Indicators'!J29-'Regime Indicators'!$J$34)^2+('Regime Indicators'!K29-'Regime Indicators'!$K$34)^2+('Regime Indicators'!L29-'Regime Indicators'!$L$34)^2+('Regime Indicators'!M29-'Regime Indicators'!$M$34)^2+('Regime Indicators'!N29-'Regime Indicators'!$N$34)^2+('Regime Indicators'!O29-'Regime Indicators'!$O$34)^2)</f>
        <v>1.851235739</v>
      </c>
      <c r="C30" s="6">
        <f t="shared" si="1"/>
        <v>0.1372350206</v>
      </c>
      <c r="D30" s="6">
        <f t="shared" si="2"/>
        <v>0.9922661963</v>
      </c>
      <c r="F30" s="135">
        <v>0.0394103072773524</v>
      </c>
      <c r="G30" s="6">
        <f t="shared" si="3"/>
        <v>0.0391055157</v>
      </c>
      <c r="H30" s="21">
        <f t="shared" si="4"/>
        <v>0.9922661963</v>
      </c>
      <c r="I30" s="135">
        <v>0.08109616974131928</v>
      </c>
      <c r="J30" s="6">
        <f t="shared" si="5"/>
        <v>0.08046898788</v>
      </c>
      <c r="K30" s="21">
        <f t="shared" si="6"/>
        <v>0.9922661963</v>
      </c>
      <c r="L30" s="135">
        <v>0.07591868049250583</v>
      </c>
      <c r="M30" s="6">
        <f t="shared" si="7"/>
        <v>0.07533154032</v>
      </c>
      <c r="N30" s="21">
        <f t="shared" si="8"/>
        <v>0.9922661963</v>
      </c>
      <c r="O30" s="22">
        <v>0.12802746768459894</v>
      </c>
      <c r="P30" s="6">
        <f t="shared" si="9"/>
        <v>0.1270373284</v>
      </c>
      <c r="Q30" s="21">
        <f t="shared" si="10"/>
        <v>0.9922661963</v>
      </c>
      <c r="R30" s="135">
        <v>0.12524365898074175</v>
      </c>
      <c r="S30" s="6">
        <f t="shared" si="11"/>
        <v>0.1242750491</v>
      </c>
      <c r="T30" s="21">
        <f t="shared" si="12"/>
        <v>0.9922661963</v>
      </c>
      <c r="U30" s="135">
        <v>0.10097901053269398</v>
      </c>
      <c r="V30" s="6">
        <f t="shared" si="13"/>
        <v>0.1001980587</v>
      </c>
      <c r="W30" s="21">
        <f t="shared" si="14"/>
        <v>0.9922661963</v>
      </c>
      <c r="X30" s="135">
        <v>0.15119090204430452</v>
      </c>
      <c r="Y30" s="6">
        <f t="shared" si="15"/>
        <v>0.1500216213</v>
      </c>
      <c r="Z30" s="21">
        <f t="shared" si="16"/>
        <v>0.9922661963</v>
      </c>
      <c r="AA30" s="135">
        <v>0.1481741880572176</v>
      </c>
      <c r="AB30" s="6">
        <f t="shared" si="17"/>
        <v>0.147028238</v>
      </c>
      <c r="AC30" s="21">
        <f t="shared" si="18"/>
        <v>0.9922661963</v>
      </c>
      <c r="AD30" s="135">
        <v>0.0438108012453613</v>
      </c>
      <c r="AE30" s="6">
        <f t="shared" si="19"/>
        <v>0.04347197711</v>
      </c>
      <c r="AF30" s="21">
        <f t="shared" si="20"/>
        <v>0.9922661963</v>
      </c>
      <c r="AG30" s="135">
        <v>0.0345647898787842</v>
      </c>
      <c r="AH30" s="6">
        <f t="shared" si="21"/>
        <v>0.03429747258</v>
      </c>
      <c r="AI30" s="21">
        <f t="shared" si="22"/>
        <v>0.9922661963</v>
      </c>
      <c r="AJ30" s="135"/>
      <c r="AL30" s="21"/>
    </row>
    <row r="31" ht="13.5" customHeight="1">
      <c r="A31" s="15" t="s">
        <v>119</v>
      </c>
      <c r="B31" s="6">
        <f>SQRT(('Regime Indicators'!J30-'Regime Indicators'!$J$34)^2+('Regime Indicators'!K30-'Regime Indicators'!$K$34)^2+('Regime Indicators'!L30-'Regime Indicators'!$L$34)^2+('Regime Indicators'!M30-'Regime Indicators'!$M$34)^2+('Regime Indicators'!N30-'Regime Indicators'!$N$34)^2+('Regime Indicators'!O30-'Regime Indicators'!$O$34)^2)</f>
        <v>1.764652482</v>
      </c>
      <c r="C31" s="6">
        <f t="shared" si="1"/>
        <v>0.1308164674</v>
      </c>
      <c r="D31" s="6">
        <f t="shared" si="2"/>
        <v>0.9932990572</v>
      </c>
      <c r="F31" s="135">
        <v>0.10008655789662968</v>
      </c>
      <c r="G31" s="6">
        <f t="shared" si="3"/>
        <v>0.0994158836</v>
      </c>
      <c r="H31" s="21">
        <f t="shared" si="4"/>
        <v>0.9932990572</v>
      </c>
      <c r="I31" s="135">
        <v>0.10436267827085244</v>
      </c>
      <c r="J31" s="6">
        <f t="shared" si="5"/>
        <v>0.1036633499</v>
      </c>
      <c r="K31" s="21">
        <f t="shared" si="6"/>
        <v>0.9932990572</v>
      </c>
      <c r="L31" s="135">
        <v>0.0930131041670268</v>
      </c>
      <c r="M31" s="6">
        <f t="shared" si="7"/>
        <v>0.09238982868</v>
      </c>
      <c r="N31" s="21">
        <f t="shared" si="8"/>
        <v>0.9932990572</v>
      </c>
      <c r="O31" s="22">
        <v>0.08172443861155831</v>
      </c>
      <c r="P31" s="6">
        <f t="shared" si="9"/>
        <v>0.08117680783</v>
      </c>
      <c r="Q31" s="21">
        <f t="shared" si="10"/>
        <v>0.9932990572</v>
      </c>
      <c r="R31" s="135">
        <v>0.06014753452030375</v>
      </c>
      <c r="S31" s="6">
        <f t="shared" si="11"/>
        <v>0.05974448933</v>
      </c>
      <c r="T31" s="21">
        <f t="shared" si="12"/>
        <v>0.9932990572</v>
      </c>
      <c r="U31" s="135">
        <v>0.050782321841085</v>
      </c>
      <c r="V31" s="6">
        <f t="shared" si="13"/>
        <v>0.05044203241</v>
      </c>
      <c r="W31" s="21">
        <f t="shared" si="14"/>
        <v>0.9932990572</v>
      </c>
      <c r="X31" s="135">
        <v>0.05757898823000063</v>
      </c>
      <c r="Y31" s="6">
        <f t="shared" si="15"/>
        <v>0.05719315473</v>
      </c>
      <c r="Z31" s="21">
        <f t="shared" si="16"/>
        <v>0.9932990572</v>
      </c>
      <c r="AA31" s="135">
        <v>0.05276475278585946</v>
      </c>
      <c r="AB31" s="6">
        <f t="shared" si="17"/>
        <v>0.0524111792</v>
      </c>
      <c r="AC31" s="21">
        <f t="shared" si="18"/>
        <v>0.9932990572</v>
      </c>
      <c r="AD31" s="135">
        <v>-0.0071683917451824675</v>
      </c>
      <c r="AE31" s="6">
        <f t="shared" si="19"/>
        <v>-0.007120356762</v>
      </c>
      <c r="AF31" s="21">
        <f t="shared" si="20"/>
        <v>0.9932990572</v>
      </c>
      <c r="AG31" s="135">
        <v>0.038236513056671306</v>
      </c>
      <c r="AH31" s="6">
        <f t="shared" si="21"/>
        <v>0.03798029237</v>
      </c>
      <c r="AI31" s="21">
        <f t="shared" si="22"/>
        <v>0.9932990572</v>
      </c>
      <c r="AJ31" s="135"/>
      <c r="AL31" s="21"/>
    </row>
    <row r="32" ht="13.5" customHeight="1">
      <c r="A32" s="15" t="s">
        <v>121</v>
      </c>
      <c r="B32" s="6">
        <f>SQRT(('Regime Indicators'!J31-'Regime Indicators'!$J$34)^2+('Regime Indicators'!K31-'Regime Indicators'!$K$34)^2+('Regime Indicators'!L31-'Regime Indicators'!$L$34)^2+('Regime Indicators'!M31-'Regime Indicators'!$M$34)^2+('Regime Indicators'!N31-'Regime Indicators'!$N$34)^2+('Regime Indicators'!O31-'Regime Indicators'!$O$34)^2)</f>
        <v>1.502204962</v>
      </c>
      <c r="C32" s="6">
        <f t="shared" si="1"/>
        <v>0.1113608195</v>
      </c>
      <c r="D32" s="6">
        <f t="shared" si="2"/>
        <v>0.9958626848</v>
      </c>
      <c r="F32" s="135">
        <v>0.030213933497469148</v>
      </c>
      <c r="G32" s="6">
        <f t="shared" si="3"/>
        <v>0.03008892893</v>
      </c>
      <c r="H32" s="21">
        <f t="shared" si="4"/>
        <v>0.9958626848</v>
      </c>
      <c r="I32" s="135">
        <v>0.011195161958098332</v>
      </c>
      <c r="J32" s="6">
        <f t="shared" si="5"/>
        <v>0.01114884404</v>
      </c>
      <c r="K32" s="21">
        <f t="shared" si="6"/>
        <v>0.9958626848</v>
      </c>
      <c r="L32" s="135">
        <v>0.01777023977561032</v>
      </c>
      <c r="M32" s="6">
        <f t="shared" si="7"/>
        <v>0.01769671869</v>
      </c>
      <c r="N32" s="21">
        <f t="shared" si="8"/>
        <v>0.9958626848</v>
      </c>
      <c r="O32" s="22">
        <v>0.00484762802201244</v>
      </c>
      <c r="P32" s="6">
        <f t="shared" si="9"/>
        <v>0.004827571857</v>
      </c>
      <c r="Q32" s="21">
        <f t="shared" si="10"/>
        <v>0.9958626848</v>
      </c>
      <c r="R32" s="135">
        <v>0.010934584937572378</v>
      </c>
      <c r="S32" s="6">
        <f t="shared" si="11"/>
        <v>0.01088934511</v>
      </c>
      <c r="T32" s="21">
        <f t="shared" si="12"/>
        <v>0.9958626848</v>
      </c>
      <c r="U32" s="135">
        <v>0.003957731738683856</v>
      </c>
      <c r="V32" s="6">
        <f t="shared" si="13"/>
        <v>0.003941357355</v>
      </c>
      <c r="W32" s="21">
        <f t="shared" si="14"/>
        <v>0.9958626848</v>
      </c>
      <c r="X32" s="135">
        <v>0.039798795924819386</v>
      </c>
      <c r="Y32" s="6">
        <f t="shared" si="15"/>
        <v>0.03963413576</v>
      </c>
      <c r="Z32" s="21">
        <f t="shared" si="16"/>
        <v>0.9958626848</v>
      </c>
      <c r="AA32" s="135">
        <v>0.029269201021254743</v>
      </c>
      <c r="AB32" s="6">
        <f t="shared" si="17"/>
        <v>0.02914810511</v>
      </c>
      <c r="AC32" s="21">
        <f t="shared" si="18"/>
        <v>0.9958626848</v>
      </c>
      <c r="AD32" s="135">
        <v>0.027892100251639906</v>
      </c>
      <c r="AE32" s="6">
        <f t="shared" si="19"/>
        <v>0.02777670184</v>
      </c>
      <c r="AF32" s="21">
        <f t="shared" si="20"/>
        <v>0.9958626848</v>
      </c>
      <c r="AG32" s="135">
        <v>0.029704461921522096</v>
      </c>
      <c r="AH32" s="6">
        <f t="shared" si="21"/>
        <v>0.0295815652</v>
      </c>
      <c r="AI32" s="21">
        <f t="shared" si="22"/>
        <v>0.9958626848</v>
      </c>
      <c r="AJ32" s="135"/>
      <c r="AL32" s="21"/>
    </row>
    <row r="33" ht="13.5" customHeight="1">
      <c r="A33" s="15" t="s">
        <v>123</v>
      </c>
      <c r="B33" s="6">
        <f>SQRT(('Regime Indicators'!J32-'Regime Indicators'!$J$34)^2+('Regime Indicators'!K32-'Regime Indicators'!$K$34)^2+('Regime Indicators'!L32-'Regime Indicators'!$L$34)^2+('Regime Indicators'!M32-'Regime Indicators'!$M$34)^2+('Regime Indicators'!N32-'Regime Indicators'!$N$34)^2+('Regime Indicators'!O32-'Regime Indicators'!$O$34)^2)</f>
        <v>1.469352431</v>
      </c>
      <c r="C33" s="6">
        <f t="shared" si="1"/>
        <v>0.1089254096</v>
      </c>
      <c r="D33" s="6">
        <f t="shared" si="2"/>
        <v>0.9961278919</v>
      </c>
      <c r="F33" s="135">
        <v>0.051042337676546534</v>
      </c>
      <c r="G33" s="6">
        <f t="shared" si="3"/>
        <v>0.05084469623</v>
      </c>
      <c r="H33" s="21">
        <f t="shared" si="4"/>
        <v>0.9961278919</v>
      </c>
      <c r="I33" s="135">
        <v>0.05130329004789114</v>
      </c>
      <c r="J33" s="6">
        <f t="shared" si="5"/>
        <v>0.05110463816</v>
      </c>
      <c r="K33" s="21">
        <f t="shared" si="6"/>
        <v>0.9961278919</v>
      </c>
      <c r="L33" s="135">
        <v>0.02382828787470359</v>
      </c>
      <c r="M33" s="6">
        <f t="shared" si="7"/>
        <v>0.02373602217</v>
      </c>
      <c r="N33" s="21">
        <f t="shared" si="8"/>
        <v>0.9961278919</v>
      </c>
      <c r="O33" s="22">
        <v>0.01724402428155214</v>
      </c>
      <c r="P33" s="6">
        <f t="shared" si="9"/>
        <v>0.01717725356</v>
      </c>
      <c r="Q33" s="21">
        <f t="shared" si="10"/>
        <v>0.9961278919</v>
      </c>
      <c r="R33" s="135">
        <v>0.05238233061939446</v>
      </c>
      <c r="S33" s="6">
        <f t="shared" si="11"/>
        <v>0.05217950057</v>
      </c>
      <c r="T33" s="21">
        <f t="shared" si="12"/>
        <v>0.9961278919</v>
      </c>
      <c r="U33" s="135">
        <v>0.03995566128602457</v>
      </c>
      <c r="V33" s="6">
        <f t="shared" si="13"/>
        <v>0.03980094865</v>
      </c>
      <c r="W33" s="21">
        <f t="shared" si="14"/>
        <v>0.9961278919</v>
      </c>
      <c r="X33" s="135">
        <v>0.03400918843493228</v>
      </c>
      <c r="Y33" s="6">
        <f t="shared" si="15"/>
        <v>0.03387750118</v>
      </c>
      <c r="Z33" s="21">
        <f t="shared" si="16"/>
        <v>0.9961278919</v>
      </c>
      <c r="AA33" s="135">
        <v>0.030537423880423242</v>
      </c>
      <c r="AB33" s="6">
        <f t="shared" si="17"/>
        <v>0.03041917968</v>
      </c>
      <c r="AC33" s="21">
        <f t="shared" si="18"/>
        <v>0.9961278919</v>
      </c>
      <c r="AD33" s="135">
        <v>0.027232758519833755</v>
      </c>
      <c r="AE33" s="6">
        <f t="shared" si="19"/>
        <v>0.02712731034</v>
      </c>
      <c r="AF33" s="21">
        <f t="shared" si="20"/>
        <v>0.9961278919</v>
      </c>
      <c r="AG33" s="135">
        <v>0.02999423148957625</v>
      </c>
      <c r="AH33" s="6">
        <f t="shared" si="21"/>
        <v>0.02987809058</v>
      </c>
      <c r="AI33" s="21">
        <f t="shared" si="22"/>
        <v>0.9961278919</v>
      </c>
      <c r="AJ33" s="135"/>
      <c r="AL33" s="21"/>
    </row>
    <row r="34" ht="13.5" customHeight="1">
      <c r="A34" s="15" t="s">
        <v>125</v>
      </c>
      <c r="B34" s="6">
        <f>SQRT(('Regime Indicators'!J33-'Regime Indicators'!$J$34)^2+('Regime Indicators'!K33-'Regime Indicators'!$K$34)^2+('Regime Indicators'!L33-'Regime Indicators'!$L$34)^2+('Regime Indicators'!M33-'Regime Indicators'!$M$34)^2+('Regime Indicators'!N33-'Regime Indicators'!$N$34)^2+('Regime Indicators'!O33-'Regime Indicators'!$O$34)^2)</f>
        <v>0.7656704134</v>
      </c>
      <c r="C34" s="6">
        <f t="shared" si="1"/>
        <v>0.05676035352</v>
      </c>
      <c r="D34" s="6">
        <f t="shared" si="2"/>
        <v>0.9994514994</v>
      </c>
      <c r="F34" s="135">
        <v>-0.0019343778168032788</v>
      </c>
      <c r="G34" s="6">
        <f t="shared" si="3"/>
        <v>-0.001933316809</v>
      </c>
      <c r="H34" s="21">
        <f t="shared" si="4"/>
        <v>0.9994514994</v>
      </c>
      <c r="I34" s="135">
        <v>0.014870146223218805</v>
      </c>
      <c r="J34" s="6">
        <f t="shared" si="5"/>
        <v>0.01486198994</v>
      </c>
      <c r="K34" s="21">
        <f t="shared" si="6"/>
        <v>0.9994514994</v>
      </c>
      <c r="L34" s="135">
        <v>-0.08577541526323029</v>
      </c>
      <c r="M34" s="6">
        <f t="shared" si="7"/>
        <v>-0.0857283674</v>
      </c>
      <c r="N34" s="21">
        <f t="shared" si="8"/>
        <v>0.9994514994</v>
      </c>
      <c r="O34" s="22">
        <v>-0.061292524104715085</v>
      </c>
      <c r="P34" s="6">
        <f t="shared" si="9"/>
        <v>-0.06125890512</v>
      </c>
      <c r="Q34" s="21">
        <f t="shared" si="10"/>
        <v>0.9994514994</v>
      </c>
      <c r="R34" s="135">
        <v>-0.06239609524724887</v>
      </c>
      <c r="S34" s="6">
        <f t="shared" si="11"/>
        <v>-0.06236187095</v>
      </c>
      <c r="T34" s="21">
        <f t="shared" si="12"/>
        <v>0.9994514994</v>
      </c>
      <c r="U34" s="135">
        <v>-0.05238851146386114</v>
      </c>
      <c r="V34" s="6">
        <f t="shared" si="13"/>
        <v>-0.05235977633</v>
      </c>
      <c r="W34" s="21">
        <f t="shared" si="14"/>
        <v>0.9994514994</v>
      </c>
      <c r="X34" s="135">
        <v>-0.08727486962000564</v>
      </c>
      <c r="Y34" s="6">
        <f t="shared" si="15"/>
        <v>-0.0872269993</v>
      </c>
      <c r="Z34" s="21">
        <f t="shared" si="16"/>
        <v>0.9994514994</v>
      </c>
      <c r="AA34" s="135">
        <v>-0.07810530221614831</v>
      </c>
      <c r="AB34" s="6">
        <f t="shared" si="17"/>
        <v>-0.07806246141</v>
      </c>
      <c r="AC34" s="21">
        <f t="shared" si="18"/>
        <v>0.9994514994</v>
      </c>
      <c r="AD34" s="135">
        <v>-0.053796706110276094</v>
      </c>
      <c r="AE34" s="6">
        <f t="shared" si="19"/>
        <v>-0.05376719858</v>
      </c>
      <c r="AF34" s="21">
        <f t="shared" si="20"/>
        <v>0.9994514994</v>
      </c>
      <c r="AG34" s="135">
        <v>-0.03274293488272306</v>
      </c>
      <c r="AH34" s="6">
        <f t="shared" si="21"/>
        <v>-0.03272497536</v>
      </c>
      <c r="AI34" s="21">
        <f t="shared" si="22"/>
        <v>0.9994514994</v>
      </c>
      <c r="AJ34" s="135"/>
      <c r="AL34" s="21"/>
    </row>
    <row r="35" ht="13.5" customHeight="1">
      <c r="A35" s="15"/>
      <c r="F35" s="135"/>
      <c r="H35" s="21"/>
      <c r="I35" s="135"/>
      <c r="K35" s="21"/>
      <c r="L35" s="135"/>
      <c r="N35" s="21"/>
      <c r="O35" s="22"/>
      <c r="Q35" s="21"/>
      <c r="R35" s="135"/>
      <c r="T35" s="21"/>
      <c r="U35" s="135"/>
      <c r="W35" s="21"/>
      <c r="X35" s="135"/>
      <c r="Z35" s="21"/>
      <c r="AA35" s="135"/>
      <c r="AC35" s="21"/>
      <c r="AD35" s="135"/>
      <c r="AF35" s="21"/>
      <c r="AG35" s="135"/>
      <c r="AI35" s="21"/>
      <c r="AJ35" s="135"/>
      <c r="AL35" s="21"/>
    </row>
    <row r="36" ht="13.5" customHeight="1">
      <c r="A36" s="15"/>
      <c r="F36" s="135"/>
      <c r="H36" s="21"/>
      <c r="I36" s="135"/>
      <c r="K36" s="21"/>
      <c r="L36" s="135"/>
      <c r="N36" s="21"/>
      <c r="O36" s="22"/>
      <c r="Q36" s="21"/>
      <c r="R36" s="135"/>
      <c r="T36" s="21"/>
      <c r="U36" s="135"/>
      <c r="W36" s="21"/>
      <c r="X36" s="135"/>
      <c r="Z36" s="21"/>
      <c r="AA36" s="135"/>
      <c r="AC36" s="21"/>
      <c r="AD36" s="135"/>
      <c r="AF36" s="21"/>
      <c r="AG36" s="135"/>
      <c r="AI36" s="21"/>
      <c r="AJ36" s="135"/>
      <c r="AL36" s="21"/>
    </row>
    <row r="37" ht="13.5" customHeight="1">
      <c r="A37" s="15"/>
      <c r="F37" s="135"/>
      <c r="H37" s="21"/>
      <c r="I37" s="135"/>
      <c r="K37" s="21"/>
      <c r="L37" s="135"/>
      <c r="N37" s="21"/>
      <c r="O37" s="22"/>
      <c r="Q37" s="21"/>
      <c r="R37" s="135"/>
      <c r="T37" s="21"/>
      <c r="U37" s="135"/>
      <c r="W37" s="21"/>
      <c r="X37" s="135"/>
      <c r="Z37" s="21"/>
      <c r="AA37" s="135"/>
      <c r="AC37" s="21"/>
      <c r="AD37" s="135"/>
      <c r="AF37" s="21"/>
      <c r="AG37" s="135"/>
      <c r="AI37" s="21"/>
      <c r="AJ37" s="135"/>
      <c r="AL37" s="21"/>
    </row>
    <row r="38" ht="13.5" customHeight="1">
      <c r="A38" s="15"/>
      <c r="F38" s="135"/>
      <c r="H38" s="21"/>
      <c r="I38" s="135"/>
      <c r="K38" s="21"/>
      <c r="L38" s="135"/>
      <c r="N38" s="21"/>
      <c r="O38" s="22"/>
      <c r="Q38" s="21"/>
      <c r="R38" s="135"/>
      <c r="T38" s="21"/>
      <c r="U38" s="135"/>
      <c r="W38" s="21"/>
      <c r="X38" s="135"/>
      <c r="Z38" s="21"/>
      <c r="AA38" s="135"/>
      <c r="AC38" s="21"/>
      <c r="AD38" s="135"/>
      <c r="AF38" s="21"/>
      <c r="AG38" s="135"/>
      <c r="AI38" s="21"/>
      <c r="AJ38" s="135"/>
      <c r="AL38" s="21"/>
    </row>
    <row r="39" ht="13.5" customHeight="1">
      <c r="A39" s="15"/>
      <c r="F39" s="135"/>
      <c r="H39" s="21"/>
      <c r="I39" s="135"/>
      <c r="K39" s="21"/>
      <c r="L39" s="135"/>
      <c r="N39" s="21"/>
      <c r="O39" s="22"/>
      <c r="Q39" s="21"/>
      <c r="R39" s="135"/>
      <c r="T39" s="21"/>
      <c r="U39" s="135"/>
      <c r="W39" s="21"/>
      <c r="X39" s="135"/>
      <c r="Z39" s="21"/>
      <c r="AA39" s="135"/>
      <c r="AC39" s="21"/>
      <c r="AD39" s="135"/>
      <c r="AF39" s="21"/>
      <c r="AG39" s="135"/>
      <c r="AI39" s="21"/>
      <c r="AJ39" s="135"/>
      <c r="AL39" s="21"/>
    </row>
    <row r="40" ht="13.5" customHeight="1">
      <c r="A40" s="15"/>
      <c r="F40" s="135"/>
      <c r="H40" s="21"/>
      <c r="I40" s="135"/>
      <c r="K40" s="21"/>
      <c r="L40" s="135"/>
      <c r="N40" s="21"/>
      <c r="O40" s="22"/>
      <c r="Q40" s="21"/>
      <c r="R40" s="135"/>
      <c r="T40" s="21"/>
      <c r="U40" s="135"/>
      <c r="W40" s="21"/>
      <c r="X40" s="135"/>
      <c r="Z40" s="21"/>
      <c r="AA40" s="135"/>
      <c r="AC40" s="21"/>
      <c r="AD40" s="135"/>
      <c r="AF40" s="21"/>
      <c r="AG40" s="135"/>
      <c r="AI40" s="21"/>
      <c r="AJ40" s="135"/>
      <c r="AL40" s="21"/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  <c r="AJ41" s="135"/>
      <c r="AL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  <c r="AJ42" s="135"/>
      <c r="AL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  <c r="AJ43" s="135"/>
      <c r="AL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  <c r="AJ44" s="135"/>
      <c r="AL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  <c r="AJ45" s="135"/>
      <c r="AL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  <c r="AJ46" s="135"/>
      <c r="AL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  <c r="AJ47" s="135"/>
      <c r="AL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  <c r="AJ48" s="135"/>
      <c r="AL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  <c r="AJ49" s="135"/>
      <c r="AL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  <c r="AJ50" s="137"/>
      <c r="AL50" s="21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  <c r="AJ51" s="137"/>
      <c r="AL51" s="21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  <c r="AJ52" s="137"/>
      <c r="AL52" s="21"/>
    </row>
    <row r="53" ht="13.5" customHeight="1">
      <c r="E53" s="18" t="s">
        <v>341</v>
      </c>
      <c r="F53" s="135">
        <f>SUM(G3:G49)/SUM(H3:H49)</f>
        <v>0.03590280572</v>
      </c>
      <c r="I53" s="135">
        <f>SUM(J3:J49)/SUM(K3:K49)</f>
        <v>0.03881799748</v>
      </c>
      <c r="L53" s="135">
        <f>SUM(M3:M49)/SUM(N3:N49)</f>
        <v>0.03279995426</v>
      </c>
      <c r="O53" s="135">
        <f>SUM(P3:P49)/SUM(Q3:Q49)</f>
        <v>0.03845236111</v>
      </c>
      <c r="R53" s="135">
        <f>SUM(S3:S49)/SUM(T3:T49)</f>
        <v>0.01906860009</v>
      </c>
      <c r="U53" s="135">
        <f>SUM(V3:V49)/SUM(W3:W49)</f>
        <v>0.02015182011</v>
      </c>
      <c r="X53" s="135">
        <f>SUM(Y3:Y49)/SUM(Z3:Z49)</f>
        <v>0.02369271388</v>
      </c>
      <c r="AA53" s="135">
        <f>SUM(AB3:AB49)/SUM(AC3:AC49)</f>
        <v>0.02301153851</v>
      </c>
      <c r="AD53" s="135">
        <f>SUM(AE3:AE49)/SUM(AF3:AF49)</f>
        <v>0.006547246595</v>
      </c>
      <c r="AG53" s="135">
        <f>SUM(AH3:AH49)/SUM(AI3:AI49)</f>
        <v>0.02497532516</v>
      </c>
      <c r="AJ53" s="135"/>
      <c r="AL53" s="21"/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  <c r="AJ54" s="137"/>
      <c r="AL54" s="21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  <c r="AJ55" s="137"/>
      <c r="AL55" s="21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  <c r="AJ56" s="137"/>
      <c r="AL56" s="21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  <c r="AJ57" s="137"/>
      <c r="AL57" s="21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  <c r="AJ58" s="137"/>
      <c r="AL58" s="21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  <c r="AJ59" s="137"/>
      <c r="AL59" s="21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  <c r="AJ60" s="137"/>
      <c r="AL60" s="21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  <c r="AJ61" s="137"/>
      <c r="AL61" s="21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  <c r="AJ62" s="137"/>
      <c r="AL62" s="21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  <c r="AJ63" s="137"/>
      <c r="AL63" s="21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  <c r="AJ64" s="137"/>
      <c r="AL64" s="21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  <c r="AJ65" s="137"/>
      <c r="AL65" s="21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  <c r="AJ66" s="137"/>
      <c r="AL66" s="21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  <c r="AJ67" s="137"/>
      <c r="AL67" s="21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  <c r="AJ68" s="137"/>
      <c r="AL68" s="21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  <c r="AJ69" s="137"/>
      <c r="AL69" s="21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  <c r="AJ70" s="137"/>
      <c r="AL70" s="21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  <c r="AJ71" s="137"/>
      <c r="AL71" s="21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  <c r="AJ72" s="137"/>
      <c r="AL72" s="21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  <c r="AJ73" s="137"/>
      <c r="AL73" s="21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  <c r="AJ74" s="137"/>
      <c r="AL74" s="21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  <c r="AJ75" s="137"/>
      <c r="AL75" s="21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  <c r="AJ76" s="137"/>
      <c r="AL76" s="21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  <c r="AJ77" s="137"/>
      <c r="AL77" s="21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  <c r="AJ78" s="137"/>
      <c r="AL78" s="21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  <c r="AJ79" s="137"/>
      <c r="AL79" s="21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  <c r="AJ80" s="137"/>
      <c r="AL80" s="21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  <c r="AJ81" s="137"/>
      <c r="AL81" s="21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  <c r="AJ82" s="137"/>
      <c r="AL82" s="21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  <c r="AJ83" s="137"/>
      <c r="AL83" s="21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  <c r="AJ84" s="137"/>
      <c r="AL84" s="21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  <c r="AJ85" s="137"/>
      <c r="AL85" s="21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  <c r="AJ86" s="137"/>
      <c r="AL86" s="21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  <c r="AJ87" s="137"/>
      <c r="AL87" s="21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  <c r="AJ88" s="137"/>
      <c r="AL88" s="21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  <c r="AJ89" s="137"/>
      <c r="AL89" s="21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  <c r="AJ90" s="137"/>
      <c r="AL90" s="21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  <c r="AJ91" s="137"/>
      <c r="AL91" s="21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  <c r="AJ92" s="137"/>
      <c r="AL92" s="21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  <c r="AJ93" s="137"/>
      <c r="AL93" s="21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  <c r="AJ94" s="137"/>
      <c r="AL94" s="21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  <c r="AJ95" s="137"/>
      <c r="AL95" s="21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  <c r="AJ96" s="137"/>
      <c r="AL96" s="21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  <c r="AJ97" s="137"/>
      <c r="AL97" s="21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  <c r="AJ98" s="137"/>
      <c r="AL98" s="21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  <c r="AJ99" s="137"/>
      <c r="AL99" s="21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  <c r="AJ100" s="137"/>
      <c r="AL100" s="21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  <c r="AJ101" s="137"/>
      <c r="AL101" s="21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  <c r="AJ102" s="137"/>
      <c r="AL102" s="21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  <c r="AJ103" s="137"/>
      <c r="AL103" s="21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  <c r="AJ104" s="137"/>
      <c r="AL104" s="21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  <c r="AJ105" s="137"/>
      <c r="AL105" s="21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  <c r="AJ106" s="137"/>
      <c r="AL106" s="21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  <c r="AJ107" s="137"/>
      <c r="AL107" s="21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  <c r="AJ108" s="137"/>
      <c r="AL108" s="21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  <c r="AJ109" s="137"/>
      <c r="AL109" s="21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  <c r="AJ110" s="137"/>
      <c r="AL110" s="21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  <c r="AJ111" s="137"/>
      <c r="AL111" s="21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  <c r="AJ112" s="137"/>
      <c r="AL112" s="21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  <c r="AJ113" s="137"/>
      <c r="AL113" s="21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  <c r="AJ114" s="137"/>
      <c r="AL114" s="21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  <c r="AJ115" s="137"/>
      <c r="AL115" s="21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  <c r="AJ116" s="137"/>
      <c r="AL116" s="21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  <c r="AJ117" s="137"/>
      <c r="AL117" s="21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  <c r="AJ118" s="137"/>
      <c r="AL118" s="21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  <c r="AJ119" s="137"/>
      <c r="AL119" s="21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  <c r="AJ120" s="137"/>
      <c r="AL120" s="21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  <c r="AJ121" s="137"/>
      <c r="AL121" s="21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  <c r="AJ122" s="137"/>
      <c r="AL122" s="21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  <c r="AJ123" s="137"/>
      <c r="AL123" s="21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  <c r="AJ124" s="137"/>
      <c r="AL124" s="21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  <c r="AJ125" s="137"/>
      <c r="AL125" s="21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  <c r="AJ126" s="137"/>
      <c r="AL126" s="21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  <c r="AJ127" s="137"/>
      <c r="AL127" s="21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  <c r="AJ128" s="137"/>
      <c r="AL128" s="21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  <c r="AJ129" s="137"/>
      <c r="AL129" s="21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  <c r="AJ130" s="137"/>
      <c r="AL130" s="21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  <c r="AJ131" s="137"/>
      <c r="AL131" s="21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  <c r="AJ132" s="137"/>
      <c r="AL132" s="21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  <c r="AJ133" s="137"/>
      <c r="AL133" s="21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  <c r="AJ134" s="137"/>
      <c r="AL134" s="21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  <c r="AJ135" s="137"/>
      <c r="AL135" s="21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  <c r="AJ136" s="137"/>
      <c r="AL136" s="21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  <c r="AJ137" s="137"/>
      <c r="AL137" s="21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  <c r="AJ138" s="137"/>
      <c r="AL138" s="21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  <c r="AJ139" s="137"/>
      <c r="AL139" s="21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  <c r="AJ140" s="137"/>
      <c r="AL140" s="21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  <c r="AJ141" s="137"/>
      <c r="AL141" s="21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  <c r="AJ142" s="137"/>
      <c r="AL142" s="21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  <c r="AJ143" s="137"/>
      <c r="AL143" s="21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  <c r="AJ144" s="137"/>
      <c r="AL144" s="21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  <c r="AJ145" s="137"/>
      <c r="AL145" s="21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  <c r="AJ146" s="137"/>
      <c r="AL146" s="21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  <c r="AJ147" s="137"/>
      <c r="AL147" s="21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  <c r="AJ148" s="137"/>
      <c r="AL148" s="21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  <c r="AJ149" s="137"/>
      <c r="AL149" s="21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  <c r="AJ150" s="137"/>
      <c r="AL150" s="21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  <c r="AJ151" s="137"/>
      <c r="AL151" s="21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  <c r="AJ152" s="137"/>
      <c r="AL152" s="21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  <c r="AJ153" s="137"/>
      <c r="AL153" s="21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  <c r="AJ154" s="137"/>
      <c r="AL154" s="21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  <c r="AJ155" s="137"/>
      <c r="AL155" s="21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  <c r="AJ156" s="137"/>
      <c r="AL156" s="21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  <c r="AJ157" s="137"/>
      <c r="AL157" s="21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  <c r="AJ158" s="137"/>
      <c r="AL158" s="21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  <c r="AJ159" s="137"/>
      <c r="AL159" s="21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  <c r="AJ160" s="137"/>
      <c r="AL160" s="21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  <c r="AJ161" s="137"/>
      <c r="AL161" s="21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  <c r="AJ162" s="137"/>
      <c r="AL162" s="21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  <c r="AJ163" s="137"/>
      <c r="AL163" s="21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  <c r="AJ164" s="137"/>
      <c r="AL164" s="21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  <c r="AJ165" s="137"/>
      <c r="AL165" s="21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  <c r="AJ166" s="137"/>
      <c r="AL166" s="21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  <c r="AJ167" s="137"/>
      <c r="AL167" s="21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  <c r="AJ168" s="137"/>
      <c r="AL168" s="21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  <c r="AJ169" s="137"/>
      <c r="AL169" s="21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  <c r="AJ170" s="137"/>
      <c r="AL170" s="21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  <c r="AJ171" s="137"/>
      <c r="AL171" s="21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  <c r="AJ172" s="137"/>
      <c r="AL172" s="21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  <c r="AJ173" s="137"/>
      <c r="AL173" s="21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  <c r="AJ174" s="137"/>
      <c r="AL174" s="21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  <c r="AJ175" s="137"/>
      <c r="AL175" s="21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  <c r="AJ176" s="137"/>
      <c r="AL176" s="21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  <c r="AJ177" s="137"/>
      <c r="AL177" s="21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  <c r="AJ178" s="137"/>
      <c r="AL178" s="21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  <c r="AJ179" s="137"/>
      <c r="AL179" s="21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  <c r="AJ180" s="137"/>
      <c r="AL180" s="21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  <c r="AJ181" s="137"/>
      <c r="AL181" s="21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  <c r="AJ182" s="137"/>
      <c r="AL182" s="21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  <c r="AJ183" s="137"/>
      <c r="AL183" s="21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  <c r="AJ184" s="137"/>
      <c r="AL184" s="21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  <c r="AJ185" s="137"/>
      <c r="AL185" s="21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  <c r="AJ186" s="137"/>
      <c r="AL186" s="21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  <c r="AJ187" s="137"/>
      <c r="AL187" s="21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  <c r="AJ188" s="137"/>
      <c r="AL188" s="21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  <c r="AJ189" s="137"/>
      <c r="AL189" s="21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  <c r="AJ190" s="137"/>
      <c r="AL190" s="21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  <c r="AJ191" s="137"/>
      <c r="AL191" s="21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  <c r="AJ192" s="137"/>
      <c r="AL192" s="21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  <c r="AJ193" s="137"/>
      <c r="AL193" s="21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  <c r="AJ194" s="137"/>
      <c r="AL194" s="21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  <c r="AJ195" s="137"/>
      <c r="AL195" s="21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  <c r="AJ196" s="137"/>
      <c r="AL196" s="21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  <c r="AJ197" s="137"/>
      <c r="AL197" s="21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  <c r="AJ198" s="137"/>
      <c r="AL198" s="21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  <c r="AJ199" s="137"/>
      <c r="AL199" s="21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  <c r="AJ200" s="137"/>
      <c r="AL200" s="21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  <c r="AJ201" s="137"/>
      <c r="AL201" s="21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  <c r="AJ202" s="137"/>
      <c r="AL202" s="21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  <c r="AJ203" s="137"/>
      <c r="AL203" s="21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  <c r="AJ204" s="137"/>
      <c r="AL204" s="21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  <c r="AJ205" s="137"/>
      <c r="AL205" s="21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  <c r="AJ206" s="137"/>
      <c r="AL206" s="21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  <c r="AJ207" s="137"/>
      <c r="AL207" s="21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  <c r="AJ208" s="137"/>
      <c r="AL208" s="21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  <c r="AJ209" s="137"/>
      <c r="AL209" s="21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  <c r="AJ210" s="137"/>
      <c r="AL210" s="21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  <c r="AJ211" s="137"/>
      <c r="AL211" s="21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  <c r="AJ212" s="137"/>
      <c r="AL212" s="21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  <c r="AJ213" s="137"/>
      <c r="AL213" s="21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  <c r="AJ214" s="137"/>
      <c r="AL214" s="21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  <c r="AJ215" s="137"/>
      <c r="AL215" s="21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  <c r="AJ216" s="137"/>
      <c r="AL216" s="21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  <c r="AJ217" s="137"/>
      <c r="AL217" s="21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  <c r="AJ218" s="137"/>
      <c r="AL218" s="21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  <c r="AJ219" s="137"/>
      <c r="AL219" s="21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  <c r="AJ220" s="137"/>
      <c r="AL220" s="21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  <c r="AJ221" s="137"/>
      <c r="AL221" s="21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  <c r="AJ222" s="137"/>
      <c r="AL222" s="21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  <c r="AJ223" s="137"/>
      <c r="AL223" s="21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  <c r="AJ224" s="137"/>
      <c r="AL224" s="21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  <c r="AJ225" s="137"/>
      <c r="AL225" s="21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  <c r="AJ226" s="137"/>
      <c r="AL226" s="21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  <c r="AJ227" s="137"/>
      <c r="AL227" s="21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  <c r="AJ228" s="137"/>
      <c r="AL228" s="21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  <c r="AJ229" s="137"/>
      <c r="AL229" s="21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  <c r="AJ230" s="137"/>
      <c r="AL230" s="21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  <c r="AJ231" s="137"/>
      <c r="AL231" s="21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  <c r="AJ232" s="137"/>
      <c r="AL232" s="21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  <c r="AJ233" s="137"/>
      <c r="AL233" s="21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  <c r="AJ234" s="137"/>
      <c r="AL234" s="21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  <c r="AJ235" s="137"/>
      <c r="AL235" s="21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  <c r="AJ236" s="137"/>
      <c r="AL236" s="21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  <c r="AJ237" s="137"/>
      <c r="AL237" s="21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  <c r="AJ238" s="137"/>
      <c r="AL238" s="21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  <c r="AJ239" s="137"/>
      <c r="AL239" s="21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  <c r="AJ240" s="137"/>
      <c r="AL240" s="21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  <c r="AJ241" s="137"/>
      <c r="AL241" s="21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  <c r="AJ242" s="137"/>
      <c r="AL242" s="21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  <c r="AJ243" s="137"/>
      <c r="AL243" s="21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  <c r="AJ244" s="137"/>
      <c r="AL244" s="21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  <c r="AJ245" s="137"/>
      <c r="AL245" s="21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  <c r="AJ246" s="137"/>
      <c r="AL246" s="21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  <c r="AJ247" s="137"/>
      <c r="AL247" s="21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  <c r="AJ248" s="137"/>
      <c r="AL248" s="21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  <c r="AJ249" s="137"/>
      <c r="AL249" s="21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  <c r="AJ250" s="137"/>
      <c r="AL250" s="21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  <c r="AJ251" s="137"/>
      <c r="AL251" s="21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  <c r="AJ252" s="137"/>
      <c r="AL252" s="21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  <c r="AJ253" s="137"/>
      <c r="AL253" s="2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8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  <c r="AJ1" s="133"/>
      <c r="AK1" s="141"/>
      <c r="AL1" s="141"/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  <c r="AJ2" s="134"/>
      <c r="AK2" s="18"/>
      <c r="AL2" s="18"/>
    </row>
    <row r="3" ht="13.5" customHeight="1">
      <c r="A3" s="15" t="s">
        <v>28</v>
      </c>
      <c r="B3" s="6">
        <f>SQRT(('Regime Indicators'!J2-'Regime Indicators'!$J$33)^2+('Regime Indicators'!K2-'Regime Indicators'!$K$33)^2+('Regime Indicators'!L2-'Regime Indicators'!$L$33)^2+('Regime Indicators'!M2-'Regime Indicators'!$M$33)^2+('Regime Indicators'!N2-'Regime Indicators'!$N$33)^2+('Regime Indicators'!O2-'Regime Indicators'!$O$33)^2)</f>
        <v>14.08414602</v>
      </c>
      <c r="C3" s="6">
        <f t="shared" ref="C3:C33" si="1">B3/MAX($B$3:$B$49)</f>
        <v>1</v>
      </c>
      <c r="D3" s="6">
        <f t="shared" ref="D3:D33" si="2">(1-C3^3)^3</f>
        <v>0</v>
      </c>
      <c r="F3" s="135">
        <v>0.08002022215014493</v>
      </c>
      <c r="G3" s="6">
        <f t="shared" ref="G3:G33" si="3">F3*$D3</f>
        <v>0</v>
      </c>
      <c r="H3" s="21">
        <f t="shared" ref="H3:H33" si="4">$D3</f>
        <v>0</v>
      </c>
      <c r="I3" s="135">
        <v>0.05927035378206491</v>
      </c>
      <c r="J3" s="6">
        <f t="shared" ref="J3:J33" si="5">I3*$D3</f>
        <v>0</v>
      </c>
      <c r="K3" s="21">
        <f t="shared" ref="K3:K33" si="6">$D3</f>
        <v>0</v>
      </c>
      <c r="L3" s="135">
        <v>0.09027923563222706</v>
      </c>
      <c r="M3" s="6">
        <f t="shared" ref="M3:M33" si="7">L3*$D3</f>
        <v>0</v>
      </c>
      <c r="N3" s="21">
        <f t="shared" ref="N3:N33" si="8">$D3</f>
        <v>0</v>
      </c>
      <c r="O3" s="22">
        <v>0.08769557455906196</v>
      </c>
      <c r="P3" s="6">
        <f t="shared" ref="P3:P33" si="9">O3*$D3</f>
        <v>0</v>
      </c>
      <c r="Q3" s="21">
        <f t="shared" ref="Q3:Q33" si="10">$D3</f>
        <v>0</v>
      </c>
      <c r="R3" s="135">
        <v>0.10845177406117879</v>
      </c>
      <c r="S3" s="6">
        <f t="shared" ref="S3:S33" si="11">R3*$D3</f>
        <v>0</v>
      </c>
      <c r="T3" s="21">
        <f t="shared" ref="T3:T33" si="12">$D3</f>
        <v>0</v>
      </c>
      <c r="U3" s="135">
        <v>0.09379122638738613</v>
      </c>
      <c r="V3" s="6">
        <f t="shared" ref="V3:V33" si="13">U3*$D3</f>
        <v>0</v>
      </c>
      <c r="W3" s="21">
        <f t="shared" ref="W3:W33" si="14">$D3</f>
        <v>0</v>
      </c>
      <c r="X3" s="135">
        <v>0.122437114401857</v>
      </c>
      <c r="Y3" s="6">
        <f t="shared" ref="Y3:Y33" si="15">X3*$D3</f>
        <v>0</v>
      </c>
      <c r="Z3" s="21">
        <f t="shared" ref="Z3:Z33" si="16">$D3</f>
        <v>0</v>
      </c>
      <c r="AA3" s="135">
        <v>0.128439994113547</v>
      </c>
      <c r="AB3" s="6">
        <f t="shared" ref="AB3:AB33" si="17">AA3*$D3</f>
        <v>0</v>
      </c>
      <c r="AC3" s="21">
        <f t="shared" ref="AC3:AC33" si="18">$D3</f>
        <v>0</v>
      </c>
      <c r="AD3" s="135">
        <v>0.02572521521226423</v>
      </c>
      <c r="AE3" s="6">
        <f t="shared" ref="AE3:AE33" si="19">AD3*$D3</f>
        <v>0</v>
      </c>
      <c r="AF3" s="21">
        <f t="shared" ref="AF3:AF33" si="20">$D3</f>
        <v>0</v>
      </c>
      <c r="AG3" s="135">
        <v>0.04818173655123448</v>
      </c>
      <c r="AH3" s="6">
        <f t="shared" ref="AH3:AH33" si="21">AG3*$D3</f>
        <v>0</v>
      </c>
      <c r="AI3" s="21">
        <f t="shared" ref="AI3:AI33" si="22">$D3</f>
        <v>0</v>
      </c>
      <c r="AJ3" s="135"/>
      <c r="AL3" s="21"/>
    </row>
    <row r="4" ht="13.5" customHeight="1">
      <c r="A4" s="15" t="s">
        <v>31</v>
      </c>
      <c r="B4" s="6">
        <f>SQRT(('Regime Indicators'!J3-'Regime Indicators'!$J$33)^2+('Regime Indicators'!K3-'Regime Indicators'!$K$33)^2+('Regime Indicators'!L3-'Regime Indicators'!$L$33)^2+('Regime Indicators'!M3-'Regime Indicators'!$M$33)^2+('Regime Indicators'!N3-'Regime Indicators'!$N$33)^2+('Regime Indicators'!O3-'Regime Indicators'!$O$33)^2)</f>
        <v>13.22589488</v>
      </c>
      <c r="C4" s="6">
        <f t="shared" si="1"/>
        <v>0.9390626072</v>
      </c>
      <c r="D4" s="6">
        <f t="shared" si="2"/>
        <v>0.00507943291</v>
      </c>
      <c r="F4" s="135">
        <v>0.01241346270998478</v>
      </c>
      <c r="G4" s="6">
        <f t="shared" si="3"/>
        <v>0.00006305335101</v>
      </c>
      <c r="H4" s="21">
        <f t="shared" si="4"/>
        <v>0.00507943291</v>
      </c>
      <c r="I4" s="135">
        <v>0.011884710625086337</v>
      </c>
      <c r="J4" s="6">
        <f t="shared" si="5"/>
        <v>0.00006036759027</v>
      </c>
      <c r="K4" s="21">
        <f t="shared" si="6"/>
        <v>0.00507943291</v>
      </c>
      <c r="L4" s="135">
        <v>0.014613208825635438</v>
      </c>
      <c r="M4" s="6">
        <f t="shared" si="7"/>
        <v>0.00007422681383</v>
      </c>
      <c r="N4" s="21">
        <f t="shared" si="8"/>
        <v>0.00507943291</v>
      </c>
      <c r="O4" s="22">
        <v>0.024761117291381085</v>
      </c>
      <c r="P4" s="6">
        <f t="shared" si="9"/>
        <v>0.0001257724341</v>
      </c>
      <c r="Q4" s="21">
        <f t="shared" si="10"/>
        <v>0.00507943291</v>
      </c>
      <c r="R4" s="135">
        <v>0.0320104288920775</v>
      </c>
      <c r="S4" s="6">
        <f t="shared" si="11"/>
        <v>0.000162594826</v>
      </c>
      <c r="T4" s="21">
        <f t="shared" si="12"/>
        <v>0.00507943291</v>
      </c>
      <c r="U4" s="135">
        <v>0.04831366244088464</v>
      </c>
      <c r="V4" s="6">
        <f t="shared" si="13"/>
        <v>0.000245406007</v>
      </c>
      <c r="W4" s="21">
        <f t="shared" si="14"/>
        <v>0.00507943291</v>
      </c>
      <c r="X4" s="135">
        <v>0.07268401040415595</v>
      </c>
      <c r="Y4" s="6">
        <f t="shared" si="15"/>
        <v>0.0003691935545</v>
      </c>
      <c r="Z4" s="21">
        <f t="shared" si="16"/>
        <v>0.00507943291</v>
      </c>
      <c r="AA4" s="135">
        <v>0.06995801200596197</v>
      </c>
      <c r="AB4" s="6">
        <f t="shared" si="17"/>
        <v>0.0003553470285</v>
      </c>
      <c r="AC4" s="21">
        <f t="shared" si="18"/>
        <v>0.00507943291</v>
      </c>
      <c r="AD4" s="135">
        <v>0.011605795214162162</v>
      </c>
      <c r="AE4" s="6">
        <f t="shared" si="19"/>
        <v>0.00005895085815</v>
      </c>
      <c r="AF4" s="21">
        <f t="shared" si="20"/>
        <v>0.00507943291</v>
      </c>
      <c r="AG4" s="135">
        <v>0.025472703447271927</v>
      </c>
      <c r="AH4" s="6">
        <f t="shared" si="21"/>
        <v>0.0001293868882</v>
      </c>
      <c r="AI4" s="21">
        <f t="shared" si="22"/>
        <v>0.00507943291</v>
      </c>
      <c r="AJ4" s="135"/>
      <c r="AL4" s="21"/>
    </row>
    <row r="5" ht="13.5" customHeight="1">
      <c r="A5" s="15" t="s">
        <v>55</v>
      </c>
      <c r="B5" s="6">
        <f>SQRT(('Regime Indicators'!J4-'Regime Indicators'!$J$33)^2+('Regime Indicators'!K4-'Regime Indicators'!$K$33)^2+('Regime Indicators'!L4-'Regime Indicators'!$L$33)^2+('Regime Indicators'!M4-'Regime Indicators'!$M$33)^2+('Regime Indicators'!N4-'Regime Indicators'!$N$33)^2+('Regime Indicators'!O4-'Regime Indicators'!$O$33)^2)</f>
        <v>12.64532673</v>
      </c>
      <c r="C5" s="6">
        <f t="shared" si="1"/>
        <v>0.897841212</v>
      </c>
      <c r="D5" s="6">
        <f t="shared" si="2"/>
        <v>0.0210779325</v>
      </c>
      <c r="F5" s="135">
        <v>0.04925153891895251</v>
      </c>
      <c r="G5" s="6">
        <f t="shared" si="3"/>
        <v>0.001038120613</v>
      </c>
      <c r="H5" s="21">
        <f t="shared" si="4"/>
        <v>0.0210779325</v>
      </c>
      <c r="I5" s="135">
        <v>0.06855645625949958</v>
      </c>
      <c r="J5" s="6">
        <f t="shared" si="5"/>
        <v>0.001445028358</v>
      </c>
      <c r="K5" s="21">
        <f t="shared" si="6"/>
        <v>0.0210779325</v>
      </c>
      <c r="L5" s="135">
        <v>0.023009322975089397</v>
      </c>
      <c r="M5" s="6">
        <f t="shared" si="7"/>
        <v>0.0004849889566</v>
      </c>
      <c r="N5" s="21">
        <f t="shared" si="8"/>
        <v>0.0210779325</v>
      </c>
      <c r="O5" s="22">
        <v>0.06687712968515203</v>
      </c>
      <c r="P5" s="6">
        <f t="shared" si="9"/>
        <v>0.001409631626</v>
      </c>
      <c r="Q5" s="21">
        <f t="shared" si="10"/>
        <v>0.0210779325</v>
      </c>
      <c r="R5" s="135">
        <v>0.06694646170415974</v>
      </c>
      <c r="S5" s="6">
        <f t="shared" si="11"/>
        <v>0.001411093001</v>
      </c>
      <c r="T5" s="21">
        <f t="shared" si="12"/>
        <v>0.0210779325</v>
      </c>
      <c r="U5" s="135">
        <v>0.07262039596740211</v>
      </c>
      <c r="V5" s="6">
        <f t="shared" si="13"/>
        <v>0.001530687805</v>
      </c>
      <c r="W5" s="21">
        <f t="shared" si="14"/>
        <v>0.0210779325</v>
      </c>
      <c r="X5" s="135">
        <v>0.041689047053434125</v>
      </c>
      <c r="Y5" s="6">
        <f t="shared" si="15"/>
        <v>0.00087871892</v>
      </c>
      <c r="Z5" s="21">
        <f t="shared" si="16"/>
        <v>0.0210779325</v>
      </c>
      <c r="AA5" s="135">
        <v>0.05575059516325842</v>
      </c>
      <c r="AB5" s="6">
        <f t="shared" si="17"/>
        <v>0.001175107282</v>
      </c>
      <c r="AC5" s="21">
        <f t="shared" si="18"/>
        <v>0.0210779325</v>
      </c>
      <c r="AD5" s="135">
        <v>-0.01099525232072629</v>
      </c>
      <c r="AE5" s="6">
        <f t="shared" si="19"/>
        <v>-0.0002317571863</v>
      </c>
      <c r="AF5" s="21">
        <f t="shared" si="20"/>
        <v>0.0210779325</v>
      </c>
      <c r="AG5" s="135">
        <v>4.246628429507293E-4</v>
      </c>
      <c r="AH5" s="6">
        <f t="shared" si="21"/>
        <v>0.000008951014741</v>
      </c>
      <c r="AI5" s="21">
        <f t="shared" si="22"/>
        <v>0.0210779325</v>
      </c>
      <c r="AJ5" s="135"/>
      <c r="AL5" s="21"/>
    </row>
    <row r="6" ht="13.5" customHeight="1">
      <c r="A6" s="15" t="s">
        <v>59</v>
      </c>
      <c r="B6" s="6">
        <f>SQRT(('Regime Indicators'!J5-'Regime Indicators'!$J$33)^2+('Regime Indicators'!K5-'Regime Indicators'!$K$33)^2+('Regime Indicators'!L5-'Regime Indicators'!$L$33)^2+('Regime Indicators'!M5-'Regime Indicators'!$M$33)^2+('Regime Indicators'!N5-'Regime Indicators'!$N$33)^2+('Regime Indicators'!O5-'Regime Indicators'!$O$33)^2)</f>
        <v>11.46156357</v>
      </c>
      <c r="C6" s="6">
        <f t="shared" si="1"/>
        <v>0.8137918732</v>
      </c>
      <c r="D6" s="6">
        <f t="shared" si="2"/>
        <v>0.0980107345</v>
      </c>
      <c r="F6" s="135">
        <v>-0.002430018543937873</v>
      </c>
      <c r="G6" s="6">
        <f t="shared" si="3"/>
        <v>-0.0002381679023</v>
      </c>
      <c r="H6" s="21">
        <f t="shared" si="4"/>
        <v>0.0980107345</v>
      </c>
      <c r="I6" s="135">
        <v>0.04208238323936153</v>
      </c>
      <c r="J6" s="6">
        <f t="shared" si="5"/>
        <v>0.004124525291</v>
      </c>
      <c r="K6" s="21">
        <f t="shared" si="6"/>
        <v>0.0980107345</v>
      </c>
      <c r="L6" s="135">
        <v>-0.06256878422352907</v>
      </c>
      <c r="M6" s="6">
        <f t="shared" si="7"/>
        <v>-0.006132412498</v>
      </c>
      <c r="N6" s="21">
        <f t="shared" si="8"/>
        <v>0.0980107345</v>
      </c>
      <c r="O6" s="22">
        <v>1.594875589121525E-4</v>
      </c>
      <c r="P6" s="6">
        <f t="shared" si="9"/>
        <v>0.00001563149279</v>
      </c>
      <c r="Q6" s="21">
        <f t="shared" si="10"/>
        <v>0.0980107345</v>
      </c>
      <c r="R6" s="135">
        <v>0.005225827378864345</v>
      </c>
      <c r="S6" s="6">
        <f t="shared" si="11"/>
        <v>0.0005121871798</v>
      </c>
      <c r="T6" s="21">
        <f t="shared" si="12"/>
        <v>0.0980107345</v>
      </c>
      <c r="U6" s="135">
        <v>0.04897168001593255</v>
      </c>
      <c r="V6" s="6">
        <f t="shared" si="13"/>
        <v>0.004799750328</v>
      </c>
      <c r="W6" s="21">
        <f t="shared" si="14"/>
        <v>0.0980107345</v>
      </c>
      <c r="X6" s="135">
        <v>-0.028372464318063062</v>
      </c>
      <c r="Y6" s="6">
        <f t="shared" si="15"/>
        <v>-0.002780806067</v>
      </c>
      <c r="Z6" s="21">
        <f t="shared" si="16"/>
        <v>0.0980107345</v>
      </c>
      <c r="AA6" s="135">
        <v>-0.01465868783247759</v>
      </c>
      <c r="AB6" s="6">
        <f t="shared" si="17"/>
        <v>-0.001436708761</v>
      </c>
      <c r="AC6" s="21">
        <f t="shared" si="18"/>
        <v>0.0980107345</v>
      </c>
      <c r="AD6" s="135">
        <v>0.07345144035693751</v>
      </c>
      <c r="AE6" s="6">
        <f t="shared" si="19"/>
        <v>0.007199029619</v>
      </c>
      <c r="AF6" s="21">
        <f t="shared" si="20"/>
        <v>0.0980107345</v>
      </c>
      <c r="AG6" s="135">
        <v>0.009373971220094646</v>
      </c>
      <c r="AH6" s="6">
        <f t="shared" si="21"/>
        <v>0.0009187498044</v>
      </c>
      <c r="AI6" s="21">
        <f t="shared" si="22"/>
        <v>0.0980107345</v>
      </c>
      <c r="AJ6" s="135"/>
      <c r="AL6" s="21"/>
    </row>
    <row r="7" ht="13.5" customHeight="1">
      <c r="A7" s="15" t="s">
        <v>61</v>
      </c>
      <c r="B7" s="6">
        <f>SQRT(('Regime Indicators'!J6-'Regime Indicators'!$J$33)^2+('Regime Indicators'!K6-'Regime Indicators'!$K$33)^2+('Regime Indicators'!L6-'Regime Indicators'!$L$33)^2+('Regime Indicators'!M6-'Regime Indicators'!$M$33)^2+('Regime Indicators'!N6-'Regime Indicators'!$N$33)^2+('Regime Indicators'!O6-'Regime Indicators'!$O$33)^2)</f>
        <v>10.38136215</v>
      </c>
      <c r="C7" s="6">
        <f t="shared" si="1"/>
        <v>0.7370956064</v>
      </c>
      <c r="D7" s="6">
        <f t="shared" si="2"/>
        <v>0.2154913262</v>
      </c>
      <c r="F7" s="135">
        <v>-0.05796753433549395</v>
      </c>
      <c r="G7" s="6">
        <f t="shared" si="3"/>
        <v>-0.01249150085</v>
      </c>
      <c r="H7" s="21">
        <f t="shared" si="4"/>
        <v>0.2154913262</v>
      </c>
      <c r="I7" s="135">
        <v>-0.007657923639615372</v>
      </c>
      <c r="J7" s="6">
        <f t="shared" si="5"/>
        <v>-0.001650216121</v>
      </c>
      <c r="K7" s="21">
        <f t="shared" si="6"/>
        <v>0.2154913262</v>
      </c>
      <c r="L7" s="135">
        <v>-0.0727507260282858</v>
      </c>
      <c r="M7" s="6">
        <f t="shared" si="7"/>
        <v>-0.01567715043</v>
      </c>
      <c r="N7" s="21">
        <f t="shared" si="8"/>
        <v>0.2154913262</v>
      </c>
      <c r="O7" s="22">
        <v>-0.021038970256296308</v>
      </c>
      <c r="P7" s="6">
        <f t="shared" si="9"/>
        <v>-0.004533715602</v>
      </c>
      <c r="Q7" s="21">
        <f t="shared" si="10"/>
        <v>0.2154913262</v>
      </c>
      <c r="R7" s="135">
        <v>-0.03375881088889332</v>
      </c>
      <c r="S7" s="6">
        <f t="shared" si="11"/>
        <v>-0.007274730929</v>
      </c>
      <c r="T7" s="21">
        <f t="shared" si="12"/>
        <v>0.2154913262</v>
      </c>
      <c r="U7" s="135">
        <v>6.377278934066588E-4</v>
      </c>
      <c r="V7" s="6">
        <f t="shared" si="13"/>
        <v>0.0001374248295</v>
      </c>
      <c r="W7" s="21">
        <f t="shared" si="14"/>
        <v>0.2154913262</v>
      </c>
      <c r="X7" s="135">
        <v>-0.06051301901523953</v>
      </c>
      <c r="Y7" s="6">
        <f t="shared" si="15"/>
        <v>-0.01304003072</v>
      </c>
      <c r="Z7" s="21">
        <f t="shared" si="16"/>
        <v>0.2154913262</v>
      </c>
      <c r="AA7" s="135">
        <v>-0.038422046372680874</v>
      </c>
      <c r="AB7" s="6">
        <f t="shared" si="17"/>
        <v>-0.008279617728</v>
      </c>
      <c r="AC7" s="21">
        <f t="shared" si="18"/>
        <v>0.2154913262</v>
      </c>
      <c r="AD7" s="135">
        <v>0.033848760639049624</v>
      </c>
      <c r="AE7" s="6">
        <f t="shared" si="19"/>
        <v>0.00729411432</v>
      </c>
      <c r="AF7" s="21">
        <f t="shared" si="20"/>
        <v>0.2154913262</v>
      </c>
      <c r="AG7" s="135">
        <v>-0.0037485287604897</v>
      </c>
      <c r="AH7" s="6">
        <f t="shared" si="21"/>
        <v>-0.0008077754339</v>
      </c>
      <c r="AI7" s="21">
        <f t="shared" si="22"/>
        <v>0.2154913262</v>
      </c>
      <c r="AJ7" s="135"/>
      <c r="AL7" s="21"/>
    </row>
    <row r="8" ht="13.5" customHeight="1">
      <c r="A8" s="15" t="s">
        <v>63</v>
      </c>
      <c r="B8" s="6">
        <f>SQRT(('Regime Indicators'!J7-'Regime Indicators'!$J$33)^2+('Regime Indicators'!K7-'Regime Indicators'!$K$33)^2+('Regime Indicators'!L7-'Regime Indicators'!$L$33)^2+('Regime Indicators'!M7-'Regime Indicators'!$M$33)^2+('Regime Indicators'!N7-'Regime Indicators'!$N$33)^2+('Regime Indicators'!O7-'Regime Indicators'!$O$33)^2)</f>
        <v>9.713316942</v>
      </c>
      <c r="C8" s="6">
        <f t="shared" si="1"/>
        <v>0.6896631807</v>
      </c>
      <c r="D8" s="6">
        <f t="shared" si="2"/>
        <v>0.3034263056</v>
      </c>
      <c r="F8" s="135">
        <v>-0.08718803376235329</v>
      </c>
      <c r="G8" s="6">
        <f t="shared" si="3"/>
        <v>-0.02645514298</v>
      </c>
      <c r="H8" s="21">
        <f t="shared" si="4"/>
        <v>0.3034263056</v>
      </c>
      <c r="I8" s="135">
        <v>-0.10179134102816823</v>
      </c>
      <c r="J8" s="6">
        <f t="shared" si="5"/>
        <v>-0.03088617055</v>
      </c>
      <c r="K8" s="21">
        <f t="shared" si="6"/>
        <v>0.3034263056</v>
      </c>
      <c r="L8" s="135">
        <v>-0.06526749088310968</v>
      </c>
      <c r="M8" s="6">
        <f t="shared" si="7"/>
        <v>-0.01980387363</v>
      </c>
      <c r="N8" s="21">
        <f t="shared" si="8"/>
        <v>0.3034263056</v>
      </c>
      <c r="O8" s="22">
        <v>-0.12827610113163534</v>
      </c>
      <c r="P8" s="6">
        <f t="shared" si="9"/>
        <v>-0.03892234346</v>
      </c>
      <c r="Q8" s="21">
        <f t="shared" si="10"/>
        <v>0.3034263056</v>
      </c>
      <c r="R8" s="135">
        <v>-0.09554071985513612</v>
      </c>
      <c r="S8" s="6">
        <f t="shared" si="11"/>
        <v>-0.02898956766</v>
      </c>
      <c r="T8" s="21">
        <f t="shared" si="12"/>
        <v>0.3034263056</v>
      </c>
      <c r="U8" s="135">
        <v>-0.07835070826027313</v>
      </c>
      <c r="V8" s="6">
        <f t="shared" si="13"/>
        <v>-0.02377366595</v>
      </c>
      <c r="W8" s="21">
        <f t="shared" si="14"/>
        <v>0.3034263056</v>
      </c>
      <c r="X8" s="135">
        <v>-0.05304393612444236</v>
      </c>
      <c r="Y8" s="6">
        <f t="shared" si="15"/>
        <v>-0.01609492557</v>
      </c>
      <c r="Z8" s="21">
        <f t="shared" si="16"/>
        <v>0.3034263056</v>
      </c>
      <c r="AA8" s="135">
        <v>-0.07185493166128165</v>
      </c>
      <c r="AB8" s="6">
        <f t="shared" si="17"/>
        <v>-0.02180267645</v>
      </c>
      <c r="AC8" s="21">
        <f t="shared" si="18"/>
        <v>0.3034263056</v>
      </c>
      <c r="AD8" s="135">
        <v>0.09323889157593612</v>
      </c>
      <c r="AE8" s="6">
        <f t="shared" si="19"/>
        <v>0.02829113241</v>
      </c>
      <c r="AF8" s="21">
        <f t="shared" si="20"/>
        <v>0.3034263056</v>
      </c>
      <c r="AG8" s="135">
        <v>-0.021237920720382775</v>
      </c>
      <c r="AH8" s="6">
        <f t="shared" si="21"/>
        <v>-0.006444143822</v>
      </c>
      <c r="AI8" s="21">
        <f t="shared" si="22"/>
        <v>0.3034263056</v>
      </c>
      <c r="AJ8" s="135"/>
      <c r="AL8" s="21"/>
    </row>
    <row r="9" ht="13.5" customHeight="1">
      <c r="A9" s="15" t="s">
        <v>65</v>
      </c>
      <c r="B9" s="6">
        <f>SQRT(('Regime Indicators'!J8-'Regime Indicators'!$J$33)^2+('Regime Indicators'!K8-'Regime Indicators'!$K$33)^2+('Regime Indicators'!L8-'Regime Indicators'!$L$33)^2+('Regime Indicators'!M8-'Regime Indicators'!$M$33)^2+('Regime Indicators'!N8-'Regime Indicators'!$N$33)^2+('Regime Indicators'!O8-'Regime Indicators'!$O$33)^2)</f>
        <v>8.226149855</v>
      </c>
      <c r="C9" s="6">
        <f t="shared" si="1"/>
        <v>0.5840716109</v>
      </c>
      <c r="D9" s="6">
        <f t="shared" si="2"/>
        <v>0.5134413833</v>
      </c>
      <c r="F9" s="135">
        <v>-0.05314691207219113</v>
      </c>
      <c r="G9" s="6">
        <f t="shared" si="3"/>
        <v>-0.02728782405</v>
      </c>
      <c r="H9" s="21">
        <f t="shared" si="4"/>
        <v>0.5134413833</v>
      </c>
      <c r="I9" s="135">
        <v>0.012496285427315179</v>
      </c>
      <c r="J9" s="6">
        <f t="shared" si="5"/>
        <v>0.006416110076</v>
      </c>
      <c r="K9" s="21">
        <f t="shared" si="6"/>
        <v>0.5134413833</v>
      </c>
      <c r="L9" s="135">
        <v>-0.03545860437002735</v>
      </c>
      <c r="M9" s="6">
        <f t="shared" si="7"/>
        <v>-0.01820591488</v>
      </c>
      <c r="N9" s="21">
        <f t="shared" si="8"/>
        <v>0.5134413833</v>
      </c>
      <c r="O9" s="22">
        <v>0.04471185064685956</v>
      </c>
      <c r="P9" s="6">
        <f t="shared" si="9"/>
        <v>0.02295691445</v>
      </c>
      <c r="Q9" s="21">
        <f t="shared" si="10"/>
        <v>0.5134413833</v>
      </c>
      <c r="R9" s="135">
        <v>-0.04001382879945892</v>
      </c>
      <c r="S9" s="6">
        <f t="shared" si="11"/>
        <v>-0.02054475561</v>
      </c>
      <c r="T9" s="21">
        <f t="shared" si="12"/>
        <v>0.5134413833</v>
      </c>
      <c r="U9" s="135">
        <v>0.01617985871840122</v>
      </c>
      <c r="V9" s="6">
        <f t="shared" si="13"/>
        <v>0.008307409042</v>
      </c>
      <c r="W9" s="21">
        <f t="shared" si="14"/>
        <v>0.5134413833</v>
      </c>
      <c r="X9" s="135">
        <v>-0.0679743027555113</v>
      </c>
      <c r="Y9" s="6">
        <f t="shared" si="15"/>
        <v>-0.03490082003</v>
      </c>
      <c r="Z9" s="21">
        <f t="shared" si="16"/>
        <v>0.5134413833</v>
      </c>
      <c r="AA9" s="135">
        <v>-0.007397255447254447</v>
      </c>
      <c r="AB9" s="6">
        <f t="shared" si="17"/>
        <v>-0.003798057069</v>
      </c>
      <c r="AC9" s="21">
        <f t="shared" si="18"/>
        <v>0.5134413833</v>
      </c>
      <c r="AD9" s="135">
        <v>-0.03955042248703</v>
      </c>
      <c r="AE9" s="6">
        <f t="shared" si="19"/>
        <v>-0.02030682363</v>
      </c>
      <c r="AF9" s="21">
        <f t="shared" si="20"/>
        <v>0.5134413833</v>
      </c>
      <c r="AG9" s="135">
        <v>0.012322473989109461</v>
      </c>
      <c r="AH9" s="6">
        <f t="shared" si="21"/>
        <v>0.00632686809</v>
      </c>
      <c r="AI9" s="21">
        <f t="shared" si="22"/>
        <v>0.5134413833</v>
      </c>
      <c r="AJ9" s="135"/>
      <c r="AL9" s="21"/>
    </row>
    <row r="10" ht="13.5" customHeight="1">
      <c r="A10" s="15" t="s">
        <v>67</v>
      </c>
      <c r="B10" s="6">
        <f>SQRT(('Regime Indicators'!J9-'Regime Indicators'!$J$33)^2+('Regime Indicators'!K9-'Regime Indicators'!$K$33)^2+('Regime Indicators'!L9-'Regime Indicators'!$L$33)^2+('Regime Indicators'!M9-'Regime Indicators'!$M$33)^2+('Regime Indicators'!N9-'Regime Indicators'!$N$33)^2+('Regime Indicators'!O9-'Regime Indicators'!$O$33)^2)</f>
        <v>10.7574255</v>
      </c>
      <c r="C10" s="6">
        <f t="shared" si="1"/>
        <v>0.7637967888</v>
      </c>
      <c r="D10" s="6">
        <f t="shared" si="2"/>
        <v>0.1704110963</v>
      </c>
      <c r="F10" s="135">
        <v>-0.061133195190131606</v>
      </c>
      <c r="G10" s="6">
        <f t="shared" si="3"/>
        <v>-0.01041777481</v>
      </c>
      <c r="H10" s="21">
        <f t="shared" si="4"/>
        <v>0.1704110963</v>
      </c>
      <c r="I10" s="135">
        <v>-0.12327584210725129</v>
      </c>
      <c r="J10" s="6">
        <f t="shared" si="5"/>
        <v>-0.02100757141</v>
      </c>
      <c r="K10" s="21">
        <f t="shared" si="6"/>
        <v>0.1704110963</v>
      </c>
      <c r="L10" s="135">
        <v>0.049610980138979466</v>
      </c>
      <c r="M10" s="6">
        <f t="shared" si="7"/>
        <v>0.008454261516</v>
      </c>
      <c r="N10" s="21">
        <f t="shared" si="8"/>
        <v>0.1704110963</v>
      </c>
      <c r="O10" s="22">
        <v>-0.06985229865475395</v>
      </c>
      <c r="P10" s="6">
        <f t="shared" si="9"/>
        <v>-0.0119036068</v>
      </c>
      <c r="Q10" s="21">
        <f t="shared" si="10"/>
        <v>0.1704110963</v>
      </c>
      <c r="R10" s="135">
        <v>-0.18408872554880074</v>
      </c>
      <c r="S10" s="6">
        <f t="shared" si="11"/>
        <v>-0.03137076154</v>
      </c>
      <c r="T10" s="21">
        <f t="shared" si="12"/>
        <v>0.1704110963</v>
      </c>
      <c r="U10" s="135">
        <v>-0.2283475324843044</v>
      </c>
      <c r="V10" s="6">
        <f t="shared" si="13"/>
        <v>-0.03891295336</v>
      </c>
      <c r="W10" s="21">
        <f t="shared" si="14"/>
        <v>0.1704110963</v>
      </c>
      <c r="X10" s="135">
        <v>-0.21499424094197972</v>
      </c>
      <c r="Y10" s="6">
        <f t="shared" si="15"/>
        <v>-0.0366374043</v>
      </c>
      <c r="Z10" s="21">
        <f t="shared" si="16"/>
        <v>0.1704110963</v>
      </c>
      <c r="AA10" s="135">
        <v>-0.27622719898833936</v>
      </c>
      <c r="AB10" s="6">
        <f t="shared" si="17"/>
        <v>-0.04707217982</v>
      </c>
      <c r="AC10" s="21">
        <f t="shared" si="18"/>
        <v>0.1704110963</v>
      </c>
      <c r="AD10" s="135">
        <v>-0.0589973006371286</v>
      </c>
      <c r="AE10" s="6">
        <f t="shared" si="19"/>
        <v>-0.01005379468</v>
      </c>
      <c r="AF10" s="21">
        <f t="shared" si="20"/>
        <v>0.1704110963</v>
      </c>
      <c r="AG10" s="135">
        <v>-0.09679095752549638</v>
      </c>
      <c r="AH10" s="6">
        <f t="shared" si="21"/>
        <v>-0.01649425319</v>
      </c>
      <c r="AI10" s="21">
        <f t="shared" si="22"/>
        <v>0.1704110963</v>
      </c>
      <c r="AJ10" s="135"/>
      <c r="AL10" s="21"/>
    </row>
    <row r="11" ht="13.5" customHeight="1">
      <c r="A11" s="15" t="s">
        <v>78</v>
      </c>
      <c r="B11" s="6">
        <f>SQRT(('Regime Indicators'!J10-'Regime Indicators'!$J$33)^2+('Regime Indicators'!K10-'Regime Indicators'!$K$33)^2+('Regime Indicators'!L10-'Regime Indicators'!$L$33)^2+('Regime Indicators'!M10-'Regime Indicators'!$M$33)^2+('Regime Indicators'!N10-'Regime Indicators'!$N$33)^2+('Regime Indicators'!O10-'Regime Indicators'!$O$33)^2)</f>
        <v>12.66628307</v>
      </c>
      <c r="C11" s="6">
        <f t="shared" si="1"/>
        <v>0.8993291502</v>
      </c>
      <c r="D11" s="6">
        <f t="shared" si="2"/>
        <v>0.02026356777</v>
      </c>
      <c r="F11" s="135">
        <v>-0.22175332891863309</v>
      </c>
      <c r="G11" s="6">
        <f t="shared" si="3"/>
        <v>-0.00449351361</v>
      </c>
      <c r="H11" s="21">
        <f t="shared" si="4"/>
        <v>0.02026356777</v>
      </c>
      <c r="I11" s="135">
        <v>-0.22787960788608141</v>
      </c>
      <c r="J11" s="6">
        <f t="shared" si="5"/>
        <v>-0.004617653879</v>
      </c>
      <c r="K11" s="21">
        <f t="shared" si="6"/>
        <v>0.02026356777</v>
      </c>
      <c r="L11" s="135">
        <v>-0.2489240638448853</v>
      </c>
      <c r="M11" s="6">
        <f t="shared" si="7"/>
        <v>-0.005044089638</v>
      </c>
      <c r="N11" s="21">
        <f t="shared" si="8"/>
        <v>0.02026356777</v>
      </c>
      <c r="O11" s="22">
        <v>-0.274452382936332</v>
      </c>
      <c r="P11" s="6">
        <f t="shared" si="9"/>
        <v>-0.005561384462</v>
      </c>
      <c r="Q11" s="21">
        <f t="shared" si="10"/>
        <v>0.02026356777</v>
      </c>
      <c r="R11" s="135">
        <v>-0.21355118264403572</v>
      </c>
      <c r="S11" s="6">
        <f t="shared" si="11"/>
        <v>-0.004327308863</v>
      </c>
      <c r="T11" s="21">
        <f t="shared" si="12"/>
        <v>0.02026356777</v>
      </c>
      <c r="U11" s="135">
        <v>-0.20963342704929955</v>
      </c>
      <c r="V11" s="6">
        <f t="shared" si="13"/>
        <v>-0.004247921157</v>
      </c>
      <c r="W11" s="21">
        <f t="shared" si="14"/>
        <v>0.02026356777</v>
      </c>
      <c r="X11" s="135">
        <v>-0.21971962707248271</v>
      </c>
      <c r="Y11" s="6">
        <f t="shared" si="15"/>
        <v>-0.004452303554</v>
      </c>
      <c r="Z11" s="21">
        <f t="shared" si="16"/>
        <v>0.02026356777</v>
      </c>
      <c r="AA11" s="135">
        <v>-0.25134571778361503</v>
      </c>
      <c r="AB11" s="6">
        <f t="shared" si="17"/>
        <v>-0.005093160987</v>
      </c>
      <c r="AC11" s="21">
        <f t="shared" si="18"/>
        <v>0.02026356777</v>
      </c>
      <c r="AD11" s="135">
        <v>0.056568329617524116</v>
      </c>
      <c r="AE11" s="6">
        <f t="shared" si="19"/>
        <v>0.001146276181</v>
      </c>
      <c r="AF11" s="21">
        <f t="shared" si="20"/>
        <v>0.02026356777</v>
      </c>
      <c r="AG11" s="135">
        <v>-0.18290427340539595</v>
      </c>
      <c r="AH11" s="6">
        <f t="shared" si="21"/>
        <v>-0.00370629314</v>
      </c>
      <c r="AI11" s="21">
        <f t="shared" si="22"/>
        <v>0.02026356777</v>
      </c>
      <c r="AJ11" s="135"/>
      <c r="AL11" s="21"/>
    </row>
    <row r="12" ht="13.5" customHeight="1">
      <c r="A12" s="15" t="s">
        <v>81</v>
      </c>
      <c r="B12" s="6">
        <f>SQRT(('Regime Indicators'!J11-'Regime Indicators'!$J$33)^2+('Regime Indicators'!K11-'Regime Indicators'!$K$33)^2+('Regime Indicators'!L11-'Regime Indicators'!$L$33)^2+('Regime Indicators'!M11-'Regime Indicators'!$M$33)^2+('Regime Indicators'!N11-'Regime Indicators'!$N$33)^2+('Regime Indicators'!O11-'Regime Indicators'!$O$33)^2)</f>
        <v>12.41597437</v>
      </c>
      <c r="C12" s="6">
        <f t="shared" si="1"/>
        <v>0.8815567765</v>
      </c>
      <c r="D12" s="6">
        <f t="shared" si="2"/>
        <v>0.03122757314</v>
      </c>
      <c r="F12" s="135">
        <v>-0.16767538805335613</v>
      </c>
      <c r="G12" s="6">
        <f t="shared" si="3"/>
        <v>-0.005236095444</v>
      </c>
      <c r="H12" s="21">
        <f t="shared" si="4"/>
        <v>0.03122757314</v>
      </c>
      <c r="I12" s="135">
        <v>-0.04119668597185666</v>
      </c>
      <c r="J12" s="6">
        <f t="shared" si="5"/>
        <v>-0.001286472524</v>
      </c>
      <c r="K12" s="21">
        <f t="shared" si="6"/>
        <v>0.03122757314</v>
      </c>
      <c r="L12" s="135">
        <v>-0.1963758370369565</v>
      </c>
      <c r="M12" s="6">
        <f t="shared" si="7"/>
        <v>-0.006132340814</v>
      </c>
      <c r="N12" s="21">
        <f t="shared" si="8"/>
        <v>0.03122757314</v>
      </c>
      <c r="O12" s="22">
        <v>-0.0974047265962309</v>
      </c>
      <c r="P12" s="6">
        <f t="shared" si="9"/>
        <v>-0.003041713224</v>
      </c>
      <c r="Q12" s="21">
        <f t="shared" si="10"/>
        <v>0.03122757314</v>
      </c>
      <c r="R12" s="135">
        <v>-0.14659845383763825</v>
      </c>
      <c r="S12" s="6">
        <f t="shared" si="11"/>
        <v>-0.004577913939</v>
      </c>
      <c r="T12" s="21">
        <f t="shared" si="12"/>
        <v>0.03122757314</v>
      </c>
      <c r="U12" s="135">
        <v>-0.11706584182640645</v>
      </c>
      <c r="V12" s="6">
        <f t="shared" si="13"/>
        <v>-0.003655682138</v>
      </c>
      <c r="W12" s="21">
        <f t="shared" si="14"/>
        <v>0.03122757314</v>
      </c>
      <c r="X12" s="135">
        <v>-0.10132381240681176</v>
      </c>
      <c r="Y12" s="6">
        <f t="shared" si="15"/>
        <v>-0.003164096763</v>
      </c>
      <c r="Z12" s="21">
        <f t="shared" si="16"/>
        <v>0.03122757314</v>
      </c>
      <c r="AA12" s="135">
        <v>-0.07740572708885007</v>
      </c>
      <c r="AB12" s="6">
        <f t="shared" si="17"/>
        <v>-0.002417193004</v>
      </c>
      <c r="AC12" s="21">
        <f t="shared" si="18"/>
        <v>0.03122757314</v>
      </c>
      <c r="AD12" s="135">
        <v>-0.05436113972149703</v>
      </c>
      <c r="AE12" s="6">
        <f t="shared" si="19"/>
        <v>-0.001697566467</v>
      </c>
      <c r="AF12" s="21">
        <f t="shared" si="20"/>
        <v>0.03122757314</v>
      </c>
      <c r="AG12" s="135">
        <v>0.0570475489999438</v>
      </c>
      <c r="AH12" s="6">
        <f t="shared" si="21"/>
        <v>0.001781456509</v>
      </c>
      <c r="AI12" s="21">
        <f t="shared" si="22"/>
        <v>0.03122757314</v>
      </c>
      <c r="AJ12" s="135"/>
      <c r="AL12" s="21"/>
    </row>
    <row r="13" ht="13.5" customHeight="1">
      <c r="A13" s="15" t="s">
        <v>83</v>
      </c>
      <c r="B13" s="6">
        <f>SQRT(('Regime Indicators'!J12-'Regime Indicators'!$J$33)^2+('Regime Indicators'!K12-'Regime Indicators'!$K$33)^2+('Regime Indicators'!L12-'Regime Indicators'!$L$33)^2+('Regime Indicators'!M12-'Regime Indicators'!$M$33)^2+('Regime Indicators'!N12-'Regime Indicators'!$N$33)^2+('Regime Indicators'!O12-'Regime Indicators'!$O$33)^2)</f>
        <v>10.89949717</v>
      </c>
      <c r="C13" s="6">
        <f t="shared" si="1"/>
        <v>0.7738841359</v>
      </c>
      <c r="D13" s="6">
        <f t="shared" si="2"/>
        <v>0.1544421908</v>
      </c>
      <c r="F13" s="135">
        <v>0.1669740917904099</v>
      </c>
      <c r="G13" s="6">
        <f t="shared" si="3"/>
        <v>0.02578784453</v>
      </c>
      <c r="H13" s="21">
        <f t="shared" si="4"/>
        <v>0.1544421908</v>
      </c>
      <c r="I13" s="135">
        <v>0.16320626529224058</v>
      </c>
      <c r="J13" s="6">
        <f t="shared" si="5"/>
        <v>0.02520593316</v>
      </c>
      <c r="K13" s="21">
        <f t="shared" si="6"/>
        <v>0.1544421908</v>
      </c>
      <c r="L13" s="135">
        <v>0.17999630395443433</v>
      </c>
      <c r="M13" s="6">
        <f t="shared" si="7"/>
        <v>0.02779902351</v>
      </c>
      <c r="N13" s="21">
        <f t="shared" si="8"/>
        <v>0.1544421908</v>
      </c>
      <c r="O13" s="22">
        <v>0.2337731348966341</v>
      </c>
      <c r="P13" s="6">
        <f t="shared" si="9"/>
        <v>0.03610443509</v>
      </c>
      <c r="Q13" s="21">
        <f t="shared" si="10"/>
        <v>0.1544421908</v>
      </c>
      <c r="R13" s="135">
        <v>0.30219161211983514</v>
      </c>
      <c r="S13" s="6">
        <f t="shared" si="11"/>
        <v>0.0466711346</v>
      </c>
      <c r="T13" s="21">
        <f t="shared" si="12"/>
        <v>0.1544421908</v>
      </c>
      <c r="U13" s="135">
        <v>0.21840652724128984</v>
      </c>
      <c r="V13" s="6">
        <f t="shared" si="13"/>
        <v>0.03373118254</v>
      </c>
      <c r="W13" s="21">
        <f t="shared" si="14"/>
        <v>0.1544421908</v>
      </c>
      <c r="X13" s="135">
        <v>0.37043399373341646</v>
      </c>
      <c r="Y13" s="6">
        <f t="shared" si="15"/>
        <v>0.05721063752</v>
      </c>
      <c r="Z13" s="21">
        <f t="shared" si="16"/>
        <v>0.1544421908</v>
      </c>
      <c r="AA13" s="135">
        <v>0.31206791564306036</v>
      </c>
      <c r="AB13" s="6">
        <f t="shared" si="17"/>
        <v>0.04819645255</v>
      </c>
      <c r="AC13" s="21">
        <f t="shared" si="18"/>
        <v>0.1544421908</v>
      </c>
      <c r="AD13" s="135">
        <v>0.07100981208301782</v>
      </c>
      <c r="AE13" s="6">
        <f t="shared" si="19"/>
        <v>0.01096691094</v>
      </c>
      <c r="AF13" s="21">
        <f t="shared" si="20"/>
        <v>0.1544421908</v>
      </c>
      <c r="AG13" s="135">
        <v>0.23938214791236678</v>
      </c>
      <c r="AH13" s="6">
        <f t="shared" si="21"/>
        <v>0.03697070335</v>
      </c>
      <c r="AI13" s="21">
        <f t="shared" si="22"/>
        <v>0.1544421908</v>
      </c>
      <c r="AJ13" s="135"/>
      <c r="AL13" s="21"/>
    </row>
    <row r="14" ht="13.5" customHeight="1">
      <c r="A14" s="15" t="s">
        <v>85</v>
      </c>
      <c r="B14" s="6">
        <f>SQRT(('Regime Indicators'!J13-'Regime Indicators'!$J$33)^2+('Regime Indicators'!K13-'Regime Indicators'!$K$33)^2+('Regime Indicators'!L13-'Regime Indicators'!$L$33)^2+('Regime Indicators'!M13-'Regime Indicators'!$M$33)^2+('Regime Indicators'!N13-'Regime Indicators'!$N$33)^2+('Regime Indicators'!O13-'Regime Indicators'!$O$33)^2)</f>
        <v>9.699334088</v>
      </c>
      <c r="C14" s="6">
        <f t="shared" si="1"/>
        <v>0.6886703725</v>
      </c>
      <c r="D14" s="6">
        <f t="shared" si="2"/>
        <v>0.3053466214</v>
      </c>
      <c r="F14" s="135">
        <v>0.18242216902914365</v>
      </c>
      <c r="G14" s="6">
        <f t="shared" si="3"/>
        <v>0.05570199298</v>
      </c>
      <c r="H14" s="21">
        <f t="shared" si="4"/>
        <v>0.3053466214</v>
      </c>
      <c r="I14" s="135">
        <v>0.13973989390587072</v>
      </c>
      <c r="J14" s="6">
        <f t="shared" si="5"/>
        <v>0.04266910448</v>
      </c>
      <c r="K14" s="21">
        <f t="shared" si="6"/>
        <v>0.3053466214</v>
      </c>
      <c r="L14" s="135">
        <v>0.2270477714679826</v>
      </c>
      <c r="M14" s="6">
        <f t="shared" si="7"/>
        <v>0.06932826991</v>
      </c>
      <c r="N14" s="21">
        <f t="shared" si="8"/>
        <v>0.3053466214</v>
      </c>
      <c r="O14" s="22">
        <v>0.1595071393578673</v>
      </c>
      <c r="P14" s="6">
        <f t="shared" si="9"/>
        <v>0.04870496609</v>
      </c>
      <c r="Q14" s="21">
        <f t="shared" si="10"/>
        <v>0.3053466214</v>
      </c>
      <c r="R14" s="135">
        <v>0.22241231027141461</v>
      </c>
      <c r="S14" s="6">
        <f t="shared" si="11"/>
        <v>0.06791284749</v>
      </c>
      <c r="T14" s="21">
        <f t="shared" si="12"/>
        <v>0.3053466214</v>
      </c>
      <c r="U14" s="135">
        <v>0.16449990106261314</v>
      </c>
      <c r="V14" s="6">
        <f t="shared" si="13"/>
        <v>0.05022948901</v>
      </c>
      <c r="W14" s="21">
        <f t="shared" si="14"/>
        <v>0.3053466214</v>
      </c>
      <c r="X14" s="135">
        <v>0.259050399475794</v>
      </c>
      <c r="Y14" s="6">
        <f t="shared" si="15"/>
        <v>0.07910016425</v>
      </c>
      <c r="Z14" s="21">
        <f t="shared" si="16"/>
        <v>0.3053466214</v>
      </c>
      <c r="AA14" s="135">
        <v>0.1984292412279327</v>
      </c>
      <c r="AB14" s="6">
        <f t="shared" si="17"/>
        <v>0.06058969839</v>
      </c>
      <c r="AC14" s="21">
        <f t="shared" si="18"/>
        <v>0.3053466214</v>
      </c>
      <c r="AD14" s="135">
        <v>0.07847440915800385</v>
      </c>
      <c r="AE14" s="6">
        <f t="shared" si="19"/>
        <v>0.0239618957</v>
      </c>
      <c r="AF14" s="21">
        <f t="shared" si="20"/>
        <v>0.3053466214</v>
      </c>
      <c r="AG14" s="135">
        <v>0.1573578564538567</v>
      </c>
      <c r="AH14" s="6">
        <f t="shared" si="21"/>
        <v>0.04804868982</v>
      </c>
      <c r="AI14" s="21">
        <f t="shared" si="22"/>
        <v>0.3053466214</v>
      </c>
      <c r="AJ14" s="135"/>
      <c r="AL14" s="21"/>
    </row>
    <row r="15" ht="13.5" customHeight="1">
      <c r="A15" s="15" t="s">
        <v>87</v>
      </c>
      <c r="B15" s="6">
        <f>SQRT(('Regime Indicators'!J14-'Regime Indicators'!$J$33)^2+('Regime Indicators'!K14-'Regime Indicators'!$K$33)^2+('Regime Indicators'!L14-'Regime Indicators'!$L$33)^2+('Regime Indicators'!M14-'Regime Indicators'!$M$33)^2+('Regime Indicators'!N14-'Regime Indicators'!$N$33)^2+('Regime Indicators'!O14-'Regime Indicators'!$O$33)^2)</f>
        <v>9.360096076</v>
      </c>
      <c r="C15" s="6">
        <f t="shared" si="1"/>
        <v>0.6645838563</v>
      </c>
      <c r="D15" s="6">
        <f t="shared" si="2"/>
        <v>0.3526022486</v>
      </c>
      <c r="F15" s="135">
        <v>0.04215545107190333</v>
      </c>
      <c r="G15" s="6">
        <f t="shared" si="3"/>
        <v>0.01486410684</v>
      </c>
      <c r="H15" s="21">
        <f t="shared" si="4"/>
        <v>0.3526022486</v>
      </c>
      <c r="I15" s="135">
        <v>0.07941862162009006</v>
      </c>
      <c r="J15" s="6">
        <f t="shared" si="5"/>
        <v>0.02800318456</v>
      </c>
      <c r="K15" s="21">
        <f t="shared" si="6"/>
        <v>0.3526022486</v>
      </c>
      <c r="L15" s="135">
        <v>0.036263268510077884</v>
      </c>
      <c r="M15" s="6">
        <f t="shared" si="7"/>
        <v>0.01278651002</v>
      </c>
      <c r="N15" s="21">
        <f t="shared" si="8"/>
        <v>0.3526022486</v>
      </c>
      <c r="O15" s="22">
        <v>0.04140412658363002</v>
      </c>
      <c r="P15" s="6">
        <f t="shared" si="9"/>
        <v>0.01459918813</v>
      </c>
      <c r="Q15" s="21">
        <f t="shared" si="10"/>
        <v>0.3526022486</v>
      </c>
      <c r="R15" s="135">
        <v>0.0066397078312827595</v>
      </c>
      <c r="S15" s="6">
        <f t="shared" si="11"/>
        <v>0.002341175911</v>
      </c>
      <c r="T15" s="21">
        <f t="shared" si="12"/>
        <v>0.3526022486</v>
      </c>
      <c r="U15" s="135">
        <v>0.04297509385522269</v>
      </c>
      <c r="V15" s="6">
        <f t="shared" si="13"/>
        <v>0.01515311473</v>
      </c>
      <c r="W15" s="21">
        <f t="shared" si="14"/>
        <v>0.3526022486</v>
      </c>
      <c r="X15" s="135">
        <v>-0.01619675831013201</v>
      </c>
      <c r="Y15" s="6">
        <f t="shared" si="15"/>
        <v>-0.005711013399</v>
      </c>
      <c r="Z15" s="21">
        <f t="shared" si="16"/>
        <v>0.3526022486</v>
      </c>
      <c r="AA15" s="135">
        <v>0.02729890148213232</v>
      </c>
      <c r="AB15" s="6">
        <f t="shared" si="17"/>
        <v>0.009625654046</v>
      </c>
      <c r="AC15" s="21">
        <f t="shared" si="18"/>
        <v>0.3526022486</v>
      </c>
      <c r="AD15" s="135">
        <v>-0.015500088122081812</v>
      </c>
      <c r="AE15" s="6">
        <f t="shared" si="19"/>
        <v>-0.005465365925</v>
      </c>
      <c r="AF15" s="21">
        <f t="shared" si="20"/>
        <v>0.3526022486</v>
      </c>
      <c r="AG15" s="135">
        <v>0.05126223851578793</v>
      </c>
      <c r="AH15" s="6">
        <f t="shared" si="21"/>
        <v>0.01807518057</v>
      </c>
      <c r="AI15" s="21">
        <f t="shared" si="22"/>
        <v>0.3526022486</v>
      </c>
      <c r="AJ15" s="135"/>
      <c r="AL15" s="21"/>
    </row>
    <row r="16" ht="13.5" customHeight="1">
      <c r="A16" s="15" t="s">
        <v>89</v>
      </c>
      <c r="B16" s="6">
        <f>SQRT(('Regime Indicators'!J15-'Regime Indicators'!$J$33)^2+('Regime Indicators'!K15-'Regime Indicators'!$K$33)^2+('Regime Indicators'!L15-'Regime Indicators'!$L$33)^2+('Regime Indicators'!M15-'Regime Indicators'!$M$33)^2+('Regime Indicators'!N15-'Regime Indicators'!$N$33)^2+('Regime Indicators'!O15-'Regime Indicators'!$O$33)^2)</f>
        <v>9.279586446</v>
      </c>
      <c r="C16" s="6">
        <f t="shared" si="1"/>
        <v>0.658867526</v>
      </c>
      <c r="D16" s="6">
        <f t="shared" si="2"/>
        <v>0.3639658662</v>
      </c>
      <c r="F16" s="135">
        <v>0.06781987070805773</v>
      </c>
      <c r="G16" s="6">
        <f t="shared" si="3"/>
        <v>0.02468411798</v>
      </c>
      <c r="H16" s="21">
        <f t="shared" si="4"/>
        <v>0.3639658662</v>
      </c>
      <c r="I16" s="135">
        <v>0.04645012941063875</v>
      </c>
      <c r="J16" s="6">
        <f t="shared" si="5"/>
        <v>0.01690626158</v>
      </c>
      <c r="K16" s="21">
        <f t="shared" si="6"/>
        <v>0.3639658662</v>
      </c>
      <c r="L16" s="135">
        <v>0.10018209590084215</v>
      </c>
      <c r="M16" s="6">
        <f t="shared" si="7"/>
        <v>0.03646286331</v>
      </c>
      <c r="N16" s="21">
        <f t="shared" si="8"/>
        <v>0.3639658662</v>
      </c>
      <c r="O16" s="22">
        <v>0.07613948962231065</v>
      </c>
      <c r="P16" s="6">
        <f t="shared" si="9"/>
        <v>0.02771217529</v>
      </c>
      <c r="Q16" s="21">
        <f t="shared" si="10"/>
        <v>0.3639658662</v>
      </c>
      <c r="R16" s="135">
        <v>0.007712160802149759</v>
      </c>
      <c r="S16" s="6">
        <f t="shared" si="11"/>
        <v>0.002806963286</v>
      </c>
      <c r="T16" s="21">
        <f t="shared" si="12"/>
        <v>0.3639658662</v>
      </c>
      <c r="U16" s="135">
        <v>0.019144520541146015</v>
      </c>
      <c r="V16" s="6">
        <f t="shared" si="13"/>
        <v>0.006967952001</v>
      </c>
      <c r="W16" s="21">
        <f t="shared" si="14"/>
        <v>0.3639658662</v>
      </c>
      <c r="X16" s="135">
        <v>0.05091733066390769</v>
      </c>
      <c r="Y16" s="6">
        <f t="shared" si="15"/>
        <v>0.01853217036</v>
      </c>
      <c r="Z16" s="21">
        <f t="shared" si="16"/>
        <v>0.3639658662</v>
      </c>
      <c r="AA16" s="135">
        <v>0.05725890048239912</v>
      </c>
      <c r="AB16" s="6">
        <f t="shared" si="17"/>
        <v>0.02084028531</v>
      </c>
      <c r="AC16" s="21">
        <f t="shared" si="18"/>
        <v>0.3639658662</v>
      </c>
      <c r="AD16" s="135">
        <v>-0.016528555285159507</v>
      </c>
      <c r="AE16" s="6">
        <f t="shared" si="19"/>
        <v>-0.006015829941</v>
      </c>
      <c r="AF16" s="21">
        <f t="shared" si="20"/>
        <v>0.3639658662</v>
      </c>
      <c r="AG16" s="135">
        <v>0.04490816225597771</v>
      </c>
      <c r="AH16" s="6">
        <f t="shared" si="21"/>
        <v>0.01634503817</v>
      </c>
      <c r="AI16" s="21">
        <f t="shared" si="22"/>
        <v>0.3639658662</v>
      </c>
      <c r="AJ16" s="135"/>
      <c r="AL16" s="21"/>
    </row>
    <row r="17" ht="13.5" customHeight="1">
      <c r="A17" s="15" t="s">
        <v>91</v>
      </c>
      <c r="B17" s="6">
        <f>SQRT(('Regime Indicators'!J16-'Regime Indicators'!$J$33)^2+('Regime Indicators'!K16-'Regime Indicators'!$K$33)^2+('Regime Indicators'!L16-'Regime Indicators'!$L$33)^2+('Regime Indicators'!M16-'Regime Indicators'!$M$33)^2+('Regime Indicators'!N16-'Regime Indicators'!$N$33)^2+('Regime Indicators'!O16-'Regime Indicators'!$O$33)^2)</f>
        <v>8.901878183</v>
      </c>
      <c r="C17" s="6">
        <f t="shared" si="1"/>
        <v>0.632049552</v>
      </c>
      <c r="D17" s="6">
        <f t="shared" si="2"/>
        <v>0.4176780926</v>
      </c>
      <c r="F17" s="135">
        <v>-0.11145114783203935</v>
      </c>
      <c r="G17" s="6">
        <f t="shared" si="3"/>
        <v>-0.04655070285</v>
      </c>
      <c r="H17" s="21">
        <f t="shared" si="4"/>
        <v>0.4176780926</v>
      </c>
      <c r="I17" s="135">
        <v>-0.11745059863705964</v>
      </c>
      <c r="J17" s="6">
        <f t="shared" si="5"/>
        <v>-0.04905654202</v>
      </c>
      <c r="K17" s="21">
        <f t="shared" si="6"/>
        <v>0.4176780926</v>
      </c>
      <c r="L17" s="135">
        <v>-0.10595196765376014</v>
      </c>
      <c r="M17" s="6">
        <f t="shared" si="7"/>
        <v>-0.04425381576</v>
      </c>
      <c r="N17" s="21">
        <f t="shared" si="8"/>
        <v>0.4176780926</v>
      </c>
      <c r="O17" s="22">
        <v>-0.0922127022766126</v>
      </c>
      <c r="P17" s="6">
        <f t="shared" si="9"/>
        <v>-0.0385152256</v>
      </c>
      <c r="Q17" s="21">
        <f t="shared" si="10"/>
        <v>0.4176780926</v>
      </c>
      <c r="R17" s="135">
        <v>-0.1509237159179121</v>
      </c>
      <c r="S17" s="6">
        <f t="shared" si="11"/>
        <v>-0.06303752979</v>
      </c>
      <c r="T17" s="21">
        <f t="shared" si="12"/>
        <v>0.4176780926</v>
      </c>
      <c r="U17" s="135">
        <v>-0.12179391095110292</v>
      </c>
      <c r="V17" s="6">
        <f t="shared" si="13"/>
        <v>-0.05087064842</v>
      </c>
      <c r="W17" s="21">
        <f t="shared" si="14"/>
        <v>0.4176780926</v>
      </c>
      <c r="X17" s="135">
        <v>-0.11451017056221724</v>
      </c>
      <c r="Y17" s="6">
        <f t="shared" si="15"/>
        <v>-0.04782838963</v>
      </c>
      <c r="Z17" s="21">
        <f t="shared" si="16"/>
        <v>0.4176780926</v>
      </c>
      <c r="AA17" s="135">
        <v>-0.10777481666220945</v>
      </c>
      <c r="AB17" s="6">
        <f t="shared" si="17"/>
        <v>-0.04501517986</v>
      </c>
      <c r="AC17" s="21">
        <f t="shared" si="18"/>
        <v>0.4176780926</v>
      </c>
      <c r="AD17" s="135">
        <v>-0.02426077527296322</v>
      </c>
      <c r="AE17" s="6">
        <f t="shared" si="19"/>
        <v>-0.01013319434</v>
      </c>
      <c r="AF17" s="21">
        <f t="shared" si="20"/>
        <v>0.4176780926</v>
      </c>
      <c r="AG17" s="135">
        <v>-0.01424068410969459</v>
      </c>
      <c r="AH17" s="6">
        <f t="shared" si="21"/>
        <v>-0.005948021776</v>
      </c>
      <c r="AI17" s="21">
        <f t="shared" si="22"/>
        <v>0.4176780926</v>
      </c>
      <c r="AJ17" s="135"/>
      <c r="AL17" s="21"/>
    </row>
    <row r="18" ht="13.5" customHeight="1">
      <c r="A18" s="15" t="s">
        <v>93</v>
      </c>
      <c r="B18" s="6">
        <f>SQRT(('Regime Indicators'!J17-'Regime Indicators'!$J$33)^2+('Regime Indicators'!K17-'Regime Indicators'!$K$33)^2+('Regime Indicators'!L17-'Regime Indicators'!$L$33)^2+('Regime Indicators'!M17-'Regime Indicators'!$M$33)^2+('Regime Indicators'!N17-'Regime Indicators'!$N$33)^2+('Regime Indicators'!O17-'Regime Indicators'!$O$33)^2)</f>
        <v>8.244027529</v>
      </c>
      <c r="C18" s="6">
        <f t="shared" si="1"/>
        <v>0.5853409583</v>
      </c>
      <c r="D18" s="6">
        <f t="shared" si="2"/>
        <v>0.5109411166</v>
      </c>
      <c r="F18" s="135">
        <v>0.10130283647702143</v>
      </c>
      <c r="G18" s="6">
        <f t="shared" si="3"/>
        <v>0.05175978438</v>
      </c>
      <c r="H18" s="21">
        <f t="shared" si="4"/>
        <v>0.5109411166</v>
      </c>
      <c r="I18" s="135">
        <v>0.13003086297198108</v>
      </c>
      <c r="J18" s="6">
        <f t="shared" si="5"/>
        <v>0.06643811431</v>
      </c>
      <c r="K18" s="21">
        <f t="shared" si="6"/>
        <v>0.5109411166</v>
      </c>
      <c r="L18" s="135">
        <v>0.09720416980655222</v>
      </c>
      <c r="M18" s="6">
        <f t="shared" si="7"/>
        <v>0.04966560705</v>
      </c>
      <c r="N18" s="21">
        <f t="shared" si="8"/>
        <v>0.5109411166</v>
      </c>
      <c r="O18" s="22">
        <v>0.128315142246896</v>
      </c>
      <c r="P18" s="6">
        <f t="shared" si="9"/>
        <v>0.06556148205</v>
      </c>
      <c r="Q18" s="21">
        <f t="shared" si="10"/>
        <v>0.5109411166</v>
      </c>
      <c r="R18" s="135">
        <v>0.15834006456183514</v>
      </c>
      <c r="S18" s="6">
        <f t="shared" si="11"/>
        <v>0.08090244938</v>
      </c>
      <c r="T18" s="21">
        <f t="shared" si="12"/>
        <v>0.5109411166</v>
      </c>
      <c r="U18" s="135">
        <v>0.16436087109549669</v>
      </c>
      <c r="V18" s="6">
        <f t="shared" si="13"/>
        <v>0.083978727</v>
      </c>
      <c r="W18" s="21">
        <f t="shared" si="14"/>
        <v>0.5109411166</v>
      </c>
      <c r="X18" s="135">
        <v>0.16731310338460914</v>
      </c>
      <c r="Y18" s="6">
        <f t="shared" si="15"/>
        <v>0.08548714386</v>
      </c>
      <c r="Z18" s="21">
        <f t="shared" si="16"/>
        <v>0.5109411166</v>
      </c>
      <c r="AA18" s="135">
        <v>0.1878903212794829</v>
      </c>
      <c r="AB18" s="6">
        <f t="shared" si="17"/>
        <v>0.09600089054</v>
      </c>
      <c r="AC18" s="21">
        <f t="shared" si="18"/>
        <v>0.5109411166</v>
      </c>
      <c r="AD18" s="135">
        <v>0.10848146930529357</v>
      </c>
      <c r="AE18" s="6">
        <f t="shared" si="19"/>
        <v>0.05542764305</v>
      </c>
      <c r="AF18" s="21">
        <f t="shared" si="20"/>
        <v>0.5109411166</v>
      </c>
      <c r="AG18" s="135">
        <v>0.09320797603422881</v>
      </c>
      <c r="AH18" s="6">
        <f t="shared" si="21"/>
        <v>0.04762378735</v>
      </c>
      <c r="AI18" s="21">
        <f t="shared" si="22"/>
        <v>0.5109411166</v>
      </c>
      <c r="AJ18" s="135"/>
      <c r="AL18" s="21"/>
    </row>
    <row r="19" ht="13.5" customHeight="1">
      <c r="A19" s="15" t="s">
        <v>95</v>
      </c>
      <c r="B19" s="6">
        <f>SQRT(('Regime Indicators'!J18-'Regime Indicators'!$J$33)^2+('Regime Indicators'!K18-'Regime Indicators'!$K$33)^2+('Regime Indicators'!L18-'Regime Indicators'!$L$33)^2+('Regime Indicators'!M18-'Regime Indicators'!$M$33)^2+('Regime Indicators'!N18-'Regime Indicators'!$N$33)^2+('Regime Indicators'!O18-'Regime Indicators'!$O$33)^2)</f>
        <v>7.354395737</v>
      </c>
      <c r="C19" s="6">
        <f t="shared" si="1"/>
        <v>0.522175482</v>
      </c>
      <c r="D19" s="6">
        <f t="shared" si="2"/>
        <v>0.6307895382</v>
      </c>
      <c r="F19" s="135">
        <v>0.1053971543438903</v>
      </c>
      <c r="G19" s="6">
        <f t="shared" si="3"/>
        <v>0.06648342232</v>
      </c>
      <c r="H19" s="21">
        <f t="shared" si="4"/>
        <v>0.6307895382</v>
      </c>
      <c r="I19" s="135">
        <v>0.11831026332663885</v>
      </c>
      <c r="J19" s="6">
        <f t="shared" si="5"/>
        <v>0.07462887637</v>
      </c>
      <c r="K19" s="21">
        <f t="shared" si="6"/>
        <v>0.6307895382</v>
      </c>
      <c r="L19" s="135">
        <v>0.15364001682440054</v>
      </c>
      <c r="M19" s="6">
        <f t="shared" si="7"/>
        <v>0.09691451527</v>
      </c>
      <c r="N19" s="21">
        <f t="shared" si="8"/>
        <v>0.6307895382</v>
      </c>
      <c r="O19" s="22">
        <v>0.17112000606965383</v>
      </c>
      <c r="P19" s="6">
        <f t="shared" si="9"/>
        <v>0.1079407096</v>
      </c>
      <c r="Q19" s="21">
        <f t="shared" si="10"/>
        <v>0.6307895382</v>
      </c>
      <c r="R19" s="135">
        <v>0.057591282700449664</v>
      </c>
      <c r="S19" s="6">
        <f t="shared" si="11"/>
        <v>0.03632797862</v>
      </c>
      <c r="T19" s="21">
        <f t="shared" si="12"/>
        <v>0.6307895382</v>
      </c>
      <c r="U19" s="135">
        <v>0.08492684140554152</v>
      </c>
      <c r="V19" s="6">
        <f t="shared" si="13"/>
        <v>0.05357096307</v>
      </c>
      <c r="W19" s="21">
        <f t="shared" si="14"/>
        <v>0.6307895382</v>
      </c>
      <c r="X19" s="135">
        <v>0.11076933120014787</v>
      </c>
      <c r="Y19" s="6">
        <f t="shared" si="15"/>
        <v>0.06987213528</v>
      </c>
      <c r="Z19" s="21">
        <f t="shared" si="16"/>
        <v>0.6307895382</v>
      </c>
      <c r="AA19" s="135">
        <v>0.14644458771145596</v>
      </c>
      <c r="AB19" s="6">
        <f t="shared" si="17"/>
        <v>0.09237571386</v>
      </c>
      <c r="AC19" s="21">
        <f t="shared" si="18"/>
        <v>0.6307895382</v>
      </c>
      <c r="AD19" s="135">
        <v>-0.013407180006298147</v>
      </c>
      <c r="AE19" s="6">
        <f t="shared" si="19"/>
        <v>-0.008457108885</v>
      </c>
      <c r="AF19" s="21">
        <f t="shared" si="20"/>
        <v>0.6307895382</v>
      </c>
      <c r="AG19" s="135">
        <v>0.0197129182650857</v>
      </c>
      <c r="AH19" s="6">
        <f t="shared" si="21"/>
        <v>0.01243470261</v>
      </c>
      <c r="AI19" s="21">
        <f t="shared" si="22"/>
        <v>0.6307895382</v>
      </c>
      <c r="AJ19" s="135"/>
      <c r="AL19" s="21"/>
    </row>
    <row r="20" ht="13.5" customHeight="1">
      <c r="A20" s="15" t="s">
        <v>97</v>
      </c>
      <c r="B20" s="6">
        <f>SQRT(('Regime Indicators'!J19-'Regime Indicators'!$J$33)^2+('Regime Indicators'!K19-'Regime Indicators'!$K$33)^2+('Regime Indicators'!L19-'Regime Indicators'!$L$33)^2+('Regime Indicators'!M19-'Regime Indicators'!$M$33)^2+('Regime Indicators'!N19-'Regime Indicators'!$N$33)^2+('Regime Indicators'!O19-'Regime Indicators'!$O$33)^2)</f>
        <v>6.494481808</v>
      </c>
      <c r="C20" s="6">
        <f t="shared" si="1"/>
        <v>0.461120028</v>
      </c>
      <c r="D20" s="6">
        <f t="shared" si="2"/>
        <v>0.7337518826</v>
      </c>
      <c r="F20" s="135">
        <v>0.06455176825083675</v>
      </c>
      <c r="G20" s="6">
        <f t="shared" si="3"/>
        <v>0.04736498148</v>
      </c>
      <c r="H20" s="21">
        <f t="shared" si="4"/>
        <v>0.7337518826</v>
      </c>
      <c r="I20" s="135">
        <v>0.06030203227736486</v>
      </c>
      <c r="J20" s="6">
        <f t="shared" si="5"/>
        <v>0.04424672971</v>
      </c>
      <c r="K20" s="21">
        <f t="shared" si="6"/>
        <v>0.7337518826</v>
      </c>
      <c r="L20" s="135">
        <v>0.06595951178050186</v>
      </c>
      <c r="M20" s="6">
        <f t="shared" si="7"/>
        <v>0.04839791594</v>
      </c>
      <c r="N20" s="21">
        <f t="shared" si="8"/>
        <v>0.7337518826</v>
      </c>
      <c r="O20" s="22">
        <v>0.09239021980162909</v>
      </c>
      <c r="P20" s="6">
        <f t="shared" si="9"/>
        <v>0.06779149771</v>
      </c>
      <c r="Q20" s="21">
        <f t="shared" si="10"/>
        <v>0.7337518826</v>
      </c>
      <c r="R20" s="135">
        <v>0.05102919103386028</v>
      </c>
      <c r="S20" s="6">
        <f t="shared" si="11"/>
        <v>0.03744276499</v>
      </c>
      <c r="T20" s="21">
        <f t="shared" si="12"/>
        <v>0.7337518826</v>
      </c>
      <c r="U20" s="135">
        <v>0.02586860280709069</v>
      </c>
      <c r="V20" s="6">
        <f t="shared" si="13"/>
        <v>0.01898113601</v>
      </c>
      <c r="W20" s="21">
        <f t="shared" si="14"/>
        <v>0.7337518826</v>
      </c>
      <c r="X20" s="135">
        <v>0.03964860258383829</v>
      </c>
      <c r="Y20" s="6">
        <f t="shared" si="15"/>
        <v>0.02909223679</v>
      </c>
      <c r="Z20" s="21">
        <f t="shared" si="16"/>
        <v>0.7337518826</v>
      </c>
      <c r="AA20" s="135">
        <v>0.026323934567530127</v>
      </c>
      <c r="AB20" s="6">
        <f t="shared" si="17"/>
        <v>0.01931523655</v>
      </c>
      <c r="AC20" s="21">
        <f t="shared" si="18"/>
        <v>0.7337518826</v>
      </c>
      <c r="AD20" s="135">
        <v>0.018036623588495004</v>
      </c>
      <c r="AE20" s="6">
        <f t="shared" si="19"/>
        <v>0.01323440651</v>
      </c>
      <c r="AF20" s="21">
        <f t="shared" si="20"/>
        <v>0.7337518826</v>
      </c>
      <c r="AG20" s="135">
        <v>0.043565868128246255</v>
      </c>
      <c r="AH20" s="6">
        <f t="shared" si="21"/>
        <v>0.03196653776</v>
      </c>
      <c r="AI20" s="21">
        <f t="shared" si="22"/>
        <v>0.7337518826</v>
      </c>
      <c r="AJ20" s="135"/>
      <c r="AL20" s="21"/>
    </row>
    <row r="21" ht="13.5" customHeight="1">
      <c r="A21" s="15" t="s">
        <v>99</v>
      </c>
      <c r="B21" s="6">
        <f>SQRT(('Regime Indicators'!J20-'Regime Indicators'!$J$33)^2+('Regime Indicators'!K20-'Regime Indicators'!$K$33)^2+('Regime Indicators'!L20-'Regime Indicators'!$L$33)^2+('Regime Indicators'!M20-'Regime Indicators'!$M$33)^2+('Regime Indicators'!N20-'Regime Indicators'!$N$33)^2+('Regime Indicators'!O20-'Regime Indicators'!$O$33)^2)</f>
        <v>5.853308329</v>
      </c>
      <c r="C21" s="6">
        <f t="shared" si="1"/>
        <v>0.4155955441</v>
      </c>
      <c r="D21" s="6">
        <f t="shared" si="2"/>
        <v>0.7997433406</v>
      </c>
      <c r="F21" s="135">
        <v>-0.005045701512362943</v>
      </c>
      <c r="G21" s="6">
        <f t="shared" si="3"/>
        <v>-0.004035266183</v>
      </c>
      <c r="H21" s="21">
        <f t="shared" si="4"/>
        <v>0.7997433406</v>
      </c>
      <c r="I21" s="135">
        <v>0.007575934459473466</v>
      </c>
      <c r="J21" s="6">
        <f t="shared" si="5"/>
        <v>0.006058803133</v>
      </c>
      <c r="K21" s="21">
        <f t="shared" si="6"/>
        <v>0.7997433406</v>
      </c>
      <c r="L21" s="135">
        <v>-0.026497487045217705</v>
      </c>
      <c r="M21" s="6">
        <f t="shared" si="7"/>
        <v>-0.02119118881</v>
      </c>
      <c r="N21" s="21">
        <f t="shared" si="8"/>
        <v>0.7997433406</v>
      </c>
      <c r="O21" s="22">
        <v>-0.005896627446811964</v>
      </c>
      <c r="P21" s="6">
        <f t="shared" si="9"/>
        <v>-0.004715788533</v>
      </c>
      <c r="Q21" s="21">
        <f t="shared" si="10"/>
        <v>0.7997433406</v>
      </c>
      <c r="R21" s="135">
        <v>0.004862927291060748</v>
      </c>
      <c r="S21" s="6">
        <f t="shared" si="11"/>
        <v>0.003889093717</v>
      </c>
      <c r="T21" s="21">
        <f t="shared" si="12"/>
        <v>0.7997433406</v>
      </c>
      <c r="U21" s="135">
        <v>0.012229059106791285</v>
      </c>
      <c r="V21" s="6">
        <f t="shared" si="13"/>
        <v>0.009780108582</v>
      </c>
      <c r="W21" s="21">
        <f t="shared" si="14"/>
        <v>0.7997433406</v>
      </c>
      <c r="X21" s="135">
        <v>-0.006504629326452016</v>
      </c>
      <c r="Y21" s="6">
        <f t="shared" si="15"/>
        <v>-0.005202033987</v>
      </c>
      <c r="Z21" s="21">
        <f t="shared" si="16"/>
        <v>0.7997433406</v>
      </c>
      <c r="AA21" s="135">
        <v>0.003354377863040936</v>
      </c>
      <c r="AB21" s="6">
        <f t="shared" si="17"/>
        <v>0.002682641358</v>
      </c>
      <c r="AC21" s="21">
        <f t="shared" si="18"/>
        <v>0.7997433406</v>
      </c>
      <c r="AD21" s="135">
        <v>0.03646547821169288</v>
      </c>
      <c r="AE21" s="6">
        <f t="shared" si="19"/>
        <v>0.02916302336</v>
      </c>
      <c r="AF21" s="21">
        <f t="shared" si="20"/>
        <v>0.7997433406</v>
      </c>
      <c r="AG21" s="135">
        <v>0.016748722314569253</v>
      </c>
      <c r="AH21" s="6">
        <f t="shared" si="21"/>
        <v>0.01339467913</v>
      </c>
      <c r="AI21" s="21">
        <f t="shared" si="22"/>
        <v>0.7997433406</v>
      </c>
      <c r="AJ21" s="135"/>
      <c r="AL21" s="21"/>
    </row>
    <row r="22" ht="13.5" customHeight="1">
      <c r="A22" s="15" t="s">
        <v>101</v>
      </c>
      <c r="B22" s="6">
        <f>SQRT(('Regime Indicators'!J21-'Regime Indicators'!$J$33)^2+('Regime Indicators'!K21-'Regime Indicators'!$K$33)^2+('Regime Indicators'!L21-'Regime Indicators'!$L$33)^2+('Regime Indicators'!M21-'Regime Indicators'!$M$33)^2+('Regime Indicators'!N21-'Regime Indicators'!$N$33)^2+('Regime Indicators'!O21-'Regime Indicators'!$O$33)^2)</f>
        <v>5.314446923</v>
      </c>
      <c r="C22" s="6">
        <f t="shared" si="1"/>
        <v>0.3773354036</v>
      </c>
      <c r="D22" s="6">
        <f t="shared" si="2"/>
        <v>0.8473269826</v>
      </c>
      <c r="F22" s="135">
        <v>-0.16201202890979816</v>
      </c>
      <c r="G22" s="6">
        <f t="shared" si="3"/>
        <v>-0.1372771636</v>
      </c>
      <c r="H22" s="21">
        <f t="shared" si="4"/>
        <v>0.8473269826</v>
      </c>
      <c r="I22" s="135">
        <v>-0.13136512715413462</v>
      </c>
      <c r="J22" s="6">
        <f t="shared" si="5"/>
        <v>-0.1113092168</v>
      </c>
      <c r="K22" s="21">
        <f t="shared" si="6"/>
        <v>0.8473269826</v>
      </c>
      <c r="L22" s="135">
        <v>-0.21474608880961044</v>
      </c>
      <c r="M22" s="6">
        <f t="shared" si="7"/>
        <v>-0.1819601554</v>
      </c>
      <c r="N22" s="21">
        <f t="shared" si="8"/>
        <v>0.8473269826</v>
      </c>
      <c r="O22" s="22">
        <v>-0.22248163410838395</v>
      </c>
      <c r="P22" s="6">
        <f t="shared" si="9"/>
        <v>-0.1885146917</v>
      </c>
      <c r="Q22" s="21">
        <f t="shared" si="10"/>
        <v>0.8473269826</v>
      </c>
      <c r="R22" s="135">
        <v>-0.1884815912456952</v>
      </c>
      <c r="S22" s="6">
        <f t="shared" si="11"/>
        <v>-0.159705538</v>
      </c>
      <c r="T22" s="21">
        <f t="shared" si="12"/>
        <v>0.8473269826</v>
      </c>
      <c r="U22" s="135">
        <v>-0.19163061031844864</v>
      </c>
      <c r="V22" s="6">
        <f t="shared" si="13"/>
        <v>-0.1623737868</v>
      </c>
      <c r="W22" s="21">
        <f t="shared" si="14"/>
        <v>0.8473269826</v>
      </c>
      <c r="X22" s="135">
        <v>-0.1967863935625288</v>
      </c>
      <c r="Y22" s="6">
        <f t="shared" si="15"/>
        <v>-0.1667424211</v>
      </c>
      <c r="Z22" s="21">
        <f t="shared" si="16"/>
        <v>0.8473269826</v>
      </c>
      <c r="AA22" s="135">
        <v>-0.18156961108513703</v>
      </c>
      <c r="AB22" s="6">
        <f t="shared" si="17"/>
        <v>-0.1538488307</v>
      </c>
      <c r="AC22" s="21">
        <f t="shared" si="18"/>
        <v>0.8473269826</v>
      </c>
      <c r="AD22" s="135">
        <v>-0.007374050049627434</v>
      </c>
      <c r="AE22" s="6">
        <f t="shared" si="19"/>
        <v>-0.006248231578</v>
      </c>
      <c r="AF22" s="21">
        <f t="shared" si="20"/>
        <v>0.8473269826</v>
      </c>
      <c r="AG22" s="135">
        <v>-0.07834685516333528</v>
      </c>
      <c r="AH22" s="6">
        <f t="shared" si="21"/>
        <v>-0.06638540438</v>
      </c>
      <c r="AI22" s="21">
        <f t="shared" si="22"/>
        <v>0.8473269826</v>
      </c>
      <c r="AJ22" s="135"/>
      <c r="AL22" s="21"/>
    </row>
    <row r="23" ht="13.5" customHeight="1">
      <c r="A23" s="15" t="s">
        <v>103</v>
      </c>
      <c r="B23" s="6">
        <f>SQRT(('Regime Indicators'!J22-'Regime Indicators'!$J$33)^2+('Regime Indicators'!K22-'Regime Indicators'!$K$33)^2+('Regime Indicators'!L22-'Regime Indicators'!$L$33)^2+('Regime Indicators'!M22-'Regime Indicators'!$M$33)^2+('Regime Indicators'!N22-'Regime Indicators'!$N$33)^2+('Regime Indicators'!O22-'Regime Indicators'!$O$33)^2)</f>
        <v>4.680347628</v>
      </c>
      <c r="C23" s="6">
        <f t="shared" si="1"/>
        <v>0.3323131996</v>
      </c>
      <c r="D23" s="6">
        <f t="shared" si="2"/>
        <v>0.8938967176</v>
      </c>
      <c r="F23" s="135">
        <v>0.13105804241267993</v>
      </c>
      <c r="G23" s="6">
        <f t="shared" si="3"/>
        <v>0.1171523539</v>
      </c>
      <c r="H23" s="21">
        <f t="shared" si="4"/>
        <v>0.8938967176</v>
      </c>
      <c r="I23" s="135">
        <v>0.10606440019788765</v>
      </c>
      <c r="J23" s="6">
        <f t="shared" si="5"/>
        <v>0.09481061919</v>
      </c>
      <c r="K23" s="21">
        <f t="shared" si="6"/>
        <v>0.8938967176</v>
      </c>
      <c r="L23" s="135">
        <v>0.15968704433564107</v>
      </c>
      <c r="M23" s="6">
        <f t="shared" si="7"/>
        <v>0.1427437248</v>
      </c>
      <c r="N23" s="21">
        <f t="shared" si="8"/>
        <v>0.8938967176</v>
      </c>
      <c r="O23" s="22">
        <v>0.14991164905497278</v>
      </c>
      <c r="P23" s="6">
        <f t="shared" si="9"/>
        <v>0.134005531</v>
      </c>
      <c r="Q23" s="21">
        <f t="shared" si="10"/>
        <v>0.8938967176</v>
      </c>
      <c r="R23" s="135">
        <v>0.030372890329543267</v>
      </c>
      <c r="S23" s="6">
        <f t="shared" si="11"/>
        <v>0.02715022697</v>
      </c>
      <c r="T23" s="21">
        <f t="shared" si="12"/>
        <v>0.8938967176</v>
      </c>
      <c r="U23" s="135">
        <v>0.039894529314546734</v>
      </c>
      <c r="V23" s="6">
        <f t="shared" si="13"/>
        <v>0.0356615888</v>
      </c>
      <c r="W23" s="21">
        <f t="shared" si="14"/>
        <v>0.8938967176</v>
      </c>
      <c r="X23" s="135">
        <v>0.002789221564482247</v>
      </c>
      <c r="Y23" s="6">
        <f t="shared" si="15"/>
        <v>0.002493276001</v>
      </c>
      <c r="Z23" s="21">
        <f t="shared" si="16"/>
        <v>0.8938967176</v>
      </c>
      <c r="AA23" s="135">
        <v>0.010986238109882196</v>
      </c>
      <c r="AB23" s="6">
        <f t="shared" si="17"/>
        <v>0.009820562185</v>
      </c>
      <c r="AC23" s="21">
        <f t="shared" si="18"/>
        <v>0.8938967176</v>
      </c>
      <c r="AD23" s="135">
        <v>-0.003589164411726742</v>
      </c>
      <c r="AE23" s="6">
        <f t="shared" si="19"/>
        <v>-0.003208342287</v>
      </c>
      <c r="AF23" s="21">
        <f t="shared" si="20"/>
        <v>0.8938967176</v>
      </c>
      <c r="AG23" s="135">
        <v>0.05451392824221446</v>
      </c>
      <c r="AH23" s="6">
        <f t="shared" si="21"/>
        <v>0.04872982152</v>
      </c>
      <c r="AI23" s="21">
        <f t="shared" si="22"/>
        <v>0.8938967176</v>
      </c>
      <c r="AJ23" s="135"/>
      <c r="AL23" s="21"/>
    </row>
    <row r="24" ht="13.5" customHeight="1">
      <c r="A24" s="15" t="s">
        <v>105</v>
      </c>
      <c r="B24" s="6">
        <f>SQRT(('Regime Indicators'!J23-'Regime Indicators'!$J$33)^2+('Regime Indicators'!K23-'Regime Indicators'!$K$33)^2+('Regime Indicators'!L23-'Regime Indicators'!$L$33)^2+('Regime Indicators'!M23-'Regime Indicators'!$M$33)^2+('Regime Indicators'!N23-'Regime Indicators'!$N$33)^2+('Regime Indicators'!O23-'Regime Indicators'!$O$33)^2)</f>
        <v>4.38690881</v>
      </c>
      <c r="C24" s="6">
        <f t="shared" si="1"/>
        <v>0.3114785095</v>
      </c>
      <c r="D24" s="6">
        <f t="shared" si="2"/>
        <v>0.9120541487</v>
      </c>
      <c r="F24" s="135">
        <v>0.11119349094371112</v>
      </c>
      <c r="G24" s="6">
        <f t="shared" si="3"/>
        <v>0.1014144847</v>
      </c>
      <c r="H24" s="21">
        <f t="shared" si="4"/>
        <v>0.9120541487</v>
      </c>
      <c r="I24" s="135">
        <v>0.1468932527915916</v>
      </c>
      <c r="J24" s="6">
        <f t="shared" si="5"/>
        <v>0.1339746006</v>
      </c>
      <c r="K24" s="21">
        <f t="shared" si="6"/>
        <v>0.9120541487</v>
      </c>
      <c r="L24" s="135">
        <v>0.11590530258800635</v>
      </c>
      <c r="M24" s="6">
        <f t="shared" si="7"/>
        <v>0.1057119121</v>
      </c>
      <c r="N24" s="21">
        <f t="shared" si="8"/>
        <v>0.9120541487</v>
      </c>
      <c r="O24" s="22">
        <v>0.1327565507883095</v>
      </c>
      <c r="P24" s="6">
        <f t="shared" si="9"/>
        <v>0.1210811629</v>
      </c>
      <c r="Q24" s="21">
        <f t="shared" si="10"/>
        <v>0.9120541487</v>
      </c>
      <c r="R24" s="135">
        <v>0.09605119161538456</v>
      </c>
      <c r="S24" s="6">
        <f t="shared" si="11"/>
        <v>0.0876038878</v>
      </c>
      <c r="T24" s="21">
        <f t="shared" si="12"/>
        <v>0.9120541487</v>
      </c>
      <c r="U24" s="135">
        <v>0.11132977756051399</v>
      </c>
      <c r="V24" s="6">
        <f t="shared" si="13"/>
        <v>0.1015387855</v>
      </c>
      <c r="W24" s="21">
        <f t="shared" si="14"/>
        <v>0.9120541487</v>
      </c>
      <c r="X24" s="135">
        <v>0.15119338582054298</v>
      </c>
      <c r="Y24" s="6">
        <f t="shared" si="15"/>
        <v>0.1378965548</v>
      </c>
      <c r="Z24" s="21">
        <f t="shared" si="16"/>
        <v>0.9120541487</v>
      </c>
      <c r="AA24" s="135">
        <v>0.12149171665532643</v>
      </c>
      <c r="AB24" s="6">
        <f t="shared" si="17"/>
        <v>0.1108070242</v>
      </c>
      <c r="AC24" s="21">
        <f t="shared" si="18"/>
        <v>0.9120541487</v>
      </c>
      <c r="AD24" s="135">
        <v>0.011608913101571083</v>
      </c>
      <c r="AE24" s="6">
        <f t="shared" si="19"/>
        <v>0.01058795736</v>
      </c>
      <c r="AF24" s="21">
        <f t="shared" si="20"/>
        <v>0.9120541487</v>
      </c>
      <c r="AG24" s="135">
        <v>0.07323551244684645</v>
      </c>
      <c r="AH24" s="6">
        <f t="shared" si="21"/>
        <v>0.06679475296</v>
      </c>
      <c r="AI24" s="21">
        <f t="shared" si="22"/>
        <v>0.9120541487</v>
      </c>
      <c r="AJ24" s="135"/>
      <c r="AL24" s="21"/>
    </row>
    <row r="25" ht="13.5" customHeight="1">
      <c r="A25" s="15" t="s">
        <v>107</v>
      </c>
      <c r="B25" s="6">
        <f>SQRT(('Regime Indicators'!J24-'Regime Indicators'!$J$33)^2+('Regime Indicators'!K24-'Regime Indicators'!$K$33)^2+('Regime Indicators'!L24-'Regime Indicators'!$L$33)^2+('Regime Indicators'!M24-'Regime Indicators'!$M$33)^2+('Regime Indicators'!N24-'Regime Indicators'!$N$33)^2+('Regime Indicators'!O24-'Regime Indicators'!$O$33)^2)</f>
        <v>4.213025003</v>
      </c>
      <c r="C25" s="6">
        <f t="shared" si="1"/>
        <v>0.2991324427</v>
      </c>
      <c r="D25" s="6">
        <f t="shared" si="2"/>
        <v>0.9218308409</v>
      </c>
      <c r="F25" s="135">
        <v>-0.021978880514124</v>
      </c>
      <c r="G25" s="6">
        <f t="shared" si="3"/>
        <v>-0.02026080991</v>
      </c>
      <c r="H25" s="21">
        <f t="shared" si="4"/>
        <v>0.9218308409</v>
      </c>
      <c r="I25" s="135">
        <v>-0.04021990731857705</v>
      </c>
      <c r="J25" s="6">
        <f t="shared" si="5"/>
        <v>-0.03707595098</v>
      </c>
      <c r="K25" s="21">
        <f t="shared" si="6"/>
        <v>0.9218308409</v>
      </c>
      <c r="L25" s="135">
        <v>-0.030080628551733546</v>
      </c>
      <c r="M25" s="6">
        <f t="shared" si="7"/>
        <v>-0.02772925111</v>
      </c>
      <c r="N25" s="21">
        <f t="shared" si="8"/>
        <v>0.9218308409</v>
      </c>
      <c r="O25" s="22">
        <v>-0.039379191415989334</v>
      </c>
      <c r="P25" s="6">
        <f t="shared" si="9"/>
        <v>-0.03630095314</v>
      </c>
      <c r="Q25" s="21">
        <f t="shared" si="10"/>
        <v>0.9218308409</v>
      </c>
      <c r="R25" s="135">
        <v>-0.07179830553958788</v>
      </c>
      <c r="S25" s="6">
        <f t="shared" si="11"/>
        <v>-0.06618589237</v>
      </c>
      <c r="T25" s="21">
        <f t="shared" si="12"/>
        <v>0.9218308409</v>
      </c>
      <c r="U25" s="135">
        <v>-0.07256085975787518</v>
      </c>
      <c r="V25" s="6">
        <f t="shared" si="13"/>
        <v>-0.06688883837</v>
      </c>
      <c r="W25" s="21">
        <f t="shared" si="14"/>
        <v>0.9218308409</v>
      </c>
      <c r="X25" s="135">
        <v>-0.10153866391646515</v>
      </c>
      <c r="Y25" s="6">
        <f t="shared" si="15"/>
        <v>-0.09360147194</v>
      </c>
      <c r="Z25" s="21">
        <f t="shared" si="16"/>
        <v>0.9218308409</v>
      </c>
      <c r="AA25" s="135">
        <v>-0.08201020196255926</v>
      </c>
      <c r="AB25" s="6">
        <f t="shared" si="17"/>
        <v>-0.07559953344</v>
      </c>
      <c r="AC25" s="21">
        <f t="shared" si="18"/>
        <v>0.9218308409</v>
      </c>
      <c r="AD25" s="135">
        <v>-0.0038159914061590694</v>
      </c>
      <c r="AE25" s="6">
        <f t="shared" si="19"/>
        <v>-0.003517698567</v>
      </c>
      <c r="AF25" s="21">
        <f t="shared" si="20"/>
        <v>0.9218308409</v>
      </c>
      <c r="AG25" s="135">
        <v>0.0032705014029987822</v>
      </c>
      <c r="AH25" s="6">
        <f t="shared" si="21"/>
        <v>0.003014849058</v>
      </c>
      <c r="AI25" s="21">
        <f t="shared" si="22"/>
        <v>0.9218308409</v>
      </c>
      <c r="AJ25" s="135"/>
      <c r="AL25" s="21"/>
    </row>
    <row r="26" ht="13.5" customHeight="1">
      <c r="A26" s="15" t="s">
        <v>109</v>
      </c>
      <c r="B26" s="6">
        <f>SQRT(('Regime Indicators'!J25-'Regime Indicators'!$J$33)^2+('Regime Indicators'!K25-'Regime Indicators'!$K$33)^2+('Regime Indicators'!L25-'Regime Indicators'!$L$33)^2+('Regime Indicators'!M25-'Regime Indicators'!$M$33)^2+('Regime Indicators'!N25-'Regime Indicators'!$N$33)^2+('Regime Indicators'!O25-'Regime Indicators'!$O$33)^2)</f>
        <v>3.654625241</v>
      </c>
      <c r="C26" s="6">
        <f t="shared" si="1"/>
        <v>0.2594850433</v>
      </c>
      <c r="D26" s="6">
        <f t="shared" si="2"/>
        <v>0.9484951346</v>
      </c>
      <c r="F26" s="135">
        <v>0.06505304267188028</v>
      </c>
      <c r="G26" s="6">
        <f t="shared" si="3"/>
        <v>0.06170249447</v>
      </c>
      <c r="H26" s="21">
        <f t="shared" si="4"/>
        <v>0.9484951346</v>
      </c>
      <c r="I26" s="135">
        <v>0.061078550996353176</v>
      </c>
      <c r="J26" s="6">
        <f t="shared" si="5"/>
        <v>0.05793270845</v>
      </c>
      <c r="K26" s="21">
        <f t="shared" si="6"/>
        <v>0.9484951346</v>
      </c>
      <c r="L26" s="135">
        <v>0.056665079740620294</v>
      </c>
      <c r="M26" s="6">
        <f t="shared" si="7"/>
        <v>0.05374655244</v>
      </c>
      <c r="N26" s="21">
        <f t="shared" si="8"/>
        <v>0.9484951346</v>
      </c>
      <c r="O26" s="22">
        <v>0.04836243533504403</v>
      </c>
      <c r="P26" s="6">
        <f t="shared" si="9"/>
        <v>0.04587153461</v>
      </c>
      <c r="Q26" s="21">
        <f t="shared" si="10"/>
        <v>0.9484951346</v>
      </c>
      <c r="R26" s="135">
        <v>0.07779767908639057</v>
      </c>
      <c r="S26" s="6">
        <f t="shared" si="11"/>
        <v>0.0737907201</v>
      </c>
      <c r="T26" s="21">
        <f t="shared" si="12"/>
        <v>0.9484951346</v>
      </c>
      <c r="U26" s="135">
        <v>0.06805945048152773</v>
      </c>
      <c r="V26" s="6">
        <f t="shared" si="13"/>
        <v>0.06455405765</v>
      </c>
      <c r="W26" s="21">
        <f t="shared" si="14"/>
        <v>0.9484951346</v>
      </c>
      <c r="X26" s="135">
        <v>0.0778892790178003</v>
      </c>
      <c r="Y26" s="6">
        <f t="shared" si="15"/>
        <v>0.07387760219</v>
      </c>
      <c r="Z26" s="21">
        <f t="shared" si="16"/>
        <v>0.9484951346</v>
      </c>
      <c r="AA26" s="135">
        <v>0.09367811875267251</v>
      </c>
      <c r="AB26" s="6">
        <f t="shared" si="17"/>
        <v>0.08885323986</v>
      </c>
      <c r="AC26" s="21">
        <f t="shared" si="18"/>
        <v>0.9484951346</v>
      </c>
      <c r="AD26" s="135">
        <v>0.04369906006362334</v>
      </c>
      <c r="AE26" s="6">
        <f t="shared" si="19"/>
        <v>0.04144834586</v>
      </c>
      <c r="AF26" s="21">
        <f t="shared" si="20"/>
        <v>0.9484951346</v>
      </c>
      <c r="AG26" s="135">
        <v>0.06199474335558164</v>
      </c>
      <c r="AH26" s="6">
        <f t="shared" si="21"/>
        <v>0.05880171245</v>
      </c>
      <c r="AI26" s="21">
        <f t="shared" si="22"/>
        <v>0.9484951346</v>
      </c>
      <c r="AJ26" s="135"/>
      <c r="AL26" s="21"/>
    </row>
    <row r="27" ht="13.5" customHeight="1">
      <c r="A27" s="15" t="s">
        <v>111</v>
      </c>
      <c r="B27" s="6">
        <f>SQRT(('Regime Indicators'!J26-'Regime Indicators'!$J$33)^2+('Regime Indicators'!K26-'Regime Indicators'!$K$33)^2+('Regime Indicators'!L26-'Regime Indicators'!$L$33)^2+('Regime Indicators'!M26-'Regime Indicators'!$M$33)^2+('Regime Indicators'!N26-'Regime Indicators'!$N$33)^2+('Regime Indicators'!O26-'Regime Indicators'!$O$33)^2)</f>
        <v>3.244879544</v>
      </c>
      <c r="C27" s="6">
        <f t="shared" si="1"/>
        <v>0.2303923532</v>
      </c>
      <c r="D27" s="6">
        <f t="shared" si="2"/>
        <v>0.9637587255</v>
      </c>
      <c r="F27" s="135">
        <v>0.015222127070509295</v>
      </c>
      <c r="G27" s="6">
        <f t="shared" si="3"/>
        <v>0.01467045778</v>
      </c>
      <c r="H27" s="21">
        <f t="shared" si="4"/>
        <v>0.9637587255</v>
      </c>
      <c r="I27" s="135">
        <v>-0.01320260517960481</v>
      </c>
      <c r="J27" s="6">
        <f t="shared" si="5"/>
        <v>-0.01272412594</v>
      </c>
      <c r="K27" s="21">
        <f t="shared" si="6"/>
        <v>0.9637587255</v>
      </c>
      <c r="L27" s="135">
        <v>0.032213390694499244</v>
      </c>
      <c r="M27" s="6">
        <f t="shared" si="7"/>
        <v>0.03104593636</v>
      </c>
      <c r="N27" s="21">
        <f t="shared" si="8"/>
        <v>0.9637587255</v>
      </c>
      <c r="O27" s="22">
        <v>0.004471334722243814</v>
      </c>
      <c r="P27" s="6">
        <f t="shared" si="9"/>
        <v>0.004309287853</v>
      </c>
      <c r="Q27" s="21">
        <f t="shared" si="10"/>
        <v>0.9637587255</v>
      </c>
      <c r="R27" s="135">
        <v>0.06962669285259993</v>
      </c>
      <c r="S27" s="6">
        <f t="shared" si="11"/>
        <v>0.06710333276</v>
      </c>
      <c r="T27" s="21">
        <f t="shared" si="12"/>
        <v>0.9637587255</v>
      </c>
      <c r="U27" s="135">
        <v>0.04901490793688579</v>
      </c>
      <c r="V27" s="6">
        <f t="shared" si="13"/>
        <v>0.0472385452</v>
      </c>
      <c r="W27" s="21">
        <f t="shared" si="14"/>
        <v>0.9637587255</v>
      </c>
      <c r="X27" s="135">
        <v>0.07195548914646777</v>
      </c>
      <c r="Y27" s="6">
        <f t="shared" si="15"/>
        <v>0.06934773051</v>
      </c>
      <c r="Z27" s="21">
        <f t="shared" si="16"/>
        <v>0.9637587255</v>
      </c>
      <c r="AA27" s="135">
        <v>0.02512214796184553</v>
      </c>
      <c r="AB27" s="6">
        <f t="shared" si="17"/>
        <v>0.0242116893</v>
      </c>
      <c r="AC27" s="21">
        <f t="shared" si="18"/>
        <v>0.9637587255</v>
      </c>
      <c r="AD27" s="135">
        <v>-0.010351244764053358</v>
      </c>
      <c r="AE27" s="6">
        <f t="shared" si="19"/>
        <v>-0.009976102461</v>
      </c>
      <c r="AF27" s="21">
        <f t="shared" si="20"/>
        <v>0.9637587255</v>
      </c>
      <c r="AG27" s="135">
        <v>0.045951317394742563</v>
      </c>
      <c r="AH27" s="6">
        <f t="shared" si="21"/>
        <v>0.04428598309</v>
      </c>
      <c r="AI27" s="21">
        <f t="shared" si="22"/>
        <v>0.9637587255</v>
      </c>
      <c r="AJ27" s="135"/>
      <c r="AL27" s="21"/>
    </row>
    <row r="28" ht="13.5" customHeight="1">
      <c r="A28" s="15" t="s">
        <v>113</v>
      </c>
      <c r="B28" s="6">
        <f>SQRT(('Regime Indicators'!J27-'Regime Indicators'!$J$33)^2+('Regime Indicators'!K27-'Regime Indicators'!$K$33)^2+('Regime Indicators'!L27-'Regime Indicators'!$L$33)^2+('Regime Indicators'!M27-'Regime Indicators'!$M$33)^2+('Regime Indicators'!N27-'Regime Indicators'!$N$33)^2+('Regime Indicators'!O27-'Regime Indicators'!$O$33)^2)</f>
        <v>2.991995717</v>
      </c>
      <c r="C28" s="6">
        <f t="shared" si="1"/>
        <v>0.2124371412</v>
      </c>
      <c r="D28" s="6">
        <f t="shared" si="2"/>
        <v>0.9715132907</v>
      </c>
      <c r="F28" s="135">
        <v>0.12307995668965699</v>
      </c>
      <c r="G28" s="6">
        <f t="shared" si="3"/>
        <v>0.1195738137</v>
      </c>
      <c r="H28" s="21">
        <f t="shared" si="4"/>
        <v>0.9715132907</v>
      </c>
      <c r="I28" s="135">
        <v>0.09544419210008215</v>
      </c>
      <c r="J28" s="6">
        <f t="shared" si="5"/>
        <v>0.09272530115</v>
      </c>
      <c r="K28" s="21">
        <f t="shared" si="6"/>
        <v>0.9715132907</v>
      </c>
      <c r="L28" s="135">
        <v>0.11630862821944743</v>
      </c>
      <c r="M28" s="6">
        <f t="shared" si="7"/>
        <v>0.1129953781</v>
      </c>
      <c r="N28" s="21">
        <f t="shared" si="8"/>
        <v>0.9715132907</v>
      </c>
      <c r="O28" s="22">
        <v>0.13210363036343575</v>
      </c>
      <c r="P28" s="6">
        <f t="shared" si="9"/>
        <v>0.1283404327</v>
      </c>
      <c r="Q28" s="21">
        <f t="shared" si="10"/>
        <v>0.9715132907</v>
      </c>
      <c r="R28" s="135">
        <v>0.0312667552848489</v>
      </c>
      <c r="S28" s="6">
        <f t="shared" si="11"/>
        <v>0.03037606832</v>
      </c>
      <c r="T28" s="21">
        <f t="shared" si="12"/>
        <v>0.9715132907</v>
      </c>
      <c r="U28" s="135">
        <v>0.06258422667658725</v>
      </c>
      <c r="V28" s="6">
        <f t="shared" si="13"/>
        <v>0.06080140801</v>
      </c>
      <c r="W28" s="21">
        <f t="shared" si="14"/>
        <v>0.9715132907</v>
      </c>
      <c r="X28" s="135">
        <v>0.08156013101835091</v>
      </c>
      <c r="Y28" s="6">
        <f t="shared" si="15"/>
        <v>0.07923675128</v>
      </c>
      <c r="Z28" s="21">
        <f t="shared" si="16"/>
        <v>0.9715132907</v>
      </c>
      <c r="AA28" s="135">
        <v>0.0629423129610509</v>
      </c>
      <c r="AB28" s="6">
        <f t="shared" si="17"/>
        <v>0.06114929359</v>
      </c>
      <c r="AC28" s="21">
        <f t="shared" si="18"/>
        <v>0.9715132907</v>
      </c>
      <c r="AD28" s="135">
        <v>-0.034877911094800984</v>
      </c>
      <c r="AE28" s="6">
        <f t="shared" si="19"/>
        <v>-0.03388435418</v>
      </c>
      <c r="AF28" s="21">
        <f t="shared" si="20"/>
        <v>0.9715132907</v>
      </c>
      <c r="AG28" s="135">
        <v>0.013831016664077156</v>
      </c>
      <c r="AH28" s="6">
        <f t="shared" si="21"/>
        <v>0.01343701651</v>
      </c>
      <c r="AI28" s="21">
        <f t="shared" si="22"/>
        <v>0.9715132907</v>
      </c>
      <c r="AJ28" s="135"/>
      <c r="AL28" s="21"/>
    </row>
    <row r="29" ht="13.5" customHeight="1">
      <c r="A29" s="15" t="s">
        <v>115</v>
      </c>
      <c r="B29" s="6">
        <f>SQRT(('Regime Indicators'!J28-'Regime Indicators'!$J$33)^2+('Regime Indicators'!K28-'Regime Indicators'!$K$33)^2+('Regime Indicators'!L28-'Regime Indicators'!$L$33)^2+('Regime Indicators'!M28-'Regime Indicators'!$M$33)^2+('Regime Indicators'!N28-'Regime Indicators'!$N$33)^2+('Regime Indicators'!O28-'Regime Indicators'!$O$33)^2)</f>
        <v>2.484560651</v>
      </c>
      <c r="C29" s="6">
        <f t="shared" si="1"/>
        <v>0.176408328</v>
      </c>
      <c r="D29" s="6">
        <f t="shared" si="2"/>
        <v>0.9836208209</v>
      </c>
      <c r="F29" s="135">
        <v>0.03199833887278403</v>
      </c>
      <c r="G29" s="6">
        <f t="shared" si="3"/>
        <v>0.03147423235</v>
      </c>
      <c r="H29" s="21">
        <f t="shared" si="4"/>
        <v>0.9836208209</v>
      </c>
      <c r="I29" s="135">
        <v>0.020623898832668575</v>
      </c>
      <c r="J29" s="6">
        <f t="shared" si="5"/>
        <v>0.0202860963</v>
      </c>
      <c r="K29" s="21">
        <f t="shared" si="6"/>
        <v>0.9836208209</v>
      </c>
      <c r="L29" s="135">
        <v>0.024711362172225693</v>
      </c>
      <c r="M29" s="6">
        <f t="shared" si="7"/>
        <v>0.02430661035</v>
      </c>
      <c r="N29" s="21">
        <f t="shared" si="8"/>
        <v>0.9836208209</v>
      </c>
      <c r="O29" s="22">
        <v>0.037352758006788944</v>
      </c>
      <c r="P29" s="6">
        <f t="shared" si="9"/>
        <v>0.0367409505</v>
      </c>
      <c r="Q29" s="21">
        <f t="shared" si="10"/>
        <v>0.9836208209</v>
      </c>
      <c r="R29" s="135">
        <v>-0.012579438091760431</v>
      </c>
      <c r="S29" s="6">
        <f t="shared" si="11"/>
        <v>-0.01237339722</v>
      </c>
      <c r="T29" s="21">
        <f t="shared" si="12"/>
        <v>0.9836208209</v>
      </c>
      <c r="U29" s="135">
        <v>-0.01953627067082575</v>
      </c>
      <c r="V29" s="6">
        <f t="shared" si="13"/>
        <v>-0.0192162826</v>
      </c>
      <c r="W29" s="21">
        <f t="shared" si="14"/>
        <v>0.9836208209</v>
      </c>
      <c r="X29" s="135">
        <v>-0.02994343012201961</v>
      </c>
      <c r="Y29" s="6">
        <f t="shared" si="15"/>
        <v>-0.02945298132</v>
      </c>
      <c r="Z29" s="21">
        <f t="shared" si="16"/>
        <v>0.9836208209</v>
      </c>
      <c r="AA29" s="135">
        <v>-0.04017588958262752</v>
      </c>
      <c r="AB29" s="6">
        <f t="shared" si="17"/>
        <v>-0.03951784149</v>
      </c>
      <c r="AC29" s="21">
        <f t="shared" si="18"/>
        <v>0.9836208209</v>
      </c>
      <c r="AD29" s="135">
        <v>-0.030987044866969016</v>
      </c>
      <c r="AE29" s="6">
        <f t="shared" si="19"/>
        <v>-0.03047950251</v>
      </c>
      <c r="AF29" s="21">
        <f t="shared" si="20"/>
        <v>0.9836208209</v>
      </c>
      <c r="AG29" s="135">
        <v>-0.014437635241048241</v>
      </c>
      <c r="AH29" s="6">
        <f t="shared" si="21"/>
        <v>-0.01420115863</v>
      </c>
      <c r="AI29" s="21">
        <f t="shared" si="22"/>
        <v>0.9836208209</v>
      </c>
      <c r="AJ29" s="135"/>
      <c r="AL29" s="21"/>
    </row>
    <row r="30" ht="13.5" customHeight="1">
      <c r="A30" s="15" t="s">
        <v>117</v>
      </c>
      <c r="B30" s="6">
        <f>SQRT(('Regime Indicators'!J29-'Regime Indicators'!$J$33)^2+('Regime Indicators'!K29-'Regime Indicators'!$K$33)^2+('Regime Indicators'!L29-'Regime Indicators'!$L$33)^2+('Regime Indicators'!M29-'Regime Indicators'!$M$33)^2+('Regime Indicators'!N29-'Regime Indicators'!$N$33)^2+('Regime Indicators'!O29-'Regime Indicators'!$O$33)^2)</f>
        <v>1.863323056</v>
      </c>
      <c r="C30" s="6">
        <f t="shared" si="1"/>
        <v>0.1322993281</v>
      </c>
      <c r="D30" s="6">
        <f t="shared" si="2"/>
        <v>0.9930691243</v>
      </c>
      <c r="F30" s="135">
        <v>0.0394103072773524</v>
      </c>
      <c r="G30" s="6">
        <f t="shared" si="3"/>
        <v>0.03913715934</v>
      </c>
      <c r="H30" s="21">
        <f t="shared" si="4"/>
        <v>0.9930691243</v>
      </c>
      <c r="I30" s="135">
        <v>0.08109616974131928</v>
      </c>
      <c r="J30" s="6">
        <f t="shared" si="5"/>
        <v>0.08053410227</v>
      </c>
      <c r="K30" s="21">
        <f t="shared" si="6"/>
        <v>0.9930691243</v>
      </c>
      <c r="L30" s="135">
        <v>0.07591868049250583</v>
      </c>
      <c r="M30" s="6">
        <f t="shared" si="7"/>
        <v>0.07539249756</v>
      </c>
      <c r="N30" s="21">
        <f t="shared" si="8"/>
        <v>0.9930691243</v>
      </c>
      <c r="O30" s="22">
        <v>0.12802746768459894</v>
      </c>
      <c r="P30" s="6">
        <f t="shared" si="9"/>
        <v>0.1271401252</v>
      </c>
      <c r="Q30" s="21">
        <f t="shared" si="10"/>
        <v>0.9930691243</v>
      </c>
      <c r="R30" s="135">
        <v>0.12524365898074175</v>
      </c>
      <c r="S30" s="6">
        <f t="shared" si="11"/>
        <v>0.1243756108</v>
      </c>
      <c r="T30" s="21">
        <f t="shared" si="12"/>
        <v>0.9930691243</v>
      </c>
      <c r="U30" s="135">
        <v>0.10097901053269398</v>
      </c>
      <c r="V30" s="6">
        <f t="shared" si="13"/>
        <v>0.1002791376</v>
      </c>
      <c r="W30" s="21">
        <f t="shared" si="14"/>
        <v>0.9930691243</v>
      </c>
      <c r="X30" s="135">
        <v>0.15119090204430452</v>
      </c>
      <c r="Y30" s="6">
        <f t="shared" si="15"/>
        <v>0.1501430167</v>
      </c>
      <c r="Z30" s="21">
        <f t="shared" si="16"/>
        <v>0.9930691243</v>
      </c>
      <c r="AA30" s="135">
        <v>0.1481741880572176</v>
      </c>
      <c r="AB30" s="6">
        <f t="shared" si="17"/>
        <v>0.1471472112</v>
      </c>
      <c r="AC30" s="21">
        <f t="shared" si="18"/>
        <v>0.9930691243</v>
      </c>
      <c r="AD30" s="135">
        <v>0.0438108012453613</v>
      </c>
      <c r="AE30" s="6">
        <f t="shared" si="19"/>
        <v>0.04350715403</v>
      </c>
      <c r="AF30" s="21">
        <f t="shared" si="20"/>
        <v>0.9930691243</v>
      </c>
      <c r="AG30" s="135">
        <v>0.0345647898787842</v>
      </c>
      <c r="AH30" s="6">
        <f t="shared" si="21"/>
        <v>0.03432522562</v>
      </c>
      <c r="AI30" s="21">
        <f t="shared" si="22"/>
        <v>0.9930691243</v>
      </c>
      <c r="AJ30" s="135"/>
      <c r="AL30" s="21"/>
    </row>
    <row r="31" ht="13.5" customHeight="1">
      <c r="A31" s="15" t="s">
        <v>119</v>
      </c>
      <c r="B31" s="6">
        <f>SQRT(('Regime Indicators'!J30-'Regime Indicators'!$J$33)^2+('Regime Indicators'!K30-'Regime Indicators'!$K$33)^2+('Regime Indicators'!L30-'Regime Indicators'!$L$33)^2+('Regime Indicators'!M30-'Regime Indicators'!$M$33)^2+('Regime Indicators'!N30-'Regime Indicators'!$N$33)^2+('Regime Indicators'!O30-'Regime Indicators'!$O$33)^2)</f>
        <v>1.550175481</v>
      </c>
      <c r="C31" s="6">
        <f t="shared" si="1"/>
        <v>0.1100652804</v>
      </c>
      <c r="D31" s="6">
        <f t="shared" si="2"/>
        <v>0.996005218</v>
      </c>
      <c r="F31" s="135">
        <v>0.10008655789662968</v>
      </c>
      <c r="G31" s="6">
        <f t="shared" si="3"/>
        <v>0.09968673392</v>
      </c>
      <c r="H31" s="21">
        <f t="shared" si="4"/>
        <v>0.996005218</v>
      </c>
      <c r="I31" s="135">
        <v>0.10436267827085244</v>
      </c>
      <c r="J31" s="6">
        <f t="shared" si="5"/>
        <v>0.1039457721</v>
      </c>
      <c r="K31" s="21">
        <f t="shared" si="6"/>
        <v>0.996005218</v>
      </c>
      <c r="L31" s="135">
        <v>0.0930131041670268</v>
      </c>
      <c r="M31" s="6">
        <f t="shared" si="7"/>
        <v>0.09264153709</v>
      </c>
      <c r="N31" s="21">
        <f t="shared" si="8"/>
        <v>0.996005218</v>
      </c>
      <c r="O31" s="22">
        <v>0.08172443861155831</v>
      </c>
      <c r="P31" s="6">
        <f t="shared" si="9"/>
        <v>0.0813979673</v>
      </c>
      <c r="Q31" s="21">
        <f t="shared" si="10"/>
        <v>0.996005218</v>
      </c>
      <c r="R31" s="135">
        <v>0.06014753452030375</v>
      </c>
      <c r="S31" s="6">
        <f t="shared" si="11"/>
        <v>0.05990725823</v>
      </c>
      <c r="T31" s="21">
        <f t="shared" si="12"/>
        <v>0.996005218</v>
      </c>
      <c r="U31" s="135">
        <v>0.050782321841085</v>
      </c>
      <c r="V31" s="6">
        <f t="shared" si="13"/>
        <v>0.05057945754</v>
      </c>
      <c r="W31" s="21">
        <f t="shared" si="14"/>
        <v>0.996005218</v>
      </c>
      <c r="X31" s="135">
        <v>0.05757898823000063</v>
      </c>
      <c r="Y31" s="6">
        <f t="shared" si="15"/>
        <v>0.05734897272</v>
      </c>
      <c r="Z31" s="21">
        <f t="shared" si="16"/>
        <v>0.996005218</v>
      </c>
      <c r="AA31" s="135">
        <v>0.05276475278585946</v>
      </c>
      <c r="AB31" s="6">
        <f t="shared" si="17"/>
        <v>0.0525539691</v>
      </c>
      <c r="AC31" s="21">
        <f t="shared" si="18"/>
        <v>0.996005218</v>
      </c>
      <c r="AD31" s="135">
        <v>-0.0071683917451824675</v>
      </c>
      <c r="AE31" s="6">
        <f t="shared" si="19"/>
        <v>-0.007139755583</v>
      </c>
      <c r="AF31" s="21">
        <f t="shared" si="20"/>
        <v>0.996005218</v>
      </c>
      <c r="AG31" s="135">
        <v>0.038236513056671306</v>
      </c>
      <c r="AH31" s="6">
        <f t="shared" si="21"/>
        <v>0.03808376652</v>
      </c>
      <c r="AI31" s="21">
        <f t="shared" si="22"/>
        <v>0.996005218</v>
      </c>
      <c r="AJ31" s="135"/>
      <c r="AL31" s="21"/>
    </row>
    <row r="32" ht="13.5" customHeight="1">
      <c r="A32" s="15" t="s">
        <v>121</v>
      </c>
      <c r="B32" s="6">
        <f>SQRT(('Regime Indicators'!J31-'Regime Indicators'!$J$33)^2+('Regime Indicators'!K31-'Regime Indicators'!$K$33)^2+('Regime Indicators'!L31-'Regime Indicators'!$L$33)^2+('Regime Indicators'!M31-'Regime Indicators'!$M$33)^2+('Regime Indicators'!N31-'Regime Indicators'!$N$33)^2+('Regime Indicators'!O31-'Regime Indicators'!$O$33)^2)</f>
        <v>1.063290322</v>
      </c>
      <c r="C32" s="6">
        <f t="shared" si="1"/>
        <v>0.07549554799</v>
      </c>
      <c r="D32" s="6">
        <f t="shared" si="2"/>
        <v>0.9987096771</v>
      </c>
      <c r="F32" s="135">
        <v>0.030213933497469148</v>
      </c>
      <c r="G32" s="6">
        <f t="shared" si="3"/>
        <v>0.03017494777</v>
      </c>
      <c r="H32" s="21">
        <f t="shared" si="4"/>
        <v>0.9987096771</v>
      </c>
      <c r="I32" s="135">
        <v>0.011195161958098332</v>
      </c>
      <c r="J32" s="6">
        <f t="shared" si="5"/>
        <v>0.01118071658</v>
      </c>
      <c r="K32" s="21">
        <f t="shared" si="6"/>
        <v>0.9987096771</v>
      </c>
      <c r="L32" s="135">
        <v>0.01777023977561032</v>
      </c>
      <c r="M32" s="6">
        <f t="shared" si="7"/>
        <v>0.01774731043</v>
      </c>
      <c r="N32" s="21">
        <f t="shared" si="8"/>
        <v>0.9987096771</v>
      </c>
      <c r="O32" s="22">
        <v>0.00484762802201244</v>
      </c>
      <c r="P32" s="6">
        <f t="shared" si="9"/>
        <v>0.004841373017</v>
      </c>
      <c r="Q32" s="21">
        <f t="shared" si="10"/>
        <v>0.9987096771</v>
      </c>
      <c r="R32" s="135">
        <v>0.010934584937572378</v>
      </c>
      <c r="S32" s="6">
        <f t="shared" si="11"/>
        <v>0.01092047579</v>
      </c>
      <c r="T32" s="21">
        <f t="shared" si="12"/>
        <v>0.9987096771</v>
      </c>
      <c r="U32" s="135">
        <v>0.003957731738683856</v>
      </c>
      <c r="V32" s="6">
        <f t="shared" si="13"/>
        <v>0.003952624987</v>
      </c>
      <c r="W32" s="21">
        <f t="shared" si="14"/>
        <v>0.9987096771</v>
      </c>
      <c r="X32" s="135">
        <v>0.039798795924819386</v>
      </c>
      <c r="Y32" s="6">
        <f t="shared" si="15"/>
        <v>0.03974744263</v>
      </c>
      <c r="Z32" s="21">
        <f t="shared" si="16"/>
        <v>0.9987096771</v>
      </c>
      <c r="AA32" s="135">
        <v>0.029269201021254743</v>
      </c>
      <c r="AB32" s="6">
        <f t="shared" si="17"/>
        <v>0.0292314343</v>
      </c>
      <c r="AC32" s="21">
        <f t="shared" si="18"/>
        <v>0.9987096771</v>
      </c>
      <c r="AD32" s="135">
        <v>0.027892100251639906</v>
      </c>
      <c r="AE32" s="6">
        <f t="shared" si="19"/>
        <v>0.02785611044</v>
      </c>
      <c r="AF32" s="21">
        <f t="shared" si="20"/>
        <v>0.9987096771</v>
      </c>
      <c r="AG32" s="135">
        <v>0.029704461921522096</v>
      </c>
      <c r="AH32" s="6">
        <f t="shared" si="21"/>
        <v>0.02966613358</v>
      </c>
      <c r="AI32" s="21">
        <f t="shared" si="22"/>
        <v>0.9987096771</v>
      </c>
      <c r="AJ32" s="135"/>
      <c r="AL32" s="21"/>
    </row>
    <row r="33" ht="13.5" customHeight="1">
      <c r="A33" s="15" t="s">
        <v>123</v>
      </c>
      <c r="B33" s="6">
        <f>SQRT(('Regime Indicators'!J32-'Regime Indicators'!$J$33)^2+('Regime Indicators'!K32-'Regime Indicators'!$K$33)^2+('Regime Indicators'!L32-'Regime Indicators'!$L$33)^2+('Regime Indicators'!M32-'Regime Indicators'!$M$33)^2+('Regime Indicators'!N32-'Regime Indicators'!$N$33)^2+('Regime Indicators'!O32-'Regime Indicators'!$O$33)^2)</f>
        <v>0.9181018856</v>
      </c>
      <c r="C33" s="6">
        <f t="shared" si="1"/>
        <v>0.06518690477</v>
      </c>
      <c r="D33" s="6">
        <f t="shared" si="2"/>
        <v>0.9991692277</v>
      </c>
      <c r="F33" s="135">
        <v>0.051042337676546534</v>
      </c>
      <c r="G33" s="6">
        <f t="shared" si="3"/>
        <v>0.05099993311</v>
      </c>
      <c r="H33" s="21">
        <f t="shared" si="4"/>
        <v>0.9991692277</v>
      </c>
      <c r="I33" s="135">
        <v>0.05130329004789114</v>
      </c>
      <c r="J33" s="6">
        <f t="shared" si="5"/>
        <v>0.05126066869</v>
      </c>
      <c r="K33" s="21">
        <f t="shared" si="6"/>
        <v>0.9991692277</v>
      </c>
      <c r="L33" s="135">
        <v>0.02382828787470359</v>
      </c>
      <c r="M33" s="6">
        <f t="shared" si="7"/>
        <v>0.02380849199</v>
      </c>
      <c r="N33" s="21">
        <f t="shared" si="8"/>
        <v>0.9991692277</v>
      </c>
      <c r="O33" s="22">
        <v>0.01724402428155214</v>
      </c>
      <c r="P33" s="6">
        <f t="shared" si="9"/>
        <v>0.01722969842</v>
      </c>
      <c r="Q33" s="21">
        <f t="shared" si="10"/>
        <v>0.9991692277</v>
      </c>
      <c r="R33" s="135">
        <v>0.05238233061939446</v>
      </c>
      <c r="S33" s="6">
        <f t="shared" si="11"/>
        <v>0.05233881283</v>
      </c>
      <c r="T33" s="21">
        <f t="shared" si="12"/>
        <v>0.9991692277</v>
      </c>
      <c r="U33" s="135">
        <v>0.03995566128602457</v>
      </c>
      <c r="V33" s="6">
        <f t="shared" si="13"/>
        <v>0.03992246723</v>
      </c>
      <c r="W33" s="21">
        <f t="shared" si="14"/>
        <v>0.9991692277</v>
      </c>
      <c r="X33" s="135">
        <v>0.03400918843493228</v>
      </c>
      <c r="Y33" s="6">
        <f t="shared" si="15"/>
        <v>0.03398093454</v>
      </c>
      <c r="Z33" s="21">
        <f t="shared" si="16"/>
        <v>0.9991692277</v>
      </c>
      <c r="AA33" s="135">
        <v>0.030537423880423242</v>
      </c>
      <c r="AB33" s="6">
        <f t="shared" si="17"/>
        <v>0.03051205423</v>
      </c>
      <c r="AC33" s="21">
        <f t="shared" si="18"/>
        <v>0.9991692277</v>
      </c>
      <c r="AD33" s="135">
        <v>0.027232758519833755</v>
      </c>
      <c r="AE33" s="6">
        <f t="shared" si="19"/>
        <v>0.0272101343</v>
      </c>
      <c r="AF33" s="21">
        <f t="shared" si="20"/>
        <v>0.9991692277</v>
      </c>
      <c r="AG33" s="135">
        <v>0.02999423148957625</v>
      </c>
      <c r="AH33" s="6">
        <f t="shared" si="21"/>
        <v>0.02996931311</v>
      </c>
      <c r="AI33" s="21">
        <f t="shared" si="22"/>
        <v>0.9991692277</v>
      </c>
      <c r="AJ33" s="135"/>
      <c r="AL33" s="21"/>
    </row>
    <row r="34" ht="13.5" customHeight="1">
      <c r="A34" s="15"/>
      <c r="F34" s="135"/>
      <c r="H34" s="21"/>
      <c r="I34" s="135"/>
      <c r="K34" s="21"/>
      <c r="L34" s="135"/>
      <c r="N34" s="21"/>
      <c r="O34" s="22"/>
      <c r="Q34" s="21"/>
      <c r="R34" s="135"/>
      <c r="T34" s="21"/>
      <c r="U34" s="135"/>
      <c r="W34" s="21"/>
      <c r="X34" s="135"/>
      <c r="Z34" s="21"/>
      <c r="AA34" s="135"/>
      <c r="AC34" s="21"/>
      <c r="AD34" s="135"/>
      <c r="AF34" s="21"/>
      <c r="AG34" s="135"/>
      <c r="AI34" s="21"/>
      <c r="AJ34" s="135"/>
      <c r="AL34" s="21"/>
    </row>
    <row r="35" ht="13.5" customHeight="1">
      <c r="A35" s="15"/>
      <c r="F35" s="135"/>
      <c r="H35" s="21"/>
      <c r="I35" s="135"/>
      <c r="K35" s="21"/>
      <c r="L35" s="135"/>
      <c r="N35" s="21"/>
      <c r="O35" s="22"/>
      <c r="Q35" s="21"/>
      <c r="R35" s="135"/>
      <c r="T35" s="21"/>
      <c r="U35" s="135"/>
      <c r="W35" s="21"/>
      <c r="X35" s="135"/>
      <c r="Z35" s="21"/>
      <c r="AA35" s="135"/>
      <c r="AC35" s="21"/>
      <c r="AD35" s="135"/>
      <c r="AF35" s="21"/>
      <c r="AG35" s="135"/>
      <c r="AI35" s="21"/>
      <c r="AJ35" s="135"/>
      <c r="AL35" s="21"/>
    </row>
    <row r="36" ht="13.5" customHeight="1">
      <c r="A36" s="15"/>
      <c r="F36" s="135"/>
      <c r="H36" s="21"/>
      <c r="I36" s="135"/>
      <c r="K36" s="21"/>
      <c r="L36" s="135"/>
      <c r="N36" s="21"/>
      <c r="O36" s="22"/>
      <c r="Q36" s="21"/>
      <c r="R36" s="135"/>
      <c r="T36" s="21"/>
      <c r="U36" s="135"/>
      <c r="W36" s="21"/>
      <c r="X36" s="135"/>
      <c r="Z36" s="21"/>
      <c r="AA36" s="135"/>
      <c r="AC36" s="21"/>
      <c r="AD36" s="135"/>
      <c r="AF36" s="21"/>
      <c r="AG36" s="135"/>
      <c r="AI36" s="21"/>
      <c r="AJ36" s="135"/>
      <c r="AL36" s="21"/>
    </row>
    <row r="37" ht="13.5" customHeight="1">
      <c r="A37" s="15"/>
      <c r="F37" s="135"/>
      <c r="H37" s="21"/>
      <c r="I37" s="135"/>
      <c r="K37" s="21"/>
      <c r="L37" s="135"/>
      <c r="N37" s="21"/>
      <c r="O37" s="22"/>
      <c r="Q37" s="21"/>
      <c r="R37" s="135"/>
      <c r="T37" s="21"/>
      <c r="U37" s="135"/>
      <c r="W37" s="21"/>
      <c r="X37" s="135"/>
      <c r="Z37" s="21"/>
      <c r="AA37" s="135"/>
      <c r="AC37" s="21"/>
      <c r="AD37" s="135"/>
      <c r="AF37" s="21"/>
      <c r="AG37" s="135"/>
      <c r="AI37" s="21"/>
      <c r="AJ37" s="135"/>
      <c r="AL37" s="21"/>
    </row>
    <row r="38" ht="13.5" customHeight="1">
      <c r="A38" s="15"/>
      <c r="F38" s="135"/>
      <c r="H38" s="21"/>
      <c r="I38" s="135"/>
      <c r="K38" s="21"/>
      <c r="L38" s="135"/>
      <c r="N38" s="21"/>
      <c r="O38" s="22"/>
      <c r="Q38" s="21"/>
      <c r="R38" s="135"/>
      <c r="T38" s="21"/>
      <c r="U38" s="135"/>
      <c r="W38" s="21"/>
      <c r="X38" s="135"/>
      <c r="Z38" s="21"/>
      <c r="AA38" s="135"/>
      <c r="AC38" s="21"/>
      <c r="AD38" s="135"/>
      <c r="AF38" s="21"/>
      <c r="AG38" s="135"/>
      <c r="AI38" s="21"/>
      <c r="AJ38" s="135"/>
      <c r="AL38" s="21"/>
    </row>
    <row r="39" ht="13.5" customHeight="1">
      <c r="A39" s="15"/>
      <c r="F39" s="135"/>
      <c r="H39" s="21"/>
      <c r="I39" s="135"/>
      <c r="K39" s="21"/>
      <c r="L39" s="135"/>
      <c r="N39" s="21"/>
      <c r="O39" s="22"/>
      <c r="Q39" s="21"/>
      <c r="R39" s="135"/>
      <c r="T39" s="21"/>
      <c r="U39" s="135"/>
      <c r="W39" s="21"/>
      <c r="X39" s="135"/>
      <c r="Z39" s="21"/>
      <c r="AA39" s="135"/>
      <c r="AC39" s="21"/>
      <c r="AD39" s="135"/>
      <c r="AF39" s="21"/>
      <c r="AG39" s="135"/>
      <c r="AI39" s="21"/>
      <c r="AJ39" s="135"/>
      <c r="AL39" s="21"/>
    </row>
    <row r="40" ht="13.5" customHeight="1">
      <c r="A40" s="15"/>
      <c r="F40" s="135"/>
      <c r="H40" s="21"/>
      <c r="I40" s="135"/>
      <c r="K40" s="21"/>
      <c r="L40" s="135"/>
      <c r="N40" s="21"/>
      <c r="O40" s="22"/>
      <c r="Q40" s="21"/>
      <c r="R40" s="135"/>
      <c r="T40" s="21"/>
      <c r="U40" s="135"/>
      <c r="W40" s="21"/>
      <c r="X40" s="135"/>
      <c r="Z40" s="21"/>
      <c r="AA40" s="135"/>
      <c r="AC40" s="21"/>
      <c r="AD40" s="135"/>
      <c r="AF40" s="21"/>
      <c r="AG40" s="135"/>
      <c r="AI40" s="21"/>
      <c r="AJ40" s="135"/>
      <c r="AL40" s="21"/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  <c r="AJ41" s="135"/>
      <c r="AL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  <c r="AJ42" s="135"/>
      <c r="AL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  <c r="AJ43" s="135"/>
      <c r="AL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  <c r="AJ44" s="135"/>
      <c r="AL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  <c r="AJ45" s="135"/>
      <c r="AL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  <c r="AJ46" s="135"/>
      <c r="AL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  <c r="AJ47" s="135"/>
      <c r="AL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  <c r="AJ48" s="135"/>
      <c r="AL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  <c r="AJ49" s="135"/>
      <c r="AL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  <c r="AJ50" s="137"/>
      <c r="AL50" s="21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  <c r="AJ51" s="137"/>
      <c r="AL51" s="21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  <c r="AJ52" s="137"/>
      <c r="AL52" s="21"/>
    </row>
    <row r="53" ht="13.5" customHeight="1">
      <c r="E53" s="18" t="s">
        <v>341</v>
      </c>
      <c r="F53" s="135">
        <f>SUM(G3:G49)/SUM(H3:H49)</f>
        <v>0.03858901826</v>
      </c>
      <c r="I53" s="135">
        <f>SUM(J3:J49)/SUM(K3:K49)</f>
        <v>0.04059460175</v>
      </c>
      <c r="L53" s="135">
        <f>SUM(M3:M49)/SUM(N3:N49)</f>
        <v>0.04007567626</v>
      </c>
      <c r="O53" s="135">
        <f>SUM(P3:P49)/SUM(Q3:Q49)</f>
        <v>0.04461350307</v>
      </c>
      <c r="R53" s="135">
        <f>SUM(S3:S49)/SUM(T3:T49)</f>
        <v>0.02433424313</v>
      </c>
      <c r="U53" s="135">
        <f>SUM(V3:V49)/SUM(W3:W49)</f>
        <v>0.02471149389</v>
      </c>
      <c r="X53" s="135">
        <f>SUM(Y3:Y49)/SUM(Z3:Z49)</f>
        <v>0.03074320282</v>
      </c>
      <c r="AA53" s="135">
        <f>SUM(AB3:AB49)/SUM(AC3:AC49)</f>
        <v>0.02937040517</v>
      </c>
      <c r="AD53" s="135">
        <f>SUM(AE3:AE49)/SUM(AF3:AF49)</f>
        <v>0.009986312411</v>
      </c>
      <c r="AG53" s="135">
        <f>SUM(AH3:AH49)/SUM(AI3:AI49)</f>
        <v>0.02852621988</v>
      </c>
      <c r="AJ53" s="135"/>
      <c r="AL53" s="21"/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  <c r="AJ54" s="137"/>
      <c r="AL54" s="21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  <c r="AJ55" s="137"/>
      <c r="AL55" s="21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  <c r="AJ56" s="137"/>
      <c r="AL56" s="21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  <c r="AJ57" s="137"/>
      <c r="AL57" s="21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  <c r="AJ58" s="137"/>
      <c r="AL58" s="21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  <c r="AJ59" s="137"/>
      <c r="AL59" s="21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  <c r="AJ60" s="137"/>
      <c r="AL60" s="21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  <c r="AJ61" s="137"/>
      <c r="AL61" s="21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  <c r="AJ62" s="137"/>
      <c r="AL62" s="21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  <c r="AJ63" s="137"/>
      <c r="AL63" s="21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  <c r="AJ64" s="137"/>
      <c r="AL64" s="21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  <c r="AJ65" s="137"/>
      <c r="AL65" s="21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  <c r="AJ66" s="137"/>
      <c r="AL66" s="21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  <c r="AJ67" s="137"/>
      <c r="AL67" s="21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  <c r="AJ68" s="137"/>
      <c r="AL68" s="21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  <c r="AJ69" s="137"/>
      <c r="AL69" s="21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  <c r="AJ70" s="137"/>
      <c r="AL70" s="21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  <c r="AJ71" s="137"/>
      <c r="AL71" s="21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  <c r="AJ72" s="137"/>
      <c r="AL72" s="21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  <c r="AJ73" s="137"/>
      <c r="AL73" s="21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  <c r="AJ74" s="137"/>
      <c r="AL74" s="21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  <c r="AJ75" s="137"/>
      <c r="AL75" s="21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  <c r="AJ76" s="137"/>
      <c r="AL76" s="21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  <c r="AJ77" s="137"/>
      <c r="AL77" s="21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  <c r="AJ78" s="137"/>
      <c r="AL78" s="21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  <c r="AJ79" s="137"/>
      <c r="AL79" s="21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  <c r="AJ80" s="137"/>
      <c r="AL80" s="21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  <c r="AJ81" s="137"/>
      <c r="AL81" s="21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  <c r="AJ82" s="137"/>
      <c r="AL82" s="21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  <c r="AJ83" s="137"/>
      <c r="AL83" s="21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  <c r="AJ84" s="137"/>
      <c r="AL84" s="21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  <c r="AJ85" s="137"/>
      <c r="AL85" s="21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  <c r="AJ86" s="137"/>
      <c r="AL86" s="21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  <c r="AJ87" s="137"/>
      <c r="AL87" s="21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  <c r="AJ88" s="137"/>
      <c r="AL88" s="21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  <c r="AJ89" s="137"/>
      <c r="AL89" s="21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  <c r="AJ90" s="137"/>
      <c r="AL90" s="21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  <c r="AJ91" s="137"/>
      <c r="AL91" s="21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  <c r="AJ92" s="137"/>
      <c r="AL92" s="21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  <c r="AJ93" s="137"/>
      <c r="AL93" s="21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  <c r="AJ94" s="137"/>
      <c r="AL94" s="21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  <c r="AJ95" s="137"/>
      <c r="AL95" s="21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  <c r="AJ96" s="137"/>
      <c r="AL96" s="21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  <c r="AJ97" s="137"/>
      <c r="AL97" s="21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  <c r="AJ98" s="137"/>
      <c r="AL98" s="21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  <c r="AJ99" s="137"/>
      <c r="AL99" s="21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  <c r="AJ100" s="137"/>
      <c r="AL100" s="21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  <c r="AJ101" s="137"/>
      <c r="AL101" s="21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  <c r="AJ102" s="137"/>
      <c r="AL102" s="21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  <c r="AJ103" s="137"/>
      <c r="AL103" s="21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  <c r="AJ104" s="137"/>
      <c r="AL104" s="21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  <c r="AJ105" s="137"/>
      <c r="AL105" s="21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  <c r="AJ106" s="137"/>
      <c r="AL106" s="21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  <c r="AJ107" s="137"/>
      <c r="AL107" s="21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  <c r="AJ108" s="137"/>
      <c r="AL108" s="21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  <c r="AJ109" s="137"/>
      <c r="AL109" s="21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  <c r="AJ110" s="137"/>
      <c r="AL110" s="21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  <c r="AJ111" s="137"/>
      <c r="AL111" s="21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  <c r="AJ112" s="137"/>
      <c r="AL112" s="21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  <c r="AJ113" s="137"/>
      <c r="AL113" s="21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  <c r="AJ114" s="137"/>
      <c r="AL114" s="21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  <c r="AJ115" s="137"/>
      <c r="AL115" s="21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  <c r="AJ116" s="137"/>
      <c r="AL116" s="21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  <c r="AJ117" s="137"/>
      <c r="AL117" s="21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  <c r="AJ118" s="137"/>
      <c r="AL118" s="21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  <c r="AJ119" s="137"/>
      <c r="AL119" s="21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  <c r="AJ120" s="137"/>
      <c r="AL120" s="21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  <c r="AJ121" s="137"/>
      <c r="AL121" s="21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  <c r="AJ122" s="137"/>
      <c r="AL122" s="21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  <c r="AJ123" s="137"/>
      <c r="AL123" s="21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  <c r="AJ124" s="137"/>
      <c r="AL124" s="21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  <c r="AJ125" s="137"/>
      <c r="AL125" s="21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  <c r="AJ126" s="137"/>
      <c r="AL126" s="21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  <c r="AJ127" s="137"/>
      <c r="AL127" s="21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  <c r="AJ128" s="137"/>
      <c r="AL128" s="21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  <c r="AJ129" s="137"/>
      <c r="AL129" s="21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  <c r="AJ130" s="137"/>
      <c r="AL130" s="21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  <c r="AJ131" s="137"/>
      <c r="AL131" s="21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  <c r="AJ132" s="137"/>
      <c r="AL132" s="21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  <c r="AJ133" s="137"/>
      <c r="AL133" s="21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  <c r="AJ134" s="137"/>
      <c r="AL134" s="21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  <c r="AJ135" s="137"/>
      <c r="AL135" s="21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  <c r="AJ136" s="137"/>
      <c r="AL136" s="21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  <c r="AJ137" s="137"/>
      <c r="AL137" s="21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  <c r="AJ138" s="137"/>
      <c r="AL138" s="21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  <c r="AJ139" s="137"/>
      <c r="AL139" s="21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  <c r="AJ140" s="137"/>
      <c r="AL140" s="21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  <c r="AJ141" s="137"/>
      <c r="AL141" s="21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  <c r="AJ142" s="137"/>
      <c r="AL142" s="21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  <c r="AJ143" s="137"/>
      <c r="AL143" s="21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  <c r="AJ144" s="137"/>
      <c r="AL144" s="21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  <c r="AJ145" s="137"/>
      <c r="AL145" s="21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  <c r="AJ146" s="137"/>
      <c r="AL146" s="21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  <c r="AJ147" s="137"/>
      <c r="AL147" s="21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  <c r="AJ148" s="137"/>
      <c r="AL148" s="21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  <c r="AJ149" s="137"/>
      <c r="AL149" s="21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  <c r="AJ150" s="137"/>
      <c r="AL150" s="21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  <c r="AJ151" s="137"/>
      <c r="AL151" s="21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  <c r="AJ152" s="137"/>
      <c r="AL152" s="21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  <c r="AJ153" s="137"/>
      <c r="AL153" s="21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  <c r="AJ154" s="137"/>
      <c r="AL154" s="21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  <c r="AJ155" s="137"/>
      <c r="AL155" s="21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  <c r="AJ156" s="137"/>
      <c r="AL156" s="21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  <c r="AJ157" s="137"/>
      <c r="AL157" s="21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  <c r="AJ158" s="137"/>
      <c r="AL158" s="21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  <c r="AJ159" s="137"/>
      <c r="AL159" s="21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  <c r="AJ160" s="137"/>
      <c r="AL160" s="21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  <c r="AJ161" s="137"/>
      <c r="AL161" s="21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  <c r="AJ162" s="137"/>
      <c r="AL162" s="21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  <c r="AJ163" s="137"/>
      <c r="AL163" s="21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  <c r="AJ164" s="137"/>
      <c r="AL164" s="21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  <c r="AJ165" s="137"/>
      <c r="AL165" s="21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  <c r="AJ166" s="137"/>
      <c r="AL166" s="21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  <c r="AJ167" s="137"/>
      <c r="AL167" s="21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  <c r="AJ168" s="137"/>
      <c r="AL168" s="21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  <c r="AJ169" s="137"/>
      <c r="AL169" s="21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  <c r="AJ170" s="137"/>
      <c r="AL170" s="21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  <c r="AJ171" s="137"/>
      <c r="AL171" s="21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  <c r="AJ172" s="137"/>
      <c r="AL172" s="21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  <c r="AJ173" s="137"/>
      <c r="AL173" s="21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  <c r="AJ174" s="137"/>
      <c r="AL174" s="21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  <c r="AJ175" s="137"/>
      <c r="AL175" s="21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  <c r="AJ176" s="137"/>
      <c r="AL176" s="21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  <c r="AJ177" s="137"/>
      <c r="AL177" s="21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  <c r="AJ178" s="137"/>
      <c r="AL178" s="21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  <c r="AJ179" s="137"/>
      <c r="AL179" s="21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  <c r="AJ180" s="137"/>
      <c r="AL180" s="21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  <c r="AJ181" s="137"/>
      <c r="AL181" s="21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  <c r="AJ182" s="137"/>
      <c r="AL182" s="21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  <c r="AJ183" s="137"/>
      <c r="AL183" s="21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  <c r="AJ184" s="137"/>
      <c r="AL184" s="21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  <c r="AJ185" s="137"/>
      <c r="AL185" s="21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  <c r="AJ186" s="137"/>
      <c r="AL186" s="21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  <c r="AJ187" s="137"/>
      <c r="AL187" s="21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  <c r="AJ188" s="137"/>
      <c r="AL188" s="21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  <c r="AJ189" s="137"/>
      <c r="AL189" s="21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  <c r="AJ190" s="137"/>
      <c r="AL190" s="21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  <c r="AJ191" s="137"/>
      <c r="AL191" s="21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  <c r="AJ192" s="137"/>
      <c r="AL192" s="21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  <c r="AJ193" s="137"/>
      <c r="AL193" s="21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  <c r="AJ194" s="137"/>
      <c r="AL194" s="21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  <c r="AJ195" s="137"/>
      <c r="AL195" s="21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  <c r="AJ196" s="137"/>
      <c r="AL196" s="21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  <c r="AJ197" s="137"/>
      <c r="AL197" s="21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  <c r="AJ198" s="137"/>
      <c r="AL198" s="21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  <c r="AJ199" s="137"/>
      <c r="AL199" s="21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  <c r="AJ200" s="137"/>
      <c r="AL200" s="21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  <c r="AJ201" s="137"/>
      <c r="AL201" s="21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  <c r="AJ202" s="137"/>
      <c r="AL202" s="21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  <c r="AJ203" s="137"/>
      <c r="AL203" s="21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  <c r="AJ204" s="137"/>
      <c r="AL204" s="21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  <c r="AJ205" s="137"/>
      <c r="AL205" s="21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  <c r="AJ206" s="137"/>
      <c r="AL206" s="21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  <c r="AJ207" s="137"/>
      <c r="AL207" s="21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  <c r="AJ208" s="137"/>
      <c r="AL208" s="21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  <c r="AJ209" s="137"/>
      <c r="AL209" s="21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  <c r="AJ210" s="137"/>
      <c r="AL210" s="21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  <c r="AJ211" s="137"/>
      <c r="AL211" s="21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  <c r="AJ212" s="137"/>
      <c r="AL212" s="21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  <c r="AJ213" s="137"/>
      <c r="AL213" s="21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  <c r="AJ214" s="137"/>
      <c r="AL214" s="21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  <c r="AJ215" s="137"/>
      <c r="AL215" s="21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  <c r="AJ216" s="137"/>
      <c r="AL216" s="21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  <c r="AJ217" s="137"/>
      <c r="AL217" s="21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  <c r="AJ218" s="137"/>
      <c r="AL218" s="21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  <c r="AJ219" s="137"/>
      <c r="AL219" s="21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  <c r="AJ220" s="137"/>
      <c r="AL220" s="21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  <c r="AJ221" s="137"/>
      <c r="AL221" s="21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  <c r="AJ222" s="137"/>
      <c r="AL222" s="21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  <c r="AJ223" s="137"/>
      <c r="AL223" s="21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  <c r="AJ224" s="137"/>
      <c r="AL224" s="21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  <c r="AJ225" s="137"/>
      <c r="AL225" s="21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  <c r="AJ226" s="137"/>
      <c r="AL226" s="21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  <c r="AJ227" s="137"/>
      <c r="AL227" s="21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  <c r="AJ228" s="137"/>
      <c r="AL228" s="21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  <c r="AJ229" s="137"/>
      <c r="AL229" s="21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  <c r="AJ230" s="137"/>
      <c r="AL230" s="21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  <c r="AJ231" s="137"/>
      <c r="AL231" s="21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  <c r="AJ232" s="137"/>
      <c r="AL232" s="21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  <c r="AJ233" s="137"/>
      <c r="AL233" s="21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  <c r="AJ234" s="137"/>
      <c r="AL234" s="21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  <c r="AJ235" s="137"/>
      <c r="AL235" s="21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  <c r="AJ236" s="137"/>
      <c r="AL236" s="21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  <c r="AJ237" s="137"/>
      <c r="AL237" s="21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  <c r="AJ238" s="137"/>
      <c r="AL238" s="21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  <c r="AJ239" s="137"/>
      <c r="AL239" s="21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  <c r="AJ240" s="137"/>
      <c r="AL240" s="21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  <c r="AJ241" s="137"/>
      <c r="AL241" s="21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  <c r="AJ242" s="137"/>
      <c r="AL242" s="21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  <c r="AJ243" s="137"/>
      <c r="AL243" s="21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  <c r="AJ244" s="137"/>
      <c r="AL244" s="21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  <c r="AJ245" s="137"/>
      <c r="AL245" s="21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  <c r="AJ246" s="137"/>
      <c r="AL246" s="21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  <c r="AJ247" s="137"/>
      <c r="AL247" s="21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  <c r="AJ248" s="137"/>
      <c r="AL248" s="21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  <c r="AJ249" s="137"/>
      <c r="AL249" s="21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  <c r="AJ250" s="137"/>
      <c r="AL250" s="21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  <c r="AJ251" s="137"/>
      <c r="AL251" s="21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  <c r="AJ252" s="137"/>
      <c r="AL252" s="21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  <c r="AJ253" s="137"/>
      <c r="AL253" s="2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8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  <c r="AJ1" s="133"/>
      <c r="AK1" s="141"/>
      <c r="AL1" s="141"/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  <c r="AJ2" s="134"/>
      <c r="AK2" s="18"/>
      <c r="AL2" s="18"/>
    </row>
    <row r="3" ht="13.5" customHeight="1">
      <c r="A3" s="15" t="s">
        <v>28</v>
      </c>
      <c r="B3" s="6">
        <f>SQRT(('Regime Indicators'!J2-'Regime Indicators'!$J$32)^2+('Regime Indicators'!K2-'Regime Indicators'!$K$32)^2+('Regime Indicators'!L2-'Regime Indicators'!$L$32)^2+('Regime Indicators'!M2-'Regime Indicators'!$M$32)^2+('Regime Indicators'!N2-'Regime Indicators'!$N$32)^2+('Regime Indicators'!O2-'Regime Indicators'!$O$32)^2)</f>
        <v>14.320882</v>
      </c>
      <c r="C3" s="6">
        <f t="shared" ref="C3:C32" si="1">B3/MAX($B$3:$B$49)</f>
        <v>1</v>
      </c>
      <c r="D3" s="6">
        <f t="shared" ref="D3:D32" si="2">(1-C3^3)^3</f>
        <v>0</v>
      </c>
      <c r="F3" s="135">
        <v>0.08002022215014493</v>
      </c>
      <c r="G3" s="6">
        <f t="shared" ref="G3:G32" si="3">F3*$D3</f>
        <v>0</v>
      </c>
      <c r="H3" s="21">
        <f t="shared" ref="H3:H32" si="4">$D3</f>
        <v>0</v>
      </c>
      <c r="I3" s="135">
        <v>0.05927035378206491</v>
      </c>
      <c r="J3" s="6">
        <f t="shared" ref="J3:J32" si="5">I3*$D3</f>
        <v>0</v>
      </c>
      <c r="K3" s="21">
        <f t="shared" ref="K3:K32" si="6">$D3</f>
        <v>0</v>
      </c>
      <c r="L3" s="135">
        <v>0.09027923563222706</v>
      </c>
      <c r="M3" s="6">
        <f t="shared" ref="M3:M32" si="7">L3*$D3</f>
        <v>0</v>
      </c>
      <c r="N3" s="21">
        <f t="shared" ref="N3:N32" si="8">$D3</f>
        <v>0</v>
      </c>
      <c r="O3" s="22">
        <v>0.08769557455906196</v>
      </c>
      <c r="P3" s="6">
        <f t="shared" ref="P3:P32" si="9">O3*$D3</f>
        <v>0</v>
      </c>
      <c r="Q3" s="21">
        <f t="shared" ref="Q3:Q32" si="10">$D3</f>
        <v>0</v>
      </c>
      <c r="R3" s="135">
        <v>0.10845177406117879</v>
      </c>
      <c r="S3" s="6">
        <f t="shared" ref="S3:S32" si="11">R3*$D3</f>
        <v>0</v>
      </c>
      <c r="T3" s="21">
        <f t="shared" ref="T3:T32" si="12">$D3</f>
        <v>0</v>
      </c>
      <c r="U3" s="135">
        <v>0.09379122638738613</v>
      </c>
      <c r="V3" s="6">
        <f t="shared" ref="V3:V32" si="13">U3*$D3</f>
        <v>0</v>
      </c>
      <c r="W3" s="21">
        <f t="shared" ref="W3:W32" si="14">$D3</f>
        <v>0</v>
      </c>
      <c r="X3" s="135">
        <v>0.122437114401857</v>
      </c>
      <c r="Y3" s="6">
        <f t="shared" ref="Y3:Y32" si="15">X3*$D3</f>
        <v>0</v>
      </c>
      <c r="Z3" s="21">
        <f t="shared" ref="Z3:Z32" si="16">$D3</f>
        <v>0</v>
      </c>
      <c r="AA3" s="135">
        <v>0.128439994113547</v>
      </c>
      <c r="AB3" s="6">
        <f t="shared" ref="AB3:AB32" si="17">AA3*$D3</f>
        <v>0</v>
      </c>
      <c r="AC3" s="21">
        <f t="shared" ref="AC3:AC32" si="18">$D3</f>
        <v>0</v>
      </c>
      <c r="AD3" s="135">
        <v>0.02572521521226423</v>
      </c>
      <c r="AE3" s="6">
        <f t="shared" ref="AE3:AE32" si="19">AD3*$D3</f>
        <v>0</v>
      </c>
      <c r="AF3" s="21">
        <f t="shared" ref="AF3:AF32" si="20">$D3</f>
        <v>0</v>
      </c>
      <c r="AG3" s="135">
        <v>0.04818173655123448</v>
      </c>
      <c r="AH3" s="6">
        <f t="shared" ref="AH3:AH32" si="21">AG3*$D3</f>
        <v>0</v>
      </c>
      <c r="AI3" s="21">
        <f t="shared" ref="AI3:AI32" si="22">$D3</f>
        <v>0</v>
      </c>
      <c r="AJ3" s="135"/>
      <c r="AL3" s="21"/>
    </row>
    <row r="4" ht="13.5" customHeight="1">
      <c r="A4" s="15" t="s">
        <v>31</v>
      </c>
      <c r="B4" s="6">
        <f>SQRT(('Regime Indicators'!J3-'Regime Indicators'!$J$32)^2+('Regime Indicators'!K3-'Regime Indicators'!$K$32)^2+('Regime Indicators'!L3-'Regime Indicators'!$L$32)^2+('Regime Indicators'!M3-'Regime Indicators'!$M$32)^2+('Regime Indicators'!N3-'Regime Indicators'!$N$32)^2+('Regime Indicators'!O3-'Regime Indicators'!$O$32)^2)</f>
        <v>13.42374349</v>
      </c>
      <c r="C4" s="6">
        <f t="shared" si="1"/>
        <v>0.9373545218</v>
      </c>
      <c r="D4" s="6">
        <f t="shared" si="2"/>
        <v>0.005489864111</v>
      </c>
      <c r="F4" s="135">
        <v>0.01241346270998478</v>
      </c>
      <c r="G4" s="6">
        <f t="shared" si="3"/>
        <v>0.00006814822343</v>
      </c>
      <c r="H4" s="21">
        <f t="shared" si="4"/>
        <v>0.005489864111</v>
      </c>
      <c r="I4" s="135">
        <v>0.011884710625086337</v>
      </c>
      <c r="J4" s="6">
        <f t="shared" si="5"/>
        <v>0.00006524544633</v>
      </c>
      <c r="K4" s="21">
        <f t="shared" si="6"/>
        <v>0.005489864111</v>
      </c>
      <c r="L4" s="135">
        <v>0.014613208825635438</v>
      </c>
      <c r="M4" s="6">
        <f t="shared" si="7"/>
        <v>0.00008022453068</v>
      </c>
      <c r="N4" s="21">
        <f t="shared" si="8"/>
        <v>0.005489864111</v>
      </c>
      <c r="O4" s="22">
        <v>0.024761117291381085</v>
      </c>
      <c r="P4" s="6">
        <f t="shared" si="9"/>
        <v>0.0001359351692</v>
      </c>
      <c r="Q4" s="21">
        <f t="shared" si="10"/>
        <v>0.005489864111</v>
      </c>
      <c r="R4" s="135">
        <v>0.0320104288920775</v>
      </c>
      <c r="S4" s="6">
        <f t="shared" si="11"/>
        <v>0.0001757329048</v>
      </c>
      <c r="T4" s="21">
        <f t="shared" si="12"/>
        <v>0.005489864111</v>
      </c>
      <c r="U4" s="135">
        <v>0.04831366244088464</v>
      </c>
      <c r="V4" s="6">
        <f t="shared" si="13"/>
        <v>0.0002652354415</v>
      </c>
      <c r="W4" s="21">
        <f t="shared" si="14"/>
        <v>0.005489864111</v>
      </c>
      <c r="X4" s="135">
        <v>0.07268401040415595</v>
      </c>
      <c r="Y4" s="6">
        <f t="shared" si="15"/>
        <v>0.0003990253402</v>
      </c>
      <c r="Z4" s="21">
        <f t="shared" si="16"/>
        <v>0.005489864111</v>
      </c>
      <c r="AA4" s="135">
        <v>0.06995801200596197</v>
      </c>
      <c r="AB4" s="6">
        <f t="shared" si="17"/>
        <v>0.0003840599794</v>
      </c>
      <c r="AC4" s="21">
        <f t="shared" si="18"/>
        <v>0.005489864111</v>
      </c>
      <c r="AD4" s="135">
        <v>0.011605795214162162</v>
      </c>
      <c r="AE4" s="6">
        <f t="shared" si="19"/>
        <v>0.00006371423863</v>
      </c>
      <c r="AF4" s="21">
        <f t="shared" si="20"/>
        <v>0.005489864111</v>
      </c>
      <c r="AG4" s="135">
        <v>0.025472703447271927</v>
      </c>
      <c r="AH4" s="6">
        <f t="shared" si="21"/>
        <v>0.0001398416805</v>
      </c>
      <c r="AI4" s="21">
        <f t="shared" si="22"/>
        <v>0.005489864111</v>
      </c>
      <c r="AJ4" s="135"/>
      <c r="AL4" s="21"/>
    </row>
    <row r="5" ht="13.5" customHeight="1">
      <c r="A5" s="15" t="s">
        <v>55</v>
      </c>
      <c r="B5" s="6">
        <f>SQRT(('Regime Indicators'!J4-'Regime Indicators'!$J$32)^2+('Regime Indicators'!K4-'Regime Indicators'!$K$32)^2+('Regime Indicators'!L4-'Regime Indicators'!$L$32)^2+('Regime Indicators'!M4-'Regime Indicators'!$M$32)^2+('Regime Indicators'!N4-'Regime Indicators'!$N$32)^2+('Regime Indicators'!O4-'Regime Indicators'!$O$32)^2)</f>
        <v>12.84594569</v>
      </c>
      <c r="C5" s="6">
        <f t="shared" si="1"/>
        <v>0.8970079981</v>
      </c>
      <c r="D5" s="6">
        <f t="shared" si="2"/>
        <v>0.02154213581</v>
      </c>
      <c r="F5" s="135">
        <v>0.04925153891895251</v>
      </c>
      <c r="G5" s="6">
        <f t="shared" si="3"/>
        <v>0.00106098334</v>
      </c>
      <c r="H5" s="21">
        <f t="shared" si="4"/>
        <v>0.02154213581</v>
      </c>
      <c r="I5" s="135">
        <v>0.06855645625949958</v>
      </c>
      <c r="J5" s="6">
        <f t="shared" si="5"/>
        <v>0.001476852491</v>
      </c>
      <c r="K5" s="21">
        <f t="shared" si="6"/>
        <v>0.02154213581</v>
      </c>
      <c r="L5" s="135">
        <v>0.023009322975089397</v>
      </c>
      <c r="M5" s="6">
        <f t="shared" si="7"/>
        <v>0.0004956699603</v>
      </c>
      <c r="N5" s="21">
        <f t="shared" si="8"/>
        <v>0.02154213581</v>
      </c>
      <c r="O5" s="22">
        <v>0.06687712968515203</v>
      </c>
      <c r="P5" s="6">
        <f t="shared" si="9"/>
        <v>0.00144067621</v>
      </c>
      <c r="Q5" s="21">
        <f t="shared" si="10"/>
        <v>0.02154213581</v>
      </c>
      <c r="R5" s="135">
        <v>0.06694646170415974</v>
      </c>
      <c r="S5" s="6">
        <f t="shared" si="11"/>
        <v>0.00144216977</v>
      </c>
      <c r="T5" s="21">
        <f t="shared" si="12"/>
        <v>0.02154213581</v>
      </c>
      <c r="U5" s="135">
        <v>0.07262039596740211</v>
      </c>
      <c r="V5" s="6">
        <f t="shared" si="13"/>
        <v>0.001564398432</v>
      </c>
      <c r="W5" s="21">
        <f t="shared" si="14"/>
        <v>0.02154213581</v>
      </c>
      <c r="X5" s="135">
        <v>0.041689047053434125</v>
      </c>
      <c r="Y5" s="6">
        <f t="shared" si="15"/>
        <v>0.0008980711133</v>
      </c>
      <c r="Z5" s="21">
        <f t="shared" si="16"/>
        <v>0.02154213581</v>
      </c>
      <c r="AA5" s="135">
        <v>0.05575059516325842</v>
      </c>
      <c r="AB5" s="6">
        <f t="shared" si="17"/>
        <v>0.001200986892</v>
      </c>
      <c r="AC5" s="21">
        <f t="shared" si="18"/>
        <v>0.02154213581</v>
      </c>
      <c r="AD5" s="135">
        <v>-0.01099525232072629</v>
      </c>
      <c r="AE5" s="6">
        <f t="shared" si="19"/>
        <v>-0.0002368612187</v>
      </c>
      <c r="AF5" s="21">
        <f t="shared" si="20"/>
        <v>0.02154213581</v>
      </c>
      <c r="AG5" s="135">
        <v>4.246628429507293E-4</v>
      </c>
      <c r="AH5" s="6">
        <f t="shared" si="21"/>
        <v>0.000009148144635</v>
      </c>
      <c r="AI5" s="21">
        <f t="shared" si="22"/>
        <v>0.02154213581</v>
      </c>
      <c r="AJ5" s="135"/>
      <c r="AL5" s="21"/>
    </row>
    <row r="6" ht="13.5" customHeight="1">
      <c r="A6" s="15" t="s">
        <v>59</v>
      </c>
      <c r="B6" s="6">
        <f>SQRT(('Regime Indicators'!J5-'Regime Indicators'!$J$32)^2+('Regime Indicators'!K5-'Regime Indicators'!$K$32)^2+('Regime Indicators'!L5-'Regime Indicators'!$L$32)^2+('Regime Indicators'!M5-'Regime Indicators'!$M$32)^2+('Regime Indicators'!N5-'Regime Indicators'!$N$32)^2+('Regime Indicators'!O5-'Regime Indicators'!$O$32)^2)</f>
        <v>11.6605012</v>
      </c>
      <c r="C6" s="6">
        <f t="shared" si="1"/>
        <v>0.8142306604</v>
      </c>
      <c r="D6" s="6">
        <f t="shared" si="2"/>
        <v>0.09745553229</v>
      </c>
      <c r="F6" s="135">
        <v>-0.002430018543937873</v>
      </c>
      <c r="G6" s="6">
        <f t="shared" si="3"/>
        <v>-0.0002368187507</v>
      </c>
      <c r="H6" s="21">
        <f t="shared" si="4"/>
        <v>0.09745553229</v>
      </c>
      <c r="I6" s="135">
        <v>0.04208238323936153</v>
      </c>
      <c r="J6" s="6">
        <f t="shared" si="5"/>
        <v>0.004101161059</v>
      </c>
      <c r="K6" s="21">
        <f t="shared" si="6"/>
        <v>0.09745553229</v>
      </c>
      <c r="L6" s="135">
        <v>-0.06256878422352907</v>
      </c>
      <c r="M6" s="6">
        <f t="shared" si="7"/>
        <v>-0.006097674171</v>
      </c>
      <c r="N6" s="21">
        <f t="shared" si="8"/>
        <v>0.09745553229</v>
      </c>
      <c r="O6" s="22">
        <v>1.594875589121525E-4</v>
      </c>
      <c r="P6" s="6">
        <f t="shared" si="9"/>
        <v>0.00001554294495</v>
      </c>
      <c r="Q6" s="21">
        <f t="shared" si="10"/>
        <v>0.09745553229</v>
      </c>
      <c r="R6" s="135">
        <v>0.005225827378864345</v>
      </c>
      <c r="S6" s="6">
        <f t="shared" si="11"/>
        <v>0.0005092857889</v>
      </c>
      <c r="T6" s="21">
        <f t="shared" si="12"/>
        <v>0.09745553229</v>
      </c>
      <c r="U6" s="135">
        <v>0.04897168001593255</v>
      </c>
      <c r="V6" s="6">
        <f t="shared" si="13"/>
        <v>0.004772561143</v>
      </c>
      <c r="W6" s="21">
        <f t="shared" si="14"/>
        <v>0.09745553229</v>
      </c>
      <c r="X6" s="135">
        <v>-0.028372464318063062</v>
      </c>
      <c r="Y6" s="6">
        <f t="shared" si="15"/>
        <v>-0.002765053612</v>
      </c>
      <c r="Z6" s="21">
        <f t="shared" si="16"/>
        <v>0.09745553229</v>
      </c>
      <c r="AA6" s="135">
        <v>-0.01465868783247759</v>
      </c>
      <c r="AB6" s="6">
        <f t="shared" si="17"/>
        <v>-0.001428570225</v>
      </c>
      <c r="AC6" s="21">
        <f t="shared" si="18"/>
        <v>0.09745553229</v>
      </c>
      <c r="AD6" s="135">
        <v>0.07345144035693751</v>
      </c>
      <c r="AE6" s="6">
        <f t="shared" si="19"/>
        <v>0.007158249217</v>
      </c>
      <c r="AF6" s="21">
        <f t="shared" si="20"/>
        <v>0.09745553229</v>
      </c>
      <c r="AG6" s="135">
        <v>0.009373971220094646</v>
      </c>
      <c r="AH6" s="6">
        <f t="shared" si="21"/>
        <v>0.0009135453549</v>
      </c>
      <c r="AI6" s="21">
        <f t="shared" si="22"/>
        <v>0.09745553229</v>
      </c>
      <c r="AJ6" s="135"/>
      <c r="AL6" s="21"/>
    </row>
    <row r="7" ht="13.5" customHeight="1">
      <c r="A7" s="15" t="s">
        <v>61</v>
      </c>
      <c r="B7" s="6">
        <f>SQRT(('Regime Indicators'!J6-'Regime Indicators'!$J$32)^2+('Regime Indicators'!K6-'Regime Indicators'!$K$32)^2+('Regime Indicators'!L6-'Regime Indicators'!$L$32)^2+('Regime Indicators'!M6-'Regime Indicators'!$M$32)^2+('Regime Indicators'!N6-'Regime Indicators'!$N$32)^2+('Regime Indicators'!O6-'Regime Indicators'!$O$32)^2)</f>
        <v>10.58577505</v>
      </c>
      <c r="C7" s="6">
        <f t="shared" si="1"/>
        <v>0.7391845735</v>
      </c>
      <c r="D7" s="6">
        <f t="shared" si="2"/>
        <v>0.2118303573</v>
      </c>
      <c r="F7" s="135">
        <v>-0.05796753433549395</v>
      </c>
      <c r="G7" s="6">
        <f t="shared" si="3"/>
        <v>-0.01227928351</v>
      </c>
      <c r="H7" s="21">
        <f t="shared" si="4"/>
        <v>0.2118303573</v>
      </c>
      <c r="I7" s="135">
        <v>-0.007657923639615372</v>
      </c>
      <c r="J7" s="6">
        <f t="shared" si="5"/>
        <v>-0.001622180701</v>
      </c>
      <c r="K7" s="21">
        <f t="shared" si="6"/>
        <v>0.2118303573</v>
      </c>
      <c r="L7" s="135">
        <v>-0.0727507260282858</v>
      </c>
      <c r="M7" s="6">
        <f t="shared" si="7"/>
        <v>-0.01541081229</v>
      </c>
      <c r="N7" s="21">
        <f t="shared" si="8"/>
        <v>0.2118303573</v>
      </c>
      <c r="O7" s="22">
        <v>-0.021038970256296308</v>
      </c>
      <c r="P7" s="6">
        <f t="shared" si="9"/>
        <v>-0.004456692586</v>
      </c>
      <c r="Q7" s="21">
        <f t="shared" si="10"/>
        <v>0.2118303573</v>
      </c>
      <c r="R7" s="135">
        <v>-0.03375881088889332</v>
      </c>
      <c r="S7" s="6">
        <f t="shared" si="11"/>
        <v>-0.007151140972</v>
      </c>
      <c r="T7" s="21">
        <f t="shared" si="12"/>
        <v>0.2118303573</v>
      </c>
      <c r="U7" s="135">
        <v>6.377278934066588E-4</v>
      </c>
      <c r="V7" s="6">
        <f t="shared" si="13"/>
        <v>0.0001350901275</v>
      </c>
      <c r="W7" s="21">
        <f t="shared" si="14"/>
        <v>0.2118303573</v>
      </c>
      <c r="X7" s="135">
        <v>-0.06051301901523953</v>
      </c>
      <c r="Y7" s="6">
        <f t="shared" si="15"/>
        <v>-0.01281849444</v>
      </c>
      <c r="Z7" s="21">
        <f t="shared" si="16"/>
        <v>0.2118303573</v>
      </c>
      <c r="AA7" s="135">
        <v>-0.038422046372680874</v>
      </c>
      <c r="AB7" s="6">
        <f t="shared" si="17"/>
        <v>-0.008138955811</v>
      </c>
      <c r="AC7" s="21">
        <f t="shared" si="18"/>
        <v>0.2118303573</v>
      </c>
      <c r="AD7" s="135">
        <v>0.033848760639049624</v>
      </c>
      <c r="AE7" s="6">
        <f t="shared" si="19"/>
        <v>0.00717019506</v>
      </c>
      <c r="AF7" s="21">
        <f t="shared" si="20"/>
        <v>0.2118303573</v>
      </c>
      <c r="AG7" s="135">
        <v>-0.0037485287604897</v>
      </c>
      <c r="AH7" s="6">
        <f t="shared" si="21"/>
        <v>-0.0007940521866</v>
      </c>
      <c r="AI7" s="21">
        <f t="shared" si="22"/>
        <v>0.2118303573</v>
      </c>
      <c r="AJ7" s="135"/>
      <c r="AL7" s="21"/>
    </row>
    <row r="8" ht="13.5" customHeight="1">
      <c r="A8" s="15" t="s">
        <v>63</v>
      </c>
      <c r="B8" s="6">
        <f>SQRT(('Regime Indicators'!J7-'Regime Indicators'!$J$32)^2+('Regime Indicators'!K7-'Regime Indicators'!$K$32)^2+('Regime Indicators'!L7-'Regime Indicators'!$L$32)^2+('Regime Indicators'!M7-'Regime Indicators'!$M$32)^2+('Regime Indicators'!N7-'Regime Indicators'!$N$32)^2+('Regime Indicators'!O7-'Regime Indicators'!$O$32)^2)</f>
        <v>9.711512031</v>
      </c>
      <c r="C8" s="6">
        <f t="shared" si="1"/>
        <v>0.6781364468</v>
      </c>
      <c r="D8" s="6">
        <f t="shared" si="2"/>
        <v>0.3258681016</v>
      </c>
      <c r="F8" s="135">
        <v>-0.08718803376235329</v>
      </c>
      <c r="G8" s="6">
        <f t="shared" si="3"/>
        <v>-0.02841179905</v>
      </c>
      <c r="H8" s="21">
        <f t="shared" si="4"/>
        <v>0.3258681016</v>
      </c>
      <c r="I8" s="135">
        <v>-0.10179134102816823</v>
      </c>
      <c r="J8" s="6">
        <f t="shared" si="5"/>
        <v>-0.03317055106</v>
      </c>
      <c r="K8" s="21">
        <f t="shared" si="6"/>
        <v>0.3258681016</v>
      </c>
      <c r="L8" s="135">
        <v>-0.06526749088310968</v>
      </c>
      <c r="M8" s="6">
        <f t="shared" si="7"/>
        <v>-0.02126859335</v>
      </c>
      <c r="N8" s="21">
        <f t="shared" si="8"/>
        <v>0.3258681016</v>
      </c>
      <c r="O8" s="22">
        <v>-0.12827610113163534</v>
      </c>
      <c r="P8" s="6">
        <f t="shared" si="9"/>
        <v>-0.04180108956</v>
      </c>
      <c r="Q8" s="21">
        <f t="shared" si="10"/>
        <v>0.3258681016</v>
      </c>
      <c r="R8" s="135">
        <v>-0.09554071985513612</v>
      </c>
      <c r="S8" s="6">
        <f t="shared" si="11"/>
        <v>-0.03113367301</v>
      </c>
      <c r="T8" s="21">
        <f t="shared" si="12"/>
        <v>0.3258681016</v>
      </c>
      <c r="U8" s="135">
        <v>-0.07835070826027313</v>
      </c>
      <c r="V8" s="6">
        <f t="shared" si="13"/>
        <v>-0.02553199656</v>
      </c>
      <c r="W8" s="21">
        <f t="shared" si="14"/>
        <v>0.3258681016</v>
      </c>
      <c r="X8" s="135">
        <v>-0.05304393612444236</v>
      </c>
      <c r="Y8" s="6">
        <f t="shared" si="15"/>
        <v>-0.01728532677</v>
      </c>
      <c r="Z8" s="21">
        <f t="shared" si="16"/>
        <v>0.3258681016</v>
      </c>
      <c r="AA8" s="135">
        <v>-0.07185493166128165</v>
      </c>
      <c r="AB8" s="6">
        <f t="shared" si="17"/>
        <v>-0.02341523017</v>
      </c>
      <c r="AC8" s="21">
        <f t="shared" si="18"/>
        <v>0.3258681016</v>
      </c>
      <c r="AD8" s="135">
        <v>0.09323889157593612</v>
      </c>
      <c r="AE8" s="6">
        <f t="shared" si="19"/>
        <v>0.0303835806</v>
      </c>
      <c r="AF8" s="21">
        <f t="shared" si="20"/>
        <v>0.3258681016</v>
      </c>
      <c r="AG8" s="135">
        <v>-0.021237920720382775</v>
      </c>
      <c r="AH8" s="6">
        <f t="shared" si="21"/>
        <v>-0.006920760908</v>
      </c>
      <c r="AI8" s="21">
        <f t="shared" si="22"/>
        <v>0.3258681016</v>
      </c>
      <c r="AJ8" s="135"/>
      <c r="AL8" s="21"/>
    </row>
    <row r="9" ht="13.5" customHeight="1">
      <c r="A9" s="15" t="s">
        <v>65</v>
      </c>
      <c r="B9" s="6">
        <f>SQRT(('Regime Indicators'!J8-'Regime Indicators'!$J$32)^2+('Regime Indicators'!K8-'Regime Indicators'!$K$32)^2+('Regime Indicators'!L8-'Regime Indicators'!$L$32)^2+('Regime Indicators'!M8-'Regime Indicators'!$M$32)^2+('Regime Indicators'!N8-'Regime Indicators'!$N$32)^2+('Regime Indicators'!O8-'Regime Indicators'!$O$32)^2)</f>
        <v>8.255167764</v>
      </c>
      <c r="C9" s="6">
        <f t="shared" si="1"/>
        <v>0.5764426916</v>
      </c>
      <c r="D9" s="6">
        <f t="shared" si="2"/>
        <v>0.5284078554</v>
      </c>
      <c r="F9" s="135">
        <v>-0.05314691207219113</v>
      </c>
      <c r="G9" s="6">
        <f t="shared" si="3"/>
        <v>-0.02808324583</v>
      </c>
      <c r="H9" s="21">
        <f t="shared" si="4"/>
        <v>0.5284078554</v>
      </c>
      <c r="I9" s="135">
        <v>0.012496285427315179</v>
      </c>
      <c r="J9" s="6">
        <f t="shared" si="5"/>
        <v>0.006603135383</v>
      </c>
      <c r="K9" s="21">
        <f t="shared" si="6"/>
        <v>0.5284078554</v>
      </c>
      <c r="L9" s="135">
        <v>-0.03545860437002735</v>
      </c>
      <c r="M9" s="6">
        <f t="shared" si="7"/>
        <v>-0.01873660509</v>
      </c>
      <c r="N9" s="21">
        <f t="shared" si="8"/>
        <v>0.5284078554</v>
      </c>
      <c r="O9" s="22">
        <v>0.04471185064685956</v>
      </c>
      <c r="P9" s="6">
        <f t="shared" si="9"/>
        <v>0.02362609311</v>
      </c>
      <c r="Q9" s="21">
        <f t="shared" si="10"/>
        <v>0.5284078554</v>
      </c>
      <c r="R9" s="135">
        <v>-0.04001382879945892</v>
      </c>
      <c r="S9" s="6">
        <f t="shared" si="11"/>
        <v>-0.02114362146</v>
      </c>
      <c r="T9" s="21">
        <f t="shared" si="12"/>
        <v>0.5284078554</v>
      </c>
      <c r="U9" s="135">
        <v>0.01617985871840122</v>
      </c>
      <c r="V9" s="6">
        <f t="shared" si="13"/>
        <v>0.008549564446</v>
      </c>
      <c r="W9" s="21">
        <f t="shared" si="14"/>
        <v>0.5284078554</v>
      </c>
      <c r="X9" s="135">
        <v>-0.0679743027555113</v>
      </c>
      <c r="Y9" s="6">
        <f t="shared" si="15"/>
        <v>-0.03591815554</v>
      </c>
      <c r="Z9" s="21">
        <f t="shared" si="16"/>
        <v>0.5284078554</v>
      </c>
      <c r="AA9" s="135">
        <v>-0.007397255447254447</v>
      </c>
      <c r="AB9" s="6">
        <f t="shared" si="17"/>
        <v>-0.003908767887</v>
      </c>
      <c r="AC9" s="21">
        <f t="shared" si="18"/>
        <v>0.5284078554</v>
      </c>
      <c r="AD9" s="135">
        <v>-0.03955042248703</v>
      </c>
      <c r="AE9" s="6">
        <f t="shared" si="19"/>
        <v>-0.02089875393</v>
      </c>
      <c r="AF9" s="21">
        <f t="shared" si="20"/>
        <v>0.5284078554</v>
      </c>
      <c r="AG9" s="135">
        <v>0.012322473989109461</v>
      </c>
      <c r="AH9" s="6">
        <f t="shared" si="21"/>
        <v>0.006511292054</v>
      </c>
      <c r="AI9" s="21">
        <f t="shared" si="22"/>
        <v>0.5284078554</v>
      </c>
      <c r="AJ9" s="135"/>
      <c r="AL9" s="21"/>
    </row>
    <row r="10" ht="13.5" customHeight="1">
      <c r="A10" s="15" t="s">
        <v>67</v>
      </c>
      <c r="B10" s="6">
        <f>SQRT(('Regime Indicators'!J9-'Regime Indicators'!$J$32)^2+('Regime Indicators'!K9-'Regime Indicators'!$K$32)^2+('Regime Indicators'!L9-'Regime Indicators'!$L$32)^2+('Regime Indicators'!M9-'Regime Indicators'!$M$32)^2+('Regime Indicators'!N9-'Regime Indicators'!$N$32)^2+('Regime Indicators'!O9-'Regime Indicators'!$O$32)^2)</f>
        <v>10.9984482</v>
      </c>
      <c r="C10" s="6">
        <f t="shared" si="1"/>
        <v>0.7680007564</v>
      </c>
      <c r="D10" s="6">
        <f t="shared" si="2"/>
        <v>0.1636797372</v>
      </c>
      <c r="F10" s="135">
        <v>-0.061133195190131606</v>
      </c>
      <c r="G10" s="6">
        <f t="shared" si="3"/>
        <v>-0.01000626532</v>
      </c>
      <c r="H10" s="21">
        <f t="shared" si="4"/>
        <v>0.1636797372</v>
      </c>
      <c r="I10" s="135">
        <v>-0.12327584210725129</v>
      </c>
      <c r="J10" s="6">
        <f t="shared" si="5"/>
        <v>-0.02017775743</v>
      </c>
      <c r="K10" s="21">
        <f t="shared" si="6"/>
        <v>0.1636797372</v>
      </c>
      <c r="L10" s="135">
        <v>0.049610980138979466</v>
      </c>
      <c r="M10" s="6">
        <f t="shared" si="7"/>
        <v>0.008120312189</v>
      </c>
      <c r="N10" s="21">
        <f t="shared" si="8"/>
        <v>0.1636797372</v>
      </c>
      <c r="O10" s="22">
        <v>-0.06985229865475395</v>
      </c>
      <c r="P10" s="6">
        <f t="shared" si="9"/>
        <v>-0.01143340588</v>
      </c>
      <c r="Q10" s="21">
        <f t="shared" si="10"/>
        <v>0.1636797372</v>
      </c>
      <c r="R10" s="135">
        <v>-0.18408872554880074</v>
      </c>
      <c r="S10" s="6">
        <f t="shared" si="11"/>
        <v>-0.03013159421</v>
      </c>
      <c r="T10" s="21">
        <f t="shared" si="12"/>
        <v>0.1636797372</v>
      </c>
      <c r="U10" s="135">
        <v>-0.2283475324843044</v>
      </c>
      <c r="V10" s="6">
        <f t="shared" si="13"/>
        <v>-0.0373758641</v>
      </c>
      <c r="W10" s="21">
        <f t="shared" si="14"/>
        <v>0.1636797372</v>
      </c>
      <c r="X10" s="135">
        <v>-0.21499424094197972</v>
      </c>
      <c r="Y10" s="6">
        <f t="shared" si="15"/>
        <v>-0.03519020085</v>
      </c>
      <c r="Z10" s="21">
        <f t="shared" si="16"/>
        <v>0.1636797372</v>
      </c>
      <c r="AA10" s="135">
        <v>-0.27622719898833936</v>
      </c>
      <c r="AB10" s="6">
        <f t="shared" si="17"/>
        <v>-0.04521279533</v>
      </c>
      <c r="AC10" s="21">
        <f t="shared" si="18"/>
        <v>0.1636797372</v>
      </c>
      <c r="AD10" s="135">
        <v>-0.0589973006371286</v>
      </c>
      <c r="AE10" s="6">
        <f t="shared" si="19"/>
        <v>-0.009656662662</v>
      </c>
      <c r="AF10" s="21">
        <f t="shared" si="20"/>
        <v>0.1636797372</v>
      </c>
      <c r="AG10" s="135">
        <v>-0.09679095752549638</v>
      </c>
      <c r="AH10" s="6">
        <f t="shared" si="21"/>
        <v>-0.01584271849</v>
      </c>
      <c r="AI10" s="21">
        <f t="shared" si="22"/>
        <v>0.1636797372</v>
      </c>
      <c r="AJ10" s="135"/>
      <c r="AL10" s="21"/>
    </row>
    <row r="11" ht="13.5" customHeight="1">
      <c r="A11" s="15" t="s">
        <v>78</v>
      </c>
      <c r="B11" s="6">
        <f>SQRT(('Regime Indicators'!J10-'Regime Indicators'!$J$32)^2+('Regime Indicators'!K10-'Regime Indicators'!$K$32)^2+('Regime Indicators'!L10-'Regime Indicators'!$L$32)^2+('Regime Indicators'!M10-'Regime Indicators'!$M$32)^2+('Regime Indicators'!N10-'Regime Indicators'!$N$32)^2+('Regime Indicators'!O10-'Regime Indicators'!$O$32)^2)</f>
        <v>12.89842794</v>
      </c>
      <c r="C11" s="6">
        <f t="shared" si="1"/>
        <v>0.9006727338</v>
      </c>
      <c r="D11" s="6">
        <f t="shared" si="2"/>
        <v>0.01954424173</v>
      </c>
      <c r="F11" s="135">
        <v>-0.22175332891863309</v>
      </c>
      <c r="G11" s="6">
        <f t="shared" si="3"/>
        <v>-0.004334000665</v>
      </c>
      <c r="H11" s="21">
        <f t="shared" si="4"/>
        <v>0.01954424173</v>
      </c>
      <c r="I11" s="135">
        <v>-0.22787960788608141</v>
      </c>
      <c r="J11" s="6">
        <f t="shared" si="5"/>
        <v>-0.004453734142</v>
      </c>
      <c r="K11" s="21">
        <f t="shared" si="6"/>
        <v>0.01954424173</v>
      </c>
      <c r="L11" s="135">
        <v>-0.2489240638448853</v>
      </c>
      <c r="M11" s="6">
        <f t="shared" si="7"/>
        <v>-0.004865032076</v>
      </c>
      <c r="N11" s="21">
        <f t="shared" si="8"/>
        <v>0.01954424173</v>
      </c>
      <c r="O11" s="22">
        <v>-0.274452382936332</v>
      </c>
      <c r="P11" s="6">
        <f t="shared" si="9"/>
        <v>-0.005363963715</v>
      </c>
      <c r="Q11" s="21">
        <f t="shared" si="10"/>
        <v>0.01954424173</v>
      </c>
      <c r="R11" s="135">
        <v>-0.21355118264403572</v>
      </c>
      <c r="S11" s="6">
        <f t="shared" si="11"/>
        <v>-0.004173695935</v>
      </c>
      <c r="T11" s="21">
        <f t="shared" si="12"/>
        <v>0.01954424173</v>
      </c>
      <c r="U11" s="135">
        <v>-0.20963342704929955</v>
      </c>
      <c r="V11" s="6">
        <f t="shared" si="13"/>
        <v>-0.004097126373</v>
      </c>
      <c r="W11" s="21">
        <f t="shared" si="14"/>
        <v>0.01954424173</v>
      </c>
      <c r="X11" s="135">
        <v>-0.21971962707248271</v>
      </c>
      <c r="Y11" s="6">
        <f t="shared" si="15"/>
        <v>-0.004294253504</v>
      </c>
      <c r="Z11" s="21">
        <f t="shared" si="16"/>
        <v>0.01954424173</v>
      </c>
      <c r="AA11" s="135">
        <v>-0.25134571778361503</v>
      </c>
      <c r="AB11" s="6">
        <f t="shared" si="17"/>
        <v>-0.004912361466</v>
      </c>
      <c r="AC11" s="21">
        <f t="shared" si="18"/>
        <v>0.01954424173</v>
      </c>
      <c r="AD11" s="135">
        <v>0.056568329617524116</v>
      </c>
      <c r="AE11" s="6">
        <f t="shared" si="19"/>
        <v>0.001105585108</v>
      </c>
      <c r="AF11" s="21">
        <f t="shared" si="20"/>
        <v>0.01954424173</v>
      </c>
      <c r="AG11" s="135">
        <v>-0.18290427340539595</v>
      </c>
      <c r="AH11" s="6">
        <f t="shared" si="21"/>
        <v>-0.003574725333</v>
      </c>
      <c r="AI11" s="21">
        <f t="shared" si="22"/>
        <v>0.01954424173</v>
      </c>
      <c r="AJ11" s="135"/>
      <c r="AL11" s="21"/>
    </row>
    <row r="12" ht="13.5" customHeight="1">
      <c r="A12" s="15" t="s">
        <v>81</v>
      </c>
      <c r="B12" s="6">
        <f>SQRT(('Regime Indicators'!J11-'Regime Indicators'!$J$32)^2+('Regime Indicators'!K11-'Regime Indicators'!$K$32)^2+('Regime Indicators'!L11-'Regime Indicators'!$L$32)^2+('Regime Indicators'!M11-'Regime Indicators'!$M$32)^2+('Regime Indicators'!N11-'Regime Indicators'!$N$32)^2+('Regime Indicators'!O11-'Regime Indicators'!$O$32)^2)</f>
        <v>12.5431446</v>
      </c>
      <c r="C12" s="6">
        <f t="shared" si="1"/>
        <v>0.8758639728</v>
      </c>
      <c r="D12" s="6">
        <f t="shared" si="2"/>
        <v>0.03531716546</v>
      </c>
      <c r="F12" s="135">
        <v>-0.16767538805335613</v>
      </c>
      <c r="G12" s="6">
        <f t="shared" si="3"/>
        <v>-0.005921819424</v>
      </c>
      <c r="H12" s="21">
        <f t="shared" si="4"/>
        <v>0.03531716546</v>
      </c>
      <c r="I12" s="135">
        <v>-0.04119668597185666</v>
      </c>
      <c r="J12" s="6">
        <f t="shared" si="5"/>
        <v>-0.001454950175</v>
      </c>
      <c r="K12" s="21">
        <f t="shared" si="6"/>
        <v>0.03531716546</v>
      </c>
      <c r="L12" s="135">
        <v>-0.1963758370369565</v>
      </c>
      <c r="M12" s="6">
        <f t="shared" si="7"/>
        <v>-0.00693543793</v>
      </c>
      <c r="N12" s="21">
        <f t="shared" si="8"/>
        <v>0.03531716546</v>
      </c>
      <c r="O12" s="22">
        <v>-0.0974047265962309</v>
      </c>
      <c r="P12" s="6">
        <f t="shared" si="9"/>
        <v>-0.003440058846</v>
      </c>
      <c r="Q12" s="21">
        <f t="shared" si="10"/>
        <v>0.03531716546</v>
      </c>
      <c r="R12" s="135">
        <v>-0.14659845383763825</v>
      </c>
      <c r="S12" s="6">
        <f t="shared" si="11"/>
        <v>-0.005177441851</v>
      </c>
      <c r="T12" s="21">
        <f t="shared" si="12"/>
        <v>0.03531716546</v>
      </c>
      <c r="U12" s="135">
        <v>-0.11706584182640645</v>
      </c>
      <c r="V12" s="6">
        <f t="shared" si="13"/>
        <v>-0.004134433706</v>
      </c>
      <c r="W12" s="21">
        <f t="shared" si="14"/>
        <v>0.03531716546</v>
      </c>
      <c r="X12" s="135">
        <v>-0.10132381240681176</v>
      </c>
      <c r="Y12" s="6">
        <f t="shared" si="15"/>
        <v>-0.003578469848</v>
      </c>
      <c r="Z12" s="21">
        <f t="shared" si="16"/>
        <v>0.03531716546</v>
      </c>
      <c r="AA12" s="135">
        <v>-0.07740572708885007</v>
      </c>
      <c r="AB12" s="6">
        <f t="shared" si="17"/>
        <v>-0.002733750871</v>
      </c>
      <c r="AC12" s="21">
        <f t="shared" si="18"/>
        <v>0.03531716546</v>
      </c>
      <c r="AD12" s="135">
        <v>-0.05436113972149703</v>
      </c>
      <c r="AE12" s="6">
        <f t="shared" si="19"/>
        <v>-0.001919881366</v>
      </c>
      <c r="AF12" s="21">
        <f t="shared" si="20"/>
        <v>0.03531716546</v>
      </c>
      <c r="AG12" s="135">
        <v>0.0570475489999438</v>
      </c>
      <c r="AH12" s="6">
        <f t="shared" si="21"/>
        <v>0.002014757727</v>
      </c>
      <c r="AI12" s="21">
        <f t="shared" si="22"/>
        <v>0.03531716546</v>
      </c>
      <c r="AJ12" s="135"/>
      <c r="AL12" s="21"/>
    </row>
    <row r="13" ht="13.5" customHeight="1">
      <c r="A13" s="15" t="s">
        <v>83</v>
      </c>
      <c r="B13" s="6">
        <f>SQRT(('Regime Indicators'!J12-'Regime Indicators'!$J$32)^2+('Regime Indicators'!K12-'Regime Indicators'!$K$32)^2+('Regime Indicators'!L12-'Regime Indicators'!$L$32)^2+('Regime Indicators'!M12-'Regime Indicators'!$M$32)^2+('Regime Indicators'!N12-'Regime Indicators'!$N$32)^2+('Regime Indicators'!O12-'Regime Indicators'!$O$32)^2)</f>
        <v>11.01420967</v>
      </c>
      <c r="C13" s="6">
        <f t="shared" si="1"/>
        <v>0.7691013498</v>
      </c>
      <c r="D13" s="6">
        <f t="shared" si="2"/>
        <v>0.1619352722</v>
      </c>
      <c r="F13" s="135">
        <v>0.1669740917904099</v>
      </c>
      <c r="G13" s="6">
        <f t="shared" si="3"/>
        <v>0.02703899501</v>
      </c>
      <c r="H13" s="21">
        <f t="shared" si="4"/>
        <v>0.1619352722</v>
      </c>
      <c r="I13" s="135">
        <v>0.16320626529224058</v>
      </c>
      <c r="J13" s="6">
        <f t="shared" si="5"/>
        <v>0.026428851</v>
      </c>
      <c r="K13" s="21">
        <f t="shared" si="6"/>
        <v>0.1619352722</v>
      </c>
      <c r="L13" s="135">
        <v>0.17999630395443433</v>
      </c>
      <c r="M13" s="6">
        <f t="shared" si="7"/>
        <v>0.02914775048</v>
      </c>
      <c r="N13" s="21">
        <f t="shared" si="8"/>
        <v>0.1619352722</v>
      </c>
      <c r="O13" s="22">
        <v>0.2337731348966341</v>
      </c>
      <c r="P13" s="6">
        <f t="shared" si="9"/>
        <v>0.03785611624</v>
      </c>
      <c r="Q13" s="21">
        <f t="shared" si="10"/>
        <v>0.1619352722</v>
      </c>
      <c r="R13" s="135">
        <v>0.30219161211983514</v>
      </c>
      <c r="S13" s="6">
        <f t="shared" si="11"/>
        <v>0.04893548098</v>
      </c>
      <c r="T13" s="21">
        <f t="shared" si="12"/>
        <v>0.1619352722</v>
      </c>
      <c r="U13" s="135">
        <v>0.21840652724128984</v>
      </c>
      <c r="V13" s="6">
        <f t="shared" si="13"/>
        <v>0.03536772045</v>
      </c>
      <c r="W13" s="21">
        <f t="shared" si="14"/>
        <v>0.1619352722</v>
      </c>
      <c r="X13" s="135">
        <v>0.37043399373341646</v>
      </c>
      <c r="Y13" s="6">
        <f t="shared" si="15"/>
        <v>0.05998632962</v>
      </c>
      <c r="Z13" s="21">
        <f t="shared" si="16"/>
        <v>0.1619352722</v>
      </c>
      <c r="AA13" s="135">
        <v>0.31206791564306036</v>
      </c>
      <c r="AB13" s="6">
        <f t="shared" si="17"/>
        <v>0.05053480287</v>
      </c>
      <c r="AC13" s="21">
        <f t="shared" si="18"/>
        <v>0.1619352722</v>
      </c>
      <c r="AD13" s="135">
        <v>0.07100981208301782</v>
      </c>
      <c r="AE13" s="6">
        <f t="shared" si="19"/>
        <v>0.01149899325</v>
      </c>
      <c r="AF13" s="21">
        <f t="shared" si="20"/>
        <v>0.1619352722</v>
      </c>
      <c r="AG13" s="135">
        <v>0.23938214791236678</v>
      </c>
      <c r="AH13" s="6">
        <f t="shared" si="21"/>
        <v>0.03876441329</v>
      </c>
      <c r="AI13" s="21">
        <f t="shared" si="22"/>
        <v>0.1619352722</v>
      </c>
      <c r="AJ13" s="135"/>
      <c r="AL13" s="21"/>
    </row>
    <row r="14" ht="13.5" customHeight="1">
      <c r="A14" s="15" t="s">
        <v>85</v>
      </c>
      <c r="B14" s="6">
        <f>SQRT(('Regime Indicators'!J13-'Regime Indicators'!$J$32)^2+('Regime Indicators'!K13-'Regime Indicators'!$K$32)^2+('Regime Indicators'!L13-'Regime Indicators'!$L$32)^2+('Regime Indicators'!M13-'Regime Indicators'!$M$32)^2+('Regime Indicators'!N13-'Regime Indicators'!$N$32)^2+('Regime Indicators'!O13-'Regime Indicators'!$O$32)^2)</f>
        <v>9.79089967</v>
      </c>
      <c r="C14" s="6">
        <f t="shared" si="1"/>
        <v>0.6836799349</v>
      </c>
      <c r="D14" s="6">
        <f t="shared" si="2"/>
        <v>0.3150365389</v>
      </c>
      <c r="F14" s="135">
        <v>0.18242216902914365</v>
      </c>
      <c r="G14" s="6">
        <f t="shared" si="3"/>
        <v>0.05746964876</v>
      </c>
      <c r="H14" s="21">
        <f t="shared" si="4"/>
        <v>0.3150365389</v>
      </c>
      <c r="I14" s="135">
        <v>0.13973989390587072</v>
      </c>
      <c r="J14" s="6">
        <f t="shared" si="5"/>
        <v>0.04402317253</v>
      </c>
      <c r="K14" s="21">
        <f t="shared" si="6"/>
        <v>0.3150365389</v>
      </c>
      <c r="L14" s="135">
        <v>0.2270477714679826</v>
      </c>
      <c r="M14" s="6">
        <f t="shared" si="7"/>
        <v>0.0715283441</v>
      </c>
      <c r="N14" s="21">
        <f t="shared" si="8"/>
        <v>0.3150365389</v>
      </c>
      <c r="O14" s="22">
        <v>0.1595071393578673</v>
      </c>
      <c r="P14" s="6">
        <f t="shared" si="9"/>
        <v>0.05025057712</v>
      </c>
      <c r="Q14" s="21">
        <f t="shared" si="10"/>
        <v>0.3150365389</v>
      </c>
      <c r="R14" s="135">
        <v>0.22241231027141461</v>
      </c>
      <c r="S14" s="6">
        <f t="shared" si="11"/>
        <v>0.07006800444</v>
      </c>
      <c r="T14" s="21">
        <f t="shared" si="12"/>
        <v>0.3150365389</v>
      </c>
      <c r="U14" s="135">
        <v>0.16449990106261314</v>
      </c>
      <c r="V14" s="6">
        <f t="shared" si="13"/>
        <v>0.05182347949</v>
      </c>
      <c r="W14" s="21">
        <f t="shared" si="14"/>
        <v>0.3150365389</v>
      </c>
      <c r="X14" s="135">
        <v>0.259050399475794</v>
      </c>
      <c r="Y14" s="6">
        <f t="shared" si="15"/>
        <v>0.08161034126</v>
      </c>
      <c r="Z14" s="21">
        <f t="shared" si="16"/>
        <v>0.3150365389</v>
      </c>
      <c r="AA14" s="135">
        <v>0.1984292412279327</v>
      </c>
      <c r="AB14" s="6">
        <f t="shared" si="17"/>
        <v>0.06251246138</v>
      </c>
      <c r="AC14" s="21">
        <f t="shared" si="18"/>
        <v>0.3150365389</v>
      </c>
      <c r="AD14" s="135">
        <v>0.07847440915800385</v>
      </c>
      <c r="AE14" s="6">
        <f t="shared" si="19"/>
        <v>0.02472230626</v>
      </c>
      <c r="AF14" s="21">
        <f t="shared" si="20"/>
        <v>0.3150365389</v>
      </c>
      <c r="AG14" s="135">
        <v>0.1573578564538567</v>
      </c>
      <c r="AH14" s="6">
        <f t="shared" si="21"/>
        <v>0.04957347447</v>
      </c>
      <c r="AI14" s="21">
        <f t="shared" si="22"/>
        <v>0.3150365389</v>
      </c>
      <c r="AJ14" s="135"/>
      <c r="AL14" s="21"/>
    </row>
    <row r="15" ht="13.5" customHeight="1">
      <c r="A15" s="15" t="s">
        <v>87</v>
      </c>
      <c r="B15" s="6">
        <f>SQRT(('Regime Indicators'!J14-'Regime Indicators'!$J$32)^2+('Regime Indicators'!K14-'Regime Indicators'!$K$32)^2+('Regime Indicators'!L14-'Regime Indicators'!$L$32)^2+('Regime Indicators'!M14-'Regime Indicators'!$M$32)^2+('Regime Indicators'!N14-'Regime Indicators'!$N$32)^2+('Regime Indicators'!O14-'Regime Indicators'!$O$32)^2)</f>
        <v>9.409876254</v>
      </c>
      <c r="C15" s="6">
        <f t="shared" si="1"/>
        <v>0.6570737931</v>
      </c>
      <c r="D15" s="6">
        <f t="shared" si="2"/>
        <v>0.3675402704</v>
      </c>
      <c r="F15" s="135">
        <v>0.04215545107190333</v>
      </c>
      <c r="G15" s="6">
        <f t="shared" si="3"/>
        <v>0.01549382589</v>
      </c>
      <c r="H15" s="21">
        <f t="shared" si="4"/>
        <v>0.3675402704</v>
      </c>
      <c r="I15" s="135">
        <v>0.07941862162009006</v>
      </c>
      <c r="J15" s="6">
        <f t="shared" si="5"/>
        <v>0.02918954167</v>
      </c>
      <c r="K15" s="21">
        <f t="shared" si="6"/>
        <v>0.3675402704</v>
      </c>
      <c r="L15" s="135">
        <v>0.036263268510077884</v>
      </c>
      <c r="M15" s="6">
        <f t="shared" si="7"/>
        <v>0.01332821152</v>
      </c>
      <c r="N15" s="21">
        <f t="shared" si="8"/>
        <v>0.3675402704</v>
      </c>
      <c r="O15" s="22">
        <v>0.04140412658363002</v>
      </c>
      <c r="P15" s="6">
        <f t="shared" si="9"/>
        <v>0.01521768388</v>
      </c>
      <c r="Q15" s="21">
        <f t="shared" si="10"/>
        <v>0.3675402704</v>
      </c>
      <c r="R15" s="135">
        <v>0.0066397078312827595</v>
      </c>
      <c r="S15" s="6">
        <f t="shared" si="11"/>
        <v>0.002440360012</v>
      </c>
      <c r="T15" s="21">
        <f t="shared" si="12"/>
        <v>0.3675402704</v>
      </c>
      <c r="U15" s="135">
        <v>0.04297509385522269</v>
      </c>
      <c r="V15" s="6">
        <f t="shared" si="13"/>
        <v>0.01579507762</v>
      </c>
      <c r="W15" s="21">
        <f t="shared" si="14"/>
        <v>0.3675402704</v>
      </c>
      <c r="X15" s="135">
        <v>-0.01619675831013201</v>
      </c>
      <c r="Y15" s="6">
        <f t="shared" si="15"/>
        <v>-0.00595296093</v>
      </c>
      <c r="Z15" s="21">
        <f t="shared" si="16"/>
        <v>0.3675402704</v>
      </c>
      <c r="AA15" s="135">
        <v>0.02729890148213232</v>
      </c>
      <c r="AB15" s="6">
        <f t="shared" si="17"/>
        <v>0.01003344563</v>
      </c>
      <c r="AC15" s="21">
        <f t="shared" si="18"/>
        <v>0.3675402704</v>
      </c>
      <c r="AD15" s="135">
        <v>-0.015500088122081812</v>
      </c>
      <c r="AE15" s="6">
        <f t="shared" si="19"/>
        <v>-0.00569690658</v>
      </c>
      <c r="AF15" s="21">
        <f t="shared" si="20"/>
        <v>0.3675402704</v>
      </c>
      <c r="AG15" s="135">
        <v>0.05126223851578793</v>
      </c>
      <c r="AH15" s="6">
        <f t="shared" si="21"/>
        <v>0.01884093701</v>
      </c>
      <c r="AI15" s="21">
        <f t="shared" si="22"/>
        <v>0.3675402704</v>
      </c>
      <c r="AJ15" s="135"/>
      <c r="AL15" s="21"/>
    </row>
    <row r="16" ht="13.5" customHeight="1">
      <c r="A16" s="15" t="s">
        <v>89</v>
      </c>
      <c r="B16" s="6">
        <f>SQRT(('Regime Indicators'!J15-'Regime Indicators'!$J$32)^2+('Regime Indicators'!K15-'Regime Indicators'!$K$32)^2+('Regime Indicators'!L15-'Regime Indicators'!$L$32)^2+('Regime Indicators'!M15-'Regime Indicators'!$M$32)^2+('Regime Indicators'!N15-'Regime Indicators'!$N$32)^2+('Regime Indicators'!O15-'Regime Indicators'!$O$32)^2)</f>
        <v>9.315512182</v>
      </c>
      <c r="C16" s="6">
        <f t="shared" si="1"/>
        <v>0.6504845292</v>
      </c>
      <c r="D16" s="6">
        <f t="shared" si="2"/>
        <v>0.3807004328</v>
      </c>
      <c r="F16" s="135">
        <v>0.06781987070805773</v>
      </c>
      <c r="G16" s="6">
        <f t="shared" si="3"/>
        <v>0.02581905413</v>
      </c>
      <c r="H16" s="21">
        <f t="shared" si="4"/>
        <v>0.3807004328</v>
      </c>
      <c r="I16" s="135">
        <v>0.04645012941063875</v>
      </c>
      <c r="J16" s="6">
        <f t="shared" si="5"/>
        <v>0.01768358437</v>
      </c>
      <c r="K16" s="21">
        <f t="shared" si="6"/>
        <v>0.3807004328</v>
      </c>
      <c r="L16" s="135">
        <v>0.10018209590084215</v>
      </c>
      <c r="M16" s="6">
        <f t="shared" si="7"/>
        <v>0.03813936726</v>
      </c>
      <c r="N16" s="21">
        <f t="shared" si="8"/>
        <v>0.3807004328</v>
      </c>
      <c r="O16" s="22">
        <v>0.07613948962231065</v>
      </c>
      <c r="P16" s="6">
        <f t="shared" si="9"/>
        <v>0.02898633665</v>
      </c>
      <c r="Q16" s="21">
        <f t="shared" si="10"/>
        <v>0.3807004328</v>
      </c>
      <c r="R16" s="135">
        <v>0.007712160802149759</v>
      </c>
      <c r="S16" s="6">
        <f t="shared" si="11"/>
        <v>0.002936022955</v>
      </c>
      <c r="T16" s="21">
        <f t="shared" si="12"/>
        <v>0.3807004328</v>
      </c>
      <c r="U16" s="135">
        <v>0.019144520541146015</v>
      </c>
      <c r="V16" s="6">
        <f t="shared" si="13"/>
        <v>0.007288327255</v>
      </c>
      <c r="W16" s="21">
        <f t="shared" si="14"/>
        <v>0.3807004328</v>
      </c>
      <c r="X16" s="135">
        <v>0.05091733066390769</v>
      </c>
      <c r="Y16" s="6">
        <f t="shared" si="15"/>
        <v>0.01938424982</v>
      </c>
      <c r="Z16" s="21">
        <f t="shared" si="16"/>
        <v>0.3807004328</v>
      </c>
      <c r="AA16" s="135">
        <v>0.05725890048239912</v>
      </c>
      <c r="AB16" s="6">
        <f t="shared" si="17"/>
        <v>0.02179848819</v>
      </c>
      <c r="AC16" s="21">
        <f t="shared" si="18"/>
        <v>0.3807004328</v>
      </c>
      <c r="AD16" s="135">
        <v>-0.016528555285159507</v>
      </c>
      <c r="AE16" s="6">
        <f t="shared" si="19"/>
        <v>-0.00629242815</v>
      </c>
      <c r="AF16" s="21">
        <f t="shared" si="20"/>
        <v>0.3807004328</v>
      </c>
      <c r="AG16" s="135">
        <v>0.04490816225597771</v>
      </c>
      <c r="AH16" s="6">
        <f t="shared" si="21"/>
        <v>0.01709655681</v>
      </c>
      <c r="AI16" s="21">
        <f t="shared" si="22"/>
        <v>0.3807004328</v>
      </c>
      <c r="AJ16" s="135"/>
      <c r="AL16" s="21"/>
    </row>
    <row r="17" ht="13.5" customHeight="1">
      <c r="A17" s="15" t="s">
        <v>91</v>
      </c>
      <c r="B17" s="6">
        <f>SQRT(('Regime Indicators'!J16-'Regime Indicators'!$J$32)^2+('Regime Indicators'!K16-'Regime Indicators'!$K$32)^2+('Regime Indicators'!L16-'Regime Indicators'!$L$32)^2+('Regime Indicators'!M16-'Regime Indicators'!$M$32)^2+('Regime Indicators'!N16-'Regime Indicators'!$N$32)^2+('Regime Indicators'!O16-'Regime Indicators'!$O$32)^2)</f>
        <v>9.014066521</v>
      </c>
      <c r="C17" s="6">
        <f t="shared" si="1"/>
        <v>0.629435151</v>
      </c>
      <c r="D17" s="6">
        <f t="shared" si="2"/>
        <v>0.4229305039</v>
      </c>
      <c r="F17" s="135">
        <v>-0.11145114783203935</v>
      </c>
      <c r="G17" s="6">
        <f t="shared" si="3"/>
        <v>-0.04713609011</v>
      </c>
      <c r="H17" s="21">
        <f t="shared" si="4"/>
        <v>0.4229305039</v>
      </c>
      <c r="I17" s="135">
        <v>-0.11745059863705964</v>
      </c>
      <c r="J17" s="6">
        <f t="shared" si="5"/>
        <v>-0.04967344087</v>
      </c>
      <c r="K17" s="21">
        <f t="shared" si="6"/>
        <v>0.4229305039</v>
      </c>
      <c r="L17" s="135">
        <v>-0.10595196765376014</v>
      </c>
      <c r="M17" s="6">
        <f t="shared" si="7"/>
        <v>-0.04481031907</v>
      </c>
      <c r="N17" s="21">
        <f t="shared" si="8"/>
        <v>0.4229305039</v>
      </c>
      <c r="O17" s="22">
        <v>-0.0922127022766126</v>
      </c>
      <c r="P17" s="6">
        <f t="shared" si="9"/>
        <v>-0.03899956464</v>
      </c>
      <c r="Q17" s="21">
        <f t="shared" si="10"/>
        <v>0.4229305039</v>
      </c>
      <c r="R17" s="135">
        <v>-0.1509237159179121</v>
      </c>
      <c r="S17" s="6">
        <f t="shared" si="11"/>
        <v>-0.06383024323</v>
      </c>
      <c r="T17" s="21">
        <f t="shared" si="12"/>
        <v>0.4229305039</v>
      </c>
      <c r="U17" s="135">
        <v>-0.12179391095110292</v>
      </c>
      <c r="V17" s="6">
        <f t="shared" si="13"/>
        <v>-0.05151036013</v>
      </c>
      <c r="W17" s="21">
        <f t="shared" si="14"/>
        <v>0.4229305039</v>
      </c>
      <c r="X17" s="135">
        <v>-0.11451017056221724</v>
      </c>
      <c r="Y17" s="6">
        <f t="shared" si="15"/>
        <v>-0.04842984414</v>
      </c>
      <c r="Z17" s="21">
        <f t="shared" si="16"/>
        <v>0.4229305039</v>
      </c>
      <c r="AA17" s="135">
        <v>-0.10777481666220945</v>
      </c>
      <c r="AB17" s="6">
        <f t="shared" si="17"/>
        <v>-0.04558125752</v>
      </c>
      <c r="AC17" s="21">
        <f t="shared" si="18"/>
        <v>0.4229305039</v>
      </c>
      <c r="AD17" s="135">
        <v>-0.02426077527296322</v>
      </c>
      <c r="AE17" s="6">
        <f t="shared" si="19"/>
        <v>-0.01026062191</v>
      </c>
      <c r="AF17" s="21">
        <f t="shared" si="20"/>
        <v>0.4229305039</v>
      </c>
      <c r="AG17" s="135">
        <v>-0.01424068410969459</v>
      </c>
      <c r="AH17" s="6">
        <f t="shared" si="21"/>
        <v>-0.006022819707</v>
      </c>
      <c r="AI17" s="21">
        <f t="shared" si="22"/>
        <v>0.4229305039</v>
      </c>
      <c r="AJ17" s="135"/>
      <c r="AL17" s="21"/>
    </row>
    <row r="18" ht="13.5" customHeight="1">
      <c r="A18" s="15" t="s">
        <v>93</v>
      </c>
      <c r="B18" s="6">
        <f>SQRT(('Regime Indicators'!J17-'Regime Indicators'!$J$32)^2+('Regime Indicators'!K17-'Regime Indicators'!$K$32)^2+('Regime Indicators'!L17-'Regime Indicators'!$L$32)^2+('Regime Indicators'!M17-'Regime Indicators'!$M$32)^2+('Regime Indicators'!N17-'Regime Indicators'!$N$32)^2+('Regime Indicators'!O17-'Regime Indicators'!$O$32)^2)</f>
        <v>8.284182226</v>
      </c>
      <c r="C18" s="6">
        <f t="shared" si="1"/>
        <v>0.5784687165</v>
      </c>
      <c r="D18" s="6">
        <f t="shared" si="2"/>
        <v>0.524443718</v>
      </c>
      <c r="F18" s="135">
        <v>0.10130283647702143</v>
      </c>
      <c r="G18" s="6">
        <f t="shared" si="3"/>
        <v>0.05312763621</v>
      </c>
      <c r="H18" s="21">
        <f t="shared" si="4"/>
        <v>0.524443718</v>
      </c>
      <c r="I18" s="135">
        <v>0.13003086297198108</v>
      </c>
      <c r="J18" s="6">
        <f t="shared" si="5"/>
        <v>0.06819386924</v>
      </c>
      <c r="K18" s="21">
        <f t="shared" si="6"/>
        <v>0.524443718</v>
      </c>
      <c r="L18" s="135">
        <v>0.09720416980655222</v>
      </c>
      <c r="M18" s="6">
        <f t="shared" si="7"/>
        <v>0.05097811622</v>
      </c>
      <c r="N18" s="21">
        <f t="shared" si="8"/>
        <v>0.524443718</v>
      </c>
      <c r="O18" s="22">
        <v>0.128315142246896</v>
      </c>
      <c r="P18" s="6">
        <f t="shared" si="9"/>
        <v>0.06729407028</v>
      </c>
      <c r="Q18" s="21">
        <f t="shared" si="10"/>
        <v>0.524443718</v>
      </c>
      <c r="R18" s="135">
        <v>0.15834006456183514</v>
      </c>
      <c r="S18" s="6">
        <f t="shared" si="11"/>
        <v>0.08304045217</v>
      </c>
      <c r="T18" s="21">
        <f t="shared" si="12"/>
        <v>0.524443718</v>
      </c>
      <c r="U18" s="135">
        <v>0.16436087109549669</v>
      </c>
      <c r="V18" s="6">
        <f t="shared" si="13"/>
        <v>0.08619802634</v>
      </c>
      <c r="W18" s="21">
        <f t="shared" si="14"/>
        <v>0.524443718</v>
      </c>
      <c r="X18" s="135">
        <v>0.16731310338460914</v>
      </c>
      <c r="Y18" s="6">
        <f t="shared" si="15"/>
        <v>0.08774630601</v>
      </c>
      <c r="Z18" s="21">
        <f t="shared" si="16"/>
        <v>0.524443718</v>
      </c>
      <c r="AA18" s="135">
        <v>0.1878903212794829</v>
      </c>
      <c r="AB18" s="6">
        <f t="shared" si="17"/>
        <v>0.09853789867</v>
      </c>
      <c r="AC18" s="21">
        <f t="shared" si="18"/>
        <v>0.524443718</v>
      </c>
      <c r="AD18" s="135">
        <v>0.10848146930529357</v>
      </c>
      <c r="AE18" s="6">
        <f t="shared" si="19"/>
        <v>0.0568924251</v>
      </c>
      <c r="AF18" s="21">
        <f t="shared" si="20"/>
        <v>0.524443718</v>
      </c>
      <c r="AG18" s="135">
        <v>0.09320797603422881</v>
      </c>
      <c r="AH18" s="6">
        <f t="shared" si="21"/>
        <v>0.0488823375</v>
      </c>
      <c r="AI18" s="21">
        <f t="shared" si="22"/>
        <v>0.524443718</v>
      </c>
      <c r="AJ18" s="135"/>
      <c r="AL18" s="21"/>
    </row>
    <row r="19" ht="13.5" customHeight="1">
      <c r="A19" s="15" t="s">
        <v>95</v>
      </c>
      <c r="B19" s="6">
        <f>SQRT(('Regime Indicators'!J18-'Regime Indicators'!$J$32)^2+('Regime Indicators'!K18-'Regime Indicators'!$K$32)^2+('Regime Indicators'!L18-'Regime Indicators'!$L$32)^2+('Regime Indicators'!M18-'Regime Indicators'!$M$32)^2+('Regime Indicators'!N18-'Regime Indicators'!$N$32)^2+('Regime Indicators'!O18-'Regime Indicators'!$O$32)^2)</f>
        <v>7.267983573</v>
      </c>
      <c r="C19" s="6">
        <f t="shared" si="1"/>
        <v>0.5075094938</v>
      </c>
      <c r="D19" s="6">
        <f t="shared" si="2"/>
        <v>0.6568759489</v>
      </c>
      <c r="F19" s="135">
        <v>0.1053971543438903</v>
      </c>
      <c r="G19" s="6">
        <f t="shared" si="3"/>
        <v>0.06923285577</v>
      </c>
      <c r="H19" s="21">
        <f t="shared" si="4"/>
        <v>0.6568759489</v>
      </c>
      <c r="I19" s="135">
        <v>0.11831026332663885</v>
      </c>
      <c r="J19" s="6">
        <f t="shared" si="5"/>
        <v>0.07771516649</v>
      </c>
      <c r="K19" s="21">
        <f t="shared" si="6"/>
        <v>0.6568759489</v>
      </c>
      <c r="L19" s="135">
        <v>0.15364001682440054</v>
      </c>
      <c r="M19" s="6">
        <f t="shared" si="7"/>
        <v>0.1009224318</v>
      </c>
      <c r="N19" s="21">
        <f t="shared" si="8"/>
        <v>0.6568759489</v>
      </c>
      <c r="O19" s="22">
        <v>0.17112000606965383</v>
      </c>
      <c r="P19" s="6">
        <f t="shared" si="9"/>
        <v>0.1124046164</v>
      </c>
      <c r="Q19" s="21">
        <f t="shared" si="10"/>
        <v>0.6568759489</v>
      </c>
      <c r="R19" s="135">
        <v>0.057591282700449664</v>
      </c>
      <c r="S19" s="6">
        <f t="shared" si="11"/>
        <v>0.03783032847</v>
      </c>
      <c r="T19" s="21">
        <f t="shared" si="12"/>
        <v>0.6568759489</v>
      </c>
      <c r="U19" s="135">
        <v>0.08492684140554152</v>
      </c>
      <c r="V19" s="6">
        <f t="shared" si="13"/>
        <v>0.05578639954</v>
      </c>
      <c r="W19" s="21">
        <f t="shared" si="14"/>
        <v>0.6568759489</v>
      </c>
      <c r="X19" s="135">
        <v>0.11076933120014787</v>
      </c>
      <c r="Y19" s="6">
        <f t="shared" si="15"/>
        <v>0.07276170954</v>
      </c>
      <c r="Z19" s="21">
        <f t="shared" si="16"/>
        <v>0.6568759489</v>
      </c>
      <c r="AA19" s="135">
        <v>0.14644458771145596</v>
      </c>
      <c r="AB19" s="6">
        <f t="shared" si="17"/>
        <v>0.09619592752</v>
      </c>
      <c r="AC19" s="21">
        <f t="shared" si="18"/>
        <v>0.6568759489</v>
      </c>
      <c r="AD19" s="135">
        <v>-0.013407180006298147</v>
      </c>
      <c r="AE19" s="6">
        <f t="shared" si="19"/>
        <v>-0.008806854089</v>
      </c>
      <c r="AF19" s="21">
        <f t="shared" si="20"/>
        <v>0.6568759489</v>
      </c>
      <c r="AG19" s="135">
        <v>0.0197129182650857</v>
      </c>
      <c r="AH19" s="6">
        <f t="shared" si="21"/>
        <v>0.01294894189</v>
      </c>
      <c r="AI19" s="21">
        <f t="shared" si="22"/>
        <v>0.6568759489</v>
      </c>
      <c r="AJ19" s="135"/>
      <c r="AL19" s="21"/>
    </row>
    <row r="20" ht="13.5" customHeight="1">
      <c r="A20" s="15" t="s">
        <v>97</v>
      </c>
      <c r="B20" s="6">
        <f>SQRT(('Regime Indicators'!J19-'Regime Indicators'!$J$32)^2+('Regime Indicators'!K19-'Regime Indicators'!$K$32)^2+('Regime Indicators'!L19-'Regime Indicators'!$L$32)^2+('Regime Indicators'!M19-'Regime Indicators'!$M$32)^2+('Regime Indicators'!N19-'Regime Indicators'!$N$32)^2+('Regime Indicators'!O19-'Regime Indicators'!$O$32)^2)</f>
        <v>6.334551361</v>
      </c>
      <c r="C20" s="6">
        <f t="shared" si="1"/>
        <v>0.4423296947</v>
      </c>
      <c r="D20" s="6">
        <f t="shared" si="2"/>
        <v>0.7621887292</v>
      </c>
      <c r="F20" s="135">
        <v>0.06455176825083675</v>
      </c>
      <c r="G20" s="6">
        <f t="shared" si="3"/>
        <v>0.04920063021</v>
      </c>
      <c r="H20" s="21">
        <f t="shared" si="4"/>
        <v>0.7621887292</v>
      </c>
      <c r="I20" s="135">
        <v>0.06030203227736486</v>
      </c>
      <c r="J20" s="6">
        <f t="shared" si="5"/>
        <v>0.04596152935</v>
      </c>
      <c r="K20" s="21">
        <f t="shared" si="6"/>
        <v>0.7621887292</v>
      </c>
      <c r="L20" s="135">
        <v>0.06595951178050186</v>
      </c>
      <c r="M20" s="6">
        <f t="shared" si="7"/>
        <v>0.05027359646</v>
      </c>
      <c r="N20" s="21">
        <f t="shared" si="8"/>
        <v>0.7621887292</v>
      </c>
      <c r="O20" s="22">
        <v>0.09239021980162909</v>
      </c>
      <c r="P20" s="6">
        <f t="shared" si="9"/>
        <v>0.07041878422</v>
      </c>
      <c r="Q20" s="21">
        <f t="shared" si="10"/>
        <v>0.7621887292</v>
      </c>
      <c r="R20" s="135">
        <v>0.05102919103386028</v>
      </c>
      <c r="S20" s="6">
        <f t="shared" si="11"/>
        <v>0.03889387427</v>
      </c>
      <c r="T20" s="21">
        <f t="shared" si="12"/>
        <v>0.7621887292</v>
      </c>
      <c r="U20" s="135">
        <v>0.02586860280709069</v>
      </c>
      <c r="V20" s="6">
        <f t="shared" si="13"/>
        <v>0.0197167575</v>
      </c>
      <c r="W20" s="21">
        <f t="shared" si="14"/>
        <v>0.7621887292</v>
      </c>
      <c r="X20" s="135">
        <v>0.03964860258383829</v>
      </c>
      <c r="Y20" s="6">
        <f t="shared" si="15"/>
        <v>0.03021971802</v>
      </c>
      <c r="Z20" s="21">
        <f t="shared" si="16"/>
        <v>0.7621887292</v>
      </c>
      <c r="AA20" s="135">
        <v>0.026323934567530127</v>
      </c>
      <c r="AB20" s="6">
        <f t="shared" si="17"/>
        <v>0.02006380624</v>
      </c>
      <c r="AC20" s="21">
        <f t="shared" si="18"/>
        <v>0.7621887292</v>
      </c>
      <c r="AD20" s="135">
        <v>0.018036623588495004</v>
      </c>
      <c r="AE20" s="6">
        <f t="shared" si="19"/>
        <v>0.01374731121</v>
      </c>
      <c r="AF20" s="21">
        <f t="shared" si="20"/>
        <v>0.7621887292</v>
      </c>
      <c r="AG20" s="135">
        <v>0.043565868128246255</v>
      </c>
      <c r="AH20" s="6">
        <f t="shared" si="21"/>
        <v>0.03320541367</v>
      </c>
      <c r="AI20" s="21">
        <f t="shared" si="22"/>
        <v>0.7621887292</v>
      </c>
      <c r="AJ20" s="135"/>
      <c r="AL20" s="21"/>
    </row>
    <row r="21" ht="13.5" customHeight="1">
      <c r="A21" s="15" t="s">
        <v>99</v>
      </c>
      <c r="B21" s="6">
        <f>SQRT(('Regime Indicators'!J20-'Regime Indicators'!$J$32)^2+('Regime Indicators'!K20-'Regime Indicators'!$K$32)^2+('Regime Indicators'!L20-'Regime Indicators'!$L$32)^2+('Regime Indicators'!M20-'Regime Indicators'!$M$32)^2+('Regime Indicators'!N20-'Regime Indicators'!$N$32)^2+('Regime Indicators'!O20-'Regime Indicators'!$O$32)^2)</f>
        <v>5.751759692</v>
      </c>
      <c r="C21" s="6">
        <f t="shared" si="1"/>
        <v>0.401634459</v>
      </c>
      <c r="D21" s="6">
        <f t="shared" si="2"/>
        <v>0.817957163</v>
      </c>
      <c r="F21" s="135">
        <v>-0.005045701512362943</v>
      </c>
      <c r="G21" s="6">
        <f t="shared" si="3"/>
        <v>-0.004127167694</v>
      </c>
      <c r="H21" s="21">
        <f t="shared" si="4"/>
        <v>0.817957163</v>
      </c>
      <c r="I21" s="135">
        <v>0.007575934459473466</v>
      </c>
      <c r="J21" s="6">
        <f t="shared" si="5"/>
        <v>0.006196789858</v>
      </c>
      <c r="K21" s="21">
        <f t="shared" si="6"/>
        <v>0.817957163</v>
      </c>
      <c r="L21" s="135">
        <v>-0.026497487045217705</v>
      </c>
      <c r="M21" s="6">
        <f t="shared" si="7"/>
        <v>-0.02167380933</v>
      </c>
      <c r="N21" s="21">
        <f t="shared" si="8"/>
        <v>0.817957163</v>
      </c>
      <c r="O21" s="22">
        <v>-0.005896627446811964</v>
      </c>
      <c r="P21" s="6">
        <f t="shared" si="9"/>
        <v>-0.004823188658</v>
      </c>
      <c r="Q21" s="21">
        <f t="shared" si="10"/>
        <v>0.817957163</v>
      </c>
      <c r="R21" s="135">
        <v>0.004862927291060748</v>
      </c>
      <c r="S21" s="6">
        <f t="shared" si="11"/>
        <v>0.003977666211</v>
      </c>
      <c r="T21" s="21">
        <f t="shared" si="12"/>
        <v>0.817957163</v>
      </c>
      <c r="U21" s="135">
        <v>0.012229059106791285</v>
      </c>
      <c r="V21" s="6">
        <f t="shared" si="13"/>
        <v>0.01000284649</v>
      </c>
      <c r="W21" s="21">
        <f t="shared" si="14"/>
        <v>0.817957163</v>
      </c>
      <c r="X21" s="135">
        <v>-0.006504629326452016</v>
      </c>
      <c r="Y21" s="6">
        <f t="shared" si="15"/>
        <v>-0.00532050815</v>
      </c>
      <c r="Z21" s="21">
        <f t="shared" si="16"/>
        <v>0.817957163</v>
      </c>
      <c r="AA21" s="135">
        <v>0.003354377863040936</v>
      </c>
      <c r="AB21" s="6">
        <f t="shared" si="17"/>
        <v>0.002743737401</v>
      </c>
      <c r="AC21" s="21">
        <f t="shared" si="18"/>
        <v>0.817957163</v>
      </c>
      <c r="AD21" s="135">
        <v>0.03646547821169288</v>
      </c>
      <c r="AE21" s="6">
        <f t="shared" si="19"/>
        <v>0.02982719911</v>
      </c>
      <c r="AF21" s="21">
        <f t="shared" si="20"/>
        <v>0.817957163</v>
      </c>
      <c r="AG21" s="135">
        <v>0.016748722314569253</v>
      </c>
      <c r="AH21" s="6">
        <f t="shared" si="21"/>
        <v>0.01369973739</v>
      </c>
      <c r="AI21" s="21">
        <f t="shared" si="22"/>
        <v>0.817957163</v>
      </c>
      <c r="AJ21" s="135"/>
      <c r="AL21" s="21"/>
    </row>
    <row r="22" ht="13.5" customHeight="1">
      <c r="A22" s="15" t="s">
        <v>101</v>
      </c>
      <c r="B22" s="6">
        <f>SQRT(('Regime Indicators'!J21-'Regime Indicators'!$J$32)^2+('Regime Indicators'!K21-'Regime Indicators'!$K$32)^2+('Regime Indicators'!L21-'Regime Indicators'!$L$32)^2+('Regime Indicators'!M21-'Regime Indicators'!$M$32)^2+('Regime Indicators'!N21-'Regime Indicators'!$N$32)^2+('Regime Indicators'!O21-'Regime Indicators'!$O$32)^2)</f>
        <v>5.303821828</v>
      </c>
      <c r="C22" s="6">
        <f t="shared" si="1"/>
        <v>0.3703558084</v>
      </c>
      <c r="D22" s="6">
        <f t="shared" si="2"/>
        <v>0.8552127938</v>
      </c>
      <c r="F22" s="135">
        <v>-0.16201202890979816</v>
      </c>
      <c r="G22" s="6">
        <f t="shared" si="3"/>
        <v>-0.1385547599</v>
      </c>
      <c r="H22" s="21">
        <f t="shared" si="4"/>
        <v>0.8552127938</v>
      </c>
      <c r="I22" s="135">
        <v>-0.13136512715413462</v>
      </c>
      <c r="J22" s="6">
        <f t="shared" si="5"/>
        <v>-0.1123451374</v>
      </c>
      <c r="K22" s="21">
        <f t="shared" si="6"/>
        <v>0.8552127938</v>
      </c>
      <c r="L22" s="135">
        <v>-0.21474608880961044</v>
      </c>
      <c r="M22" s="6">
        <f t="shared" si="7"/>
        <v>-0.1836536026</v>
      </c>
      <c r="N22" s="21">
        <f t="shared" si="8"/>
        <v>0.8552127938</v>
      </c>
      <c r="O22" s="22">
        <v>-0.22248163410838395</v>
      </c>
      <c r="P22" s="6">
        <f t="shared" si="9"/>
        <v>-0.1902691399</v>
      </c>
      <c r="Q22" s="21">
        <f t="shared" si="10"/>
        <v>0.8552127938</v>
      </c>
      <c r="R22" s="135">
        <v>-0.1884815912456952</v>
      </c>
      <c r="S22" s="6">
        <f t="shared" si="11"/>
        <v>-0.1611918682</v>
      </c>
      <c r="T22" s="21">
        <f t="shared" si="12"/>
        <v>0.8552127938</v>
      </c>
      <c r="U22" s="135">
        <v>-0.19163061031844864</v>
      </c>
      <c r="V22" s="6">
        <f t="shared" si="13"/>
        <v>-0.1638849496</v>
      </c>
      <c r="W22" s="21">
        <f t="shared" si="14"/>
        <v>0.8552127938</v>
      </c>
      <c r="X22" s="135">
        <v>-0.1967863935625288</v>
      </c>
      <c r="Y22" s="6">
        <f t="shared" si="15"/>
        <v>-0.1682942414</v>
      </c>
      <c r="Z22" s="21">
        <f t="shared" si="16"/>
        <v>0.8552127938</v>
      </c>
      <c r="AA22" s="135">
        <v>-0.18156961108513703</v>
      </c>
      <c r="AB22" s="6">
        <f t="shared" si="17"/>
        <v>-0.1552806544</v>
      </c>
      <c r="AC22" s="21">
        <f t="shared" si="18"/>
        <v>0.8552127938</v>
      </c>
      <c r="AD22" s="135">
        <v>-0.007374050049627434</v>
      </c>
      <c r="AE22" s="6">
        <f t="shared" si="19"/>
        <v>-0.006306381944</v>
      </c>
      <c r="AF22" s="21">
        <f t="shared" si="20"/>
        <v>0.8552127938</v>
      </c>
      <c r="AG22" s="135">
        <v>-0.07834685516333528</v>
      </c>
      <c r="AH22" s="6">
        <f t="shared" si="21"/>
        <v>-0.06700323289</v>
      </c>
      <c r="AI22" s="21">
        <f t="shared" si="22"/>
        <v>0.8552127938</v>
      </c>
      <c r="AJ22" s="135"/>
      <c r="AL22" s="21"/>
    </row>
    <row r="23" ht="13.5" customHeight="1">
      <c r="A23" s="15" t="s">
        <v>103</v>
      </c>
      <c r="B23" s="6">
        <f>SQRT(('Regime Indicators'!J22-'Regime Indicators'!$J$32)^2+('Regime Indicators'!K22-'Regime Indicators'!$K$32)^2+('Regime Indicators'!L22-'Regime Indicators'!$L$32)^2+('Regime Indicators'!M22-'Regime Indicators'!$M$32)^2+('Regime Indicators'!N22-'Regime Indicators'!$N$32)^2+('Regime Indicators'!O22-'Regime Indicators'!$O$32)^2)</f>
        <v>4.609188866</v>
      </c>
      <c r="C23" s="6">
        <f t="shared" si="1"/>
        <v>0.3218509075</v>
      </c>
      <c r="D23" s="6">
        <f t="shared" si="2"/>
        <v>0.9032779048</v>
      </c>
      <c r="F23" s="135">
        <v>0.13105804241267993</v>
      </c>
      <c r="G23" s="6">
        <f t="shared" si="3"/>
        <v>0.118381834</v>
      </c>
      <c r="H23" s="21">
        <f t="shared" si="4"/>
        <v>0.9032779048</v>
      </c>
      <c r="I23" s="135">
        <v>0.10606440019788765</v>
      </c>
      <c r="J23" s="6">
        <f t="shared" si="5"/>
        <v>0.09580562919</v>
      </c>
      <c r="K23" s="21">
        <f t="shared" si="6"/>
        <v>0.9032779048</v>
      </c>
      <c r="L23" s="135">
        <v>0.15968704433564107</v>
      </c>
      <c r="M23" s="6">
        <f t="shared" si="7"/>
        <v>0.1442417788</v>
      </c>
      <c r="N23" s="21">
        <f t="shared" si="8"/>
        <v>0.9032779048</v>
      </c>
      <c r="O23" s="22">
        <v>0.14991164905497278</v>
      </c>
      <c r="P23" s="6">
        <f t="shared" si="9"/>
        <v>0.1354118803</v>
      </c>
      <c r="Q23" s="21">
        <f t="shared" si="10"/>
        <v>0.9032779048</v>
      </c>
      <c r="R23" s="135">
        <v>0.030372890329543267</v>
      </c>
      <c r="S23" s="6">
        <f t="shared" si="11"/>
        <v>0.02743516074</v>
      </c>
      <c r="T23" s="21">
        <f t="shared" si="12"/>
        <v>0.9032779048</v>
      </c>
      <c r="U23" s="135">
        <v>0.039894529314546734</v>
      </c>
      <c r="V23" s="6">
        <f t="shared" si="13"/>
        <v>0.03603584685</v>
      </c>
      <c r="W23" s="21">
        <f t="shared" si="14"/>
        <v>0.9032779048</v>
      </c>
      <c r="X23" s="135">
        <v>0.002789221564482247</v>
      </c>
      <c r="Y23" s="6">
        <f t="shared" si="15"/>
        <v>0.002519442211</v>
      </c>
      <c r="Z23" s="21">
        <f t="shared" si="16"/>
        <v>0.9032779048</v>
      </c>
      <c r="AA23" s="135">
        <v>0.010986238109882196</v>
      </c>
      <c r="AB23" s="6">
        <f t="shared" si="17"/>
        <v>0.009923626142</v>
      </c>
      <c r="AC23" s="21">
        <f t="shared" si="18"/>
        <v>0.9032779048</v>
      </c>
      <c r="AD23" s="135">
        <v>-0.003589164411726742</v>
      </c>
      <c r="AE23" s="6">
        <f t="shared" si="19"/>
        <v>-0.00324201291</v>
      </c>
      <c r="AF23" s="21">
        <f t="shared" si="20"/>
        <v>0.9032779048</v>
      </c>
      <c r="AG23" s="135">
        <v>0.05451392824221446</v>
      </c>
      <c r="AH23" s="6">
        <f t="shared" si="21"/>
        <v>0.04924122689</v>
      </c>
      <c r="AI23" s="21">
        <f t="shared" si="22"/>
        <v>0.9032779048</v>
      </c>
      <c r="AJ23" s="135"/>
      <c r="AL23" s="21"/>
    </row>
    <row r="24" ht="13.5" customHeight="1">
      <c r="A24" s="15" t="s">
        <v>105</v>
      </c>
      <c r="B24" s="6">
        <f>SQRT(('Regime Indicators'!J23-'Regime Indicators'!$J$32)^2+('Regime Indicators'!K23-'Regime Indicators'!$K$32)^2+('Regime Indicators'!L23-'Regime Indicators'!$L$32)^2+('Regime Indicators'!M23-'Regime Indicators'!$M$32)^2+('Regime Indicators'!N23-'Regime Indicators'!$N$32)^2+('Regime Indicators'!O23-'Regime Indicators'!$O$32)^2)</f>
        <v>4.415930378</v>
      </c>
      <c r="C24" s="6">
        <f t="shared" si="1"/>
        <v>0.3083560342</v>
      </c>
      <c r="D24" s="6">
        <f t="shared" si="2"/>
        <v>0.9145950436</v>
      </c>
      <c r="F24" s="135">
        <v>0.11119349094371112</v>
      </c>
      <c r="G24" s="6">
        <f t="shared" si="3"/>
        <v>0.1016970157</v>
      </c>
      <c r="H24" s="21">
        <f t="shared" si="4"/>
        <v>0.9145950436</v>
      </c>
      <c r="I24" s="135">
        <v>0.1468932527915916</v>
      </c>
      <c r="J24" s="6">
        <f t="shared" si="5"/>
        <v>0.1343478409</v>
      </c>
      <c r="K24" s="21">
        <f t="shared" si="6"/>
        <v>0.9145950436</v>
      </c>
      <c r="L24" s="135">
        <v>0.11590530258800635</v>
      </c>
      <c r="M24" s="6">
        <f t="shared" si="7"/>
        <v>0.1060064153</v>
      </c>
      <c r="N24" s="21">
        <f t="shared" si="8"/>
        <v>0.9145950436</v>
      </c>
      <c r="O24" s="22">
        <v>0.1327565507883095</v>
      </c>
      <c r="P24" s="6">
        <f t="shared" si="9"/>
        <v>0.1214184834</v>
      </c>
      <c r="Q24" s="21">
        <f t="shared" si="10"/>
        <v>0.9145950436</v>
      </c>
      <c r="R24" s="135">
        <v>0.09605119161538456</v>
      </c>
      <c r="S24" s="6">
        <f t="shared" si="11"/>
        <v>0.08784794378</v>
      </c>
      <c r="T24" s="21">
        <f t="shared" si="12"/>
        <v>0.9145950436</v>
      </c>
      <c r="U24" s="135">
        <v>0.11132977756051399</v>
      </c>
      <c r="V24" s="6">
        <f t="shared" si="13"/>
        <v>0.1018216628</v>
      </c>
      <c r="W24" s="21">
        <f t="shared" si="14"/>
        <v>0.9145950436</v>
      </c>
      <c r="X24" s="135">
        <v>0.15119338582054298</v>
      </c>
      <c r="Y24" s="6">
        <f t="shared" si="15"/>
        <v>0.1382807213</v>
      </c>
      <c r="Z24" s="21">
        <f t="shared" si="16"/>
        <v>0.9145950436</v>
      </c>
      <c r="AA24" s="135">
        <v>0.12149171665532643</v>
      </c>
      <c r="AB24" s="6">
        <f t="shared" si="17"/>
        <v>0.1111157219</v>
      </c>
      <c r="AC24" s="21">
        <f t="shared" si="18"/>
        <v>0.9145950436</v>
      </c>
      <c r="AD24" s="135">
        <v>0.011608913101571083</v>
      </c>
      <c r="AE24" s="6">
        <f t="shared" si="19"/>
        <v>0.01061745438</v>
      </c>
      <c r="AF24" s="21">
        <f t="shared" si="20"/>
        <v>0.9145950436</v>
      </c>
      <c r="AG24" s="135">
        <v>0.07323551244684645</v>
      </c>
      <c r="AH24" s="6">
        <f t="shared" si="21"/>
        <v>0.0669808367</v>
      </c>
      <c r="AI24" s="21">
        <f t="shared" si="22"/>
        <v>0.9145950436</v>
      </c>
      <c r="AJ24" s="135"/>
      <c r="AL24" s="21"/>
    </row>
    <row r="25" ht="13.5" customHeight="1">
      <c r="A25" s="15" t="s">
        <v>107</v>
      </c>
      <c r="B25" s="6">
        <f>SQRT(('Regime Indicators'!J24-'Regime Indicators'!$J$32)^2+('Regime Indicators'!K24-'Regime Indicators'!$K$32)^2+('Regime Indicators'!L24-'Regime Indicators'!$L$32)^2+('Regime Indicators'!M24-'Regime Indicators'!$M$32)^2+('Regime Indicators'!N24-'Regime Indicators'!$N$32)^2+('Regime Indicators'!O24-'Regime Indicators'!$O$32)^2)</f>
        <v>4.173924866</v>
      </c>
      <c r="C25" s="6">
        <f t="shared" si="1"/>
        <v>0.2914572487</v>
      </c>
      <c r="D25" s="6">
        <f t="shared" si="2"/>
        <v>0.9275482322</v>
      </c>
      <c r="F25" s="135">
        <v>-0.021978880514124</v>
      </c>
      <c r="G25" s="6">
        <f t="shared" si="3"/>
        <v>-0.02038647177</v>
      </c>
      <c r="H25" s="21">
        <f t="shared" si="4"/>
        <v>0.9275482322</v>
      </c>
      <c r="I25" s="135">
        <v>-0.04021990731857705</v>
      </c>
      <c r="J25" s="6">
        <f t="shared" si="5"/>
        <v>-0.03730590393</v>
      </c>
      <c r="K25" s="21">
        <f t="shared" si="6"/>
        <v>0.9275482322</v>
      </c>
      <c r="L25" s="135">
        <v>-0.030080628551733546</v>
      </c>
      <c r="M25" s="6">
        <f t="shared" si="7"/>
        <v>-0.02790123384</v>
      </c>
      <c r="N25" s="21">
        <f t="shared" si="8"/>
        <v>0.9275482322</v>
      </c>
      <c r="O25" s="22">
        <v>-0.039379191415989334</v>
      </c>
      <c r="P25" s="6">
        <f t="shared" si="9"/>
        <v>-0.03652609938</v>
      </c>
      <c r="Q25" s="21">
        <f t="shared" si="10"/>
        <v>0.9275482322</v>
      </c>
      <c r="R25" s="135">
        <v>-0.07179830553958788</v>
      </c>
      <c r="S25" s="6">
        <f t="shared" si="11"/>
        <v>-0.06659639138</v>
      </c>
      <c r="T25" s="21">
        <f t="shared" si="12"/>
        <v>0.9275482322</v>
      </c>
      <c r="U25" s="135">
        <v>-0.07256085975787518</v>
      </c>
      <c r="V25" s="6">
        <f t="shared" si="13"/>
        <v>-0.06730369719</v>
      </c>
      <c r="W25" s="21">
        <f t="shared" si="14"/>
        <v>0.9275482322</v>
      </c>
      <c r="X25" s="135">
        <v>-0.10153866391646515</v>
      </c>
      <c r="Y25" s="6">
        <f t="shared" si="15"/>
        <v>-0.09418200821</v>
      </c>
      <c r="Z25" s="21">
        <f t="shared" si="16"/>
        <v>0.9275482322</v>
      </c>
      <c r="AA25" s="135">
        <v>-0.08201020196255926</v>
      </c>
      <c r="AB25" s="6">
        <f t="shared" si="17"/>
        <v>-0.07606841785</v>
      </c>
      <c r="AC25" s="21">
        <f t="shared" si="18"/>
        <v>0.9275482322</v>
      </c>
      <c r="AD25" s="135">
        <v>-0.0038159914061590694</v>
      </c>
      <c r="AE25" s="6">
        <f t="shared" si="19"/>
        <v>-0.003539516083</v>
      </c>
      <c r="AF25" s="21">
        <f t="shared" si="20"/>
        <v>0.9275482322</v>
      </c>
      <c r="AG25" s="135">
        <v>0.0032705014029987822</v>
      </c>
      <c r="AH25" s="6">
        <f t="shared" si="21"/>
        <v>0.003033547795</v>
      </c>
      <c r="AI25" s="21">
        <f t="shared" si="22"/>
        <v>0.9275482322</v>
      </c>
      <c r="AJ25" s="135"/>
      <c r="AL25" s="21"/>
    </row>
    <row r="26" ht="13.5" customHeight="1">
      <c r="A26" s="15" t="s">
        <v>109</v>
      </c>
      <c r="B26" s="6">
        <f>SQRT(('Regime Indicators'!J25-'Regime Indicators'!$J$32)^2+('Regime Indicators'!K25-'Regime Indicators'!$K$32)^2+('Regime Indicators'!L25-'Regime Indicators'!$L$32)^2+('Regime Indicators'!M25-'Regime Indicators'!$M$32)^2+('Regime Indicators'!N25-'Regime Indicators'!$N$32)^2+('Regime Indicators'!O25-'Regime Indicators'!$O$32)^2)</f>
        <v>3.600355938</v>
      </c>
      <c r="C26" s="6">
        <f t="shared" si="1"/>
        <v>0.2514060195</v>
      </c>
      <c r="D26" s="6">
        <f t="shared" si="2"/>
        <v>0.9530831327</v>
      </c>
      <c r="F26" s="135">
        <v>0.06505304267188028</v>
      </c>
      <c r="G26" s="6">
        <f t="shared" si="3"/>
        <v>0.0620009577</v>
      </c>
      <c r="H26" s="21">
        <f t="shared" si="4"/>
        <v>0.9530831327</v>
      </c>
      <c r="I26" s="135">
        <v>0.061078550996353176</v>
      </c>
      <c r="J26" s="6">
        <f t="shared" si="5"/>
        <v>0.05821293672</v>
      </c>
      <c r="K26" s="21">
        <f t="shared" si="6"/>
        <v>0.9530831327</v>
      </c>
      <c r="L26" s="135">
        <v>0.056665079740620294</v>
      </c>
      <c r="M26" s="6">
        <f t="shared" si="7"/>
        <v>0.05400653171</v>
      </c>
      <c r="N26" s="21">
        <f t="shared" si="8"/>
        <v>0.9530831327</v>
      </c>
      <c r="O26" s="22">
        <v>0.04836243533504403</v>
      </c>
      <c r="P26" s="6">
        <f t="shared" si="9"/>
        <v>0.04609342137</v>
      </c>
      <c r="Q26" s="21">
        <f t="shared" si="10"/>
        <v>0.9530831327</v>
      </c>
      <c r="R26" s="135">
        <v>0.07779767908639057</v>
      </c>
      <c r="S26" s="6">
        <f t="shared" si="11"/>
        <v>0.0741476557</v>
      </c>
      <c r="T26" s="21">
        <f t="shared" si="12"/>
        <v>0.9530831327</v>
      </c>
      <c r="U26" s="135">
        <v>0.06805945048152773</v>
      </c>
      <c r="V26" s="6">
        <f t="shared" si="13"/>
        <v>0.06486631427</v>
      </c>
      <c r="W26" s="21">
        <f t="shared" si="14"/>
        <v>0.9530831327</v>
      </c>
      <c r="X26" s="135">
        <v>0.0778892790178003</v>
      </c>
      <c r="Y26" s="6">
        <f t="shared" si="15"/>
        <v>0.07423495805</v>
      </c>
      <c r="Z26" s="21">
        <f t="shared" si="16"/>
        <v>0.9530831327</v>
      </c>
      <c r="AA26" s="135">
        <v>0.09367811875267251</v>
      </c>
      <c r="AB26" s="6">
        <f t="shared" si="17"/>
        <v>0.08928303488</v>
      </c>
      <c r="AC26" s="21">
        <f t="shared" si="18"/>
        <v>0.9530831327</v>
      </c>
      <c r="AD26" s="135">
        <v>0.04369906006362334</v>
      </c>
      <c r="AE26" s="6">
        <f t="shared" si="19"/>
        <v>0.04164883706</v>
      </c>
      <c r="AF26" s="21">
        <f t="shared" si="20"/>
        <v>0.9530831327</v>
      </c>
      <c r="AG26" s="135">
        <v>0.06199474335558164</v>
      </c>
      <c r="AH26" s="6">
        <f t="shared" si="21"/>
        <v>0.05908614421</v>
      </c>
      <c r="AI26" s="21">
        <f t="shared" si="22"/>
        <v>0.9530831327</v>
      </c>
      <c r="AJ26" s="135"/>
      <c r="AL26" s="21"/>
    </row>
    <row r="27" ht="13.5" customHeight="1">
      <c r="A27" s="15" t="s">
        <v>111</v>
      </c>
      <c r="B27" s="6">
        <f>SQRT(('Regime Indicators'!J26-'Regime Indicators'!$J$32)^2+('Regime Indicators'!K26-'Regime Indicators'!$K$32)^2+('Regime Indicators'!L26-'Regime Indicators'!$L$32)^2+('Regime Indicators'!M26-'Regime Indicators'!$M$32)^2+('Regime Indicators'!N26-'Regime Indicators'!$N$32)^2+('Regime Indicators'!O26-'Regime Indicators'!$O$32)^2)</f>
        <v>3.071977342</v>
      </c>
      <c r="C27" s="6">
        <f t="shared" si="1"/>
        <v>0.2145103453</v>
      </c>
      <c r="D27" s="6">
        <f t="shared" si="2"/>
        <v>0.9706794461</v>
      </c>
      <c r="F27" s="135">
        <v>0.015222127070509295</v>
      </c>
      <c r="G27" s="6">
        <f t="shared" si="3"/>
        <v>0.01477580587</v>
      </c>
      <c r="H27" s="21">
        <f t="shared" si="4"/>
        <v>0.9706794461</v>
      </c>
      <c r="I27" s="135">
        <v>-0.01320260517960481</v>
      </c>
      <c r="J27" s="6">
        <f t="shared" si="5"/>
        <v>-0.01281549748</v>
      </c>
      <c r="K27" s="21">
        <f t="shared" si="6"/>
        <v>0.9706794461</v>
      </c>
      <c r="L27" s="135">
        <v>0.032213390694499244</v>
      </c>
      <c r="M27" s="6">
        <f t="shared" si="7"/>
        <v>0.03126887624</v>
      </c>
      <c r="N27" s="21">
        <f t="shared" si="8"/>
        <v>0.9706794461</v>
      </c>
      <c r="O27" s="22">
        <v>0.004471334722243814</v>
      </c>
      <c r="P27" s="6">
        <f t="shared" si="9"/>
        <v>0.004340232712</v>
      </c>
      <c r="Q27" s="21">
        <f t="shared" si="10"/>
        <v>0.9706794461</v>
      </c>
      <c r="R27" s="135">
        <v>0.06962669285259993</v>
      </c>
      <c r="S27" s="6">
        <f t="shared" si="11"/>
        <v>0.06758519965</v>
      </c>
      <c r="T27" s="21">
        <f t="shared" si="12"/>
        <v>0.9706794461</v>
      </c>
      <c r="U27" s="135">
        <v>0.04901490793688579</v>
      </c>
      <c r="V27" s="6">
        <f t="shared" si="13"/>
        <v>0.04757776369</v>
      </c>
      <c r="W27" s="21">
        <f t="shared" si="14"/>
        <v>0.9706794461</v>
      </c>
      <c r="X27" s="135">
        <v>0.07195548914646777</v>
      </c>
      <c r="Y27" s="6">
        <f t="shared" si="15"/>
        <v>0.06984571435</v>
      </c>
      <c r="Z27" s="21">
        <f t="shared" si="16"/>
        <v>0.9706794461</v>
      </c>
      <c r="AA27" s="135">
        <v>0.02512214796184553</v>
      </c>
      <c r="AB27" s="6">
        <f t="shared" si="17"/>
        <v>0.02438555267</v>
      </c>
      <c r="AC27" s="21">
        <f t="shared" si="18"/>
        <v>0.9706794461</v>
      </c>
      <c r="AD27" s="135">
        <v>-0.010351244764053358</v>
      </c>
      <c r="AE27" s="6">
        <f t="shared" si="19"/>
        <v>-0.01004774053</v>
      </c>
      <c r="AF27" s="21">
        <f t="shared" si="20"/>
        <v>0.9706794461</v>
      </c>
      <c r="AG27" s="135">
        <v>0.045951317394742563</v>
      </c>
      <c r="AH27" s="6">
        <f t="shared" si="21"/>
        <v>0.04460399932</v>
      </c>
      <c r="AI27" s="21">
        <f t="shared" si="22"/>
        <v>0.9706794461</v>
      </c>
      <c r="AJ27" s="135"/>
      <c r="AL27" s="21"/>
    </row>
    <row r="28" ht="13.5" customHeight="1">
      <c r="A28" s="15" t="s">
        <v>113</v>
      </c>
      <c r="B28" s="6">
        <f>SQRT(('Regime Indicators'!J27-'Regime Indicators'!$J$32)^2+('Regime Indicators'!K27-'Regime Indicators'!$K$32)^2+('Regime Indicators'!L27-'Regime Indicators'!$L$32)^2+('Regime Indicators'!M27-'Regime Indicators'!$M$32)^2+('Regime Indicators'!N27-'Regime Indicators'!$N$32)^2+('Regime Indicators'!O27-'Regime Indicators'!$O$32)^2)</f>
        <v>2.89473015</v>
      </c>
      <c r="C28" s="6">
        <f t="shared" si="1"/>
        <v>0.2021335104</v>
      </c>
      <c r="D28" s="6">
        <f t="shared" si="2"/>
        <v>0.9754277719</v>
      </c>
      <c r="F28" s="135">
        <v>0.12307995668965699</v>
      </c>
      <c r="G28" s="6">
        <f t="shared" si="3"/>
        <v>0.1200556079</v>
      </c>
      <c r="H28" s="21">
        <f t="shared" si="4"/>
        <v>0.9754277719</v>
      </c>
      <c r="I28" s="135">
        <v>0.09544419210008215</v>
      </c>
      <c r="J28" s="6">
        <f t="shared" si="5"/>
        <v>0.09309891564</v>
      </c>
      <c r="K28" s="21">
        <f t="shared" si="6"/>
        <v>0.9754277719</v>
      </c>
      <c r="L28" s="135">
        <v>0.11630862821944743</v>
      </c>
      <c r="M28" s="6">
        <f t="shared" si="7"/>
        <v>0.1134506661</v>
      </c>
      <c r="N28" s="21">
        <f t="shared" si="8"/>
        <v>0.9754277719</v>
      </c>
      <c r="O28" s="22">
        <v>0.13210363036343575</v>
      </c>
      <c r="P28" s="6">
        <f t="shared" si="9"/>
        <v>0.1288575498</v>
      </c>
      <c r="Q28" s="21">
        <f t="shared" si="10"/>
        <v>0.9754277719</v>
      </c>
      <c r="R28" s="135">
        <v>0.0312667552848489</v>
      </c>
      <c r="S28" s="6">
        <f t="shared" si="11"/>
        <v>0.03049846144</v>
      </c>
      <c r="T28" s="21">
        <f t="shared" si="12"/>
        <v>0.9754277719</v>
      </c>
      <c r="U28" s="135">
        <v>0.06258422667658725</v>
      </c>
      <c r="V28" s="6">
        <f t="shared" si="13"/>
        <v>0.06104639278</v>
      </c>
      <c r="W28" s="21">
        <f t="shared" si="14"/>
        <v>0.9754277719</v>
      </c>
      <c r="X28" s="135">
        <v>0.08156013101835091</v>
      </c>
      <c r="Y28" s="6">
        <f t="shared" si="15"/>
        <v>0.07955601688</v>
      </c>
      <c r="Z28" s="21">
        <f t="shared" si="16"/>
        <v>0.9754277719</v>
      </c>
      <c r="AA28" s="135">
        <v>0.0629423129610509</v>
      </c>
      <c r="AB28" s="6">
        <f t="shared" si="17"/>
        <v>0.06139568009</v>
      </c>
      <c r="AC28" s="21">
        <f t="shared" si="18"/>
        <v>0.9754277719</v>
      </c>
      <c r="AD28" s="135">
        <v>-0.034877911094800984</v>
      </c>
      <c r="AE28" s="6">
        <f t="shared" si="19"/>
        <v>-0.03402088311</v>
      </c>
      <c r="AF28" s="21">
        <f t="shared" si="20"/>
        <v>0.9754277719</v>
      </c>
      <c r="AG28" s="135">
        <v>0.013831016664077156</v>
      </c>
      <c r="AH28" s="6">
        <f t="shared" si="21"/>
        <v>0.01349115777</v>
      </c>
      <c r="AI28" s="21">
        <f t="shared" si="22"/>
        <v>0.9754277719</v>
      </c>
      <c r="AJ28" s="135"/>
      <c r="AL28" s="21"/>
    </row>
    <row r="29" ht="13.5" customHeight="1">
      <c r="A29" s="15" t="s">
        <v>115</v>
      </c>
      <c r="B29" s="6">
        <f>SQRT(('Regime Indicators'!J28-'Regime Indicators'!$J$32)^2+('Regime Indicators'!K28-'Regime Indicators'!$K$32)^2+('Regime Indicators'!L28-'Regime Indicators'!$L$32)^2+('Regime Indicators'!M28-'Regime Indicators'!$M$32)^2+('Regime Indicators'!N28-'Regime Indicators'!$N$32)^2+('Regime Indicators'!O28-'Regime Indicators'!$O$32)^2)</f>
        <v>2.217424031</v>
      </c>
      <c r="C29" s="6">
        <f t="shared" si="1"/>
        <v>0.15483851</v>
      </c>
      <c r="D29" s="6">
        <f t="shared" si="2"/>
        <v>0.988904548</v>
      </c>
      <c r="F29" s="135">
        <v>0.03199833887278403</v>
      </c>
      <c r="G29" s="6">
        <f t="shared" si="3"/>
        <v>0.03164330284</v>
      </c>
      <c r="H29" s="21">
        <f t="shared" si="4"/>
        <v>0.988904548</v>
      </c>
      <c r="I29" s="135">
        <v>0.020623898832668575</v>
      </c>
      <c r="J29" s="6">
        <f t="shared" si="5"/>
        <v>0.02039506735</v>
      </c>
      <c r="K29" s="21">
        <f t="shared" si="6"/>
        <v>0.988904548</v>
      </c>
      <c r="L29" s="135">
        <v>0.024711362172225693</v>
      </c>
      <c r="M29" s="6">
        <f t="shared" si="7"/>
        <v>0.02443717844</v>
      </c>
      <c r="N29" s="21">
        <f t="shared" si="8"/>
        <v>0.988904548</v>
      </c>
      <c r="O29" s="22">
        <v>0.037352758006788944</v>
      </c>
      <c r="P29" s="6">
        <f t="shared" si="9"/>
        <v>0.03693831227</v>
      </c>
      <c r="Q29" s="21">
        <f t="shared" si="10"/>
        <v>0.988904548</v>
      </c>
      <c r="R29" s="135">
        <v>-0.012579438091760431</v>
      </c>
      <c r="S29" s="6">
        <f t="shared" si="11"/>
        <v>-0.01243986354</v>
      </c>
      <c r="T29" s="21">
        <f t="shared" si="12"/>
        <v>0.988904548</v>
      </c>
      <c r="U29" s="135">
        <v>-0.01953627067082575</v>
      </c>
      <c r="V29" s="6">
        <f t="shared" si="13"/>
        <v>-0.01931950692</v>
      </c>
      <c r="W29" s="21">
        <f t="shared" si="14"/>
        <v>0.988904548</v>
      </c>
      <c r="X29" s="135">
        <v>-0.02994343012201961</v>
      </c>
      <c r="Y29" s="6">
        <f t="shared" si="15"/>
        <v>-0.02961119423</v>
      </c>
      <c r="Z29" s="21">
        <f t="shared" si="16"/>
        <v>0.988904548</v>
      </c>
      <c r="AA29" s="135">
        <v>-0.04017588958262752</v>
      </c>
      <c r="AB29" s="6">
        <f t="shared" si="17"/>
        <v>-0.03973011993</v>
      </c>
      <c r="AC29" s="21">
        <f t="shared" si="18"/>
        <v>0.988904548</v>
      </c>
      <c r="AD29" s="135">
        <v>-0.030987044866969016</v>
      </c>
      <c r="AE29" s="6">
        <f t="shared" si="19"/>
        <v>-0.0306432296</v>
      </c>
      <c r="AF29" s="21">
        <f t="shared" si="20"/>
        <v>0.988904548</v>
      </c>
      <c r="AG29" s="135">
        <v>-0.014437635241048241</v>
      </c>
      <c r="AH29" s="6">
        <f t="shared" si="21"/>
        <v>-0.01427744315</v>
      </c>
      <c r="AI29" s="21">
        <f t="shared" si="22"/>
        <v>0.988904548</v>
      </c>
      <c r="AJ29" s="135"/>
      <c r="AL29" s="21"/>
    </row>
    <row r="30" ht="13.5" customHeight="1">
      <c r="A30" s="15" t="s">
        <v>117</v>
      </c>
      <c r="B30" s="6">
        <f>SQRT(('Regime Indicators'!J29-'Regime Indicators'!$J$32)^2+('Regime Indicators'!K29-'Regime Indicators'!$K$32)^2+('Regime Indicators'!L29-'Regime Indicators'!$L$32)^2+('Regime Indicators'!M29-'Regime Indicators'!$M$32)^2+('Regime Indicators'!N29-'Regime Indicators'!$N$32)^2+('Regime Indicators'!O29-'Regime Indicators'!$O$32)^2)</f>
        <v>1.702786831</v>
      </c>
      <c r="C30" s="6">
        <f t="shared" si="1"/>
        <v>0.1189023715</v>
      </c>
      <c r="D30" s="6">
        <f t="shared" si="2"/>
        <v>0.9949654281</v>
      </c>
      <c r="F30" s="135">
        <v>0.0394103072773524</v>
      </c>
      <c r="G30" s="6">
        <f t="shared" si="3"/>
        <v>0.03921189325</v>
      </c>
      <c r="H30" s="21">
        <f t="shared" si="4"/>
        <v>0.9949654281</v>
      </c>
      <c r="I30" s="135">
        <v>0.08109616974131928</v>
      </c>
      <c r="J30" s="6">
        <f t="shared" si="5"/>
        <v>0.08068788525</v>
      </c>
      <c r="K30" s="21">
        <f t="shared" si="6"/>
        <v>0.9949654281</v>
      </c>
      <c r="L30" s="135">
        <v>0.07591868049250583</v>
      </c>
      <c r="M30" s="6">
        <f t="shared" si="7"/>
        <v>0.07553646244</v>
      </c>
      <c r="N30" s="21">
        <f t="shared" si="8"/>
        <v>0.9949654281</v>
      </c>
      <c r="O30" s="22">
        <v>0.12802746768459894</v>
      </c>
      <c r="P30" s="6">
        <f t="shared" si="9"/>
        <v>0.1273829042</v>
      </c>
      <c r="Q30" s="21">
        <f t="shared" si="10"/>
        <v>0.9949654281</v>
      </c>
      <c r="R30" s="135">
        <v>0.12524365898074175</v>
      </c>
      <c r="S30" s="6">
        <f t="shared" si="11"/>
        <v>0.1246131108</v>
      </c>
      <c r="T30" s="21">
        <f t="shared" si="12"/>
        <v>0.9949654281</v>
      </c>
      <c r="U30" s="135">
        <v>0.10097901053269398</v>
      </c>
      <c r="V30" s="6">
        <f t="shared" si="13"/>
        <v>0.1004706244</v>
      </c>
      <c r="W30" s="21">
        <f t="shared" si="14"/>
        <v>0.9949654281</v>
      </c>
      <c r="X30" s="135">
        <v>0.15119090204430452</v>
      </c>
      <c r="Y30" s="6">
        <f t="shared" si="15"/>
        <v>0.1504297206</v>
      </c>
      <c r="Z30" s="21">
        <f t="shared" si="16"/>
        <v>0.9949654281</v>
      </c>
      <c r="AA30" s="135">
        <v>0.1481741880572176</v>
      </c>
      <c r="AB30" s="6">
        <f t="shared" si="17"/>
        <v>0.1474281945</v>
      </c>
      <c r="AC30" s="21">
        <f t="shared" si="18"/>
        <v>0.9949654281</v>
      </c>
      <c r="AD30" s="135">
        <v>0.0438108012453613</v>
      </c>
      <c r="AE30" s="6">
        <f t="shared" si="19"/>
        <v>0.04359023262</v>
      </c>
      <c r="AF30" s="21">
        <f t="shared" si="20"/>
        <v>0.9949654281</v>
      </c>
      <c r="AG30" s="135">
        <v>0.0345647898787842</v>
      </c>
      <c r="AH30" s="6">
        <f t="shared" si="21"/>
        <v>0.03439077096</v>
      </c>
      <c r="AI30" s="21">
        <f t="shared" si="22"/>
        <v>0.9949654281</v>
      </c>
      <c r="AJ30" s="135"/>
      <c r="AL30" s="21"/>
    </row>
    <row r="31" ht="13.5" customHeight="1">
      <c r="A31" s="15" t="s">
        <v>119</v>
      </c>
      <c r="B31" s="6">
        <f>SQRT(('Regime Indicators'!J30-'Regime Indicators'!$J$32)^2+('Regime Indicators'!K30-'Regime Indicators'!$K$32)^2+('Regime Indicators'!L30-'Regime Indicators'!$L$32)^2+('Regime Indicators'!M30-'Regime Indicators'!$M$32)^2+('Regime Indicators'!N30-'Regime Indicators'!$N$32)^2+('Regime Indicators'!O30-'Regime Indicators'!$O$32)^2)</f>
        <v>1.025521133</v>
      </c>
      <c r="C31" s="6">
        <f t="shared" si="1"/>
        <v>0.07161019365</v>
      </c>
      <c r="D31" s="6">
        <f t="shared" si="2"/>
        <v>0.998898749</v>
      </c>
      <c r="F31" s="135">
        <v>0.10008655789662968</v>
      </c>
      <c r="G31" s="6">
        <f t="shared" si="3"/>
        <v>0.09997633748</v>
      </c>
      <c r="H31" s="21">
        <f t="shared" si="4"/>
        <v>0.998898749</v>
      </c>
      <c r="I31" s="135">
        <v>0.10436267827085244</v>
      </c>
      <c r="J31" s="6">
        <f t="shared" si="5"/>
        <v>0.1042477488</v>
      </c>
      <c r="K31" s="21">
        <f t="shared" si="6"/>
        <v>0.998898749</v>
      </c>
      <c r="L31" s="135">
        <v>0.0930131041670268</v>
      </c>
      <c r="M31" s="6">
        <f t="shared" si="7"/>
        <v>0.09291067339</v>
      </c>
      <c r="N31" s="21">
        <f t="shared" si="8"/>
        <v>0.998898749</v>
      </c>
      <c r="O31" s="22">
        <v>0.08172443861155831</v>
      </c>
      <c r="P31" s="6">
        <f t="shared" si="9"/>
        <v>0.08163443949</v>
      </c>
      <c r="Q31" s="21">
        <f t="shared" si="10"/>
        <v>0.998898749</v>
      </c>
      <c r="R31" s="135">
        <v>0.06014753452030375</v>
      </c>
      <c r="S31" s="6">
        <f t="shared" si="11"/>
        <v>0.06008129699</v>
      </c>
      <c r="T31" s="21">
        <f t="shared" si="12"/>
        <v>0.998898749</v>
      </c>
      <c r="U31" s="135">
        <v>0.050782321841085</v>
      </c>
      <c r="V31" s="6">
        <f t="shared" si="13"/>
        <v>0.05072639776</v>
      </c>
      <c r="W31" s="21">
        <f t="shared" si="14"/>
        <v>0.998898749</v>
      </c>
      <c r="X31" s="135">
        <v>0.05757898823000063</v>
      </c>
      <c r="Y31" s="6">
        <f t="shared" si="15"/>
        <v>0.05751557931</v>
      </c>
      <c r="Z31" s="21">
        <f t="shared" si="16"/>
        <v>0.998898749</v>
      </c>
      <c r="AA31" s="135">
        <v>0.05276475278585946</v>
      </c>
      <c r="AB31" s="6">
        <f t="shared" si="17"/>
        <v>0.05270664555</v>
      </c>
      <c r="AC31" s="21">
        <f t="shared" si="18"/>
        <v>0.998898749</v>
      </c>
      <c r="AD31" s="135">
        <v>-0.0071683917451824675</v>
      </c>
      <c r="AE31" s="6">
        <f t="shared" si="19"/>
        <v>-0.007160497547</v>
      </c>
      <c r="AF31" s="21">
        <f t="shared" si="20"/>
        <v>0.998898749</v>
      </c>
      <c r="AG31" s="135">
        <v>0.038236513056671306</v>
      </c>
      <c r="AH31" s="6">
        <f t="shared" si="21"/>
        <v>0.03819440506</v>
      </c>
      <c r="AI31" s="21">
        <f t="shared" si="22"/>
        <v>0.998898749</v>
      </c>
      <c r="AJ31" s="135"/>
      <c r="AL31" s="21"/>
    </row>
    <row r="32" ht="13.5" customHeight="1">
      <c r="A32" s="15" t="s">
        <v>121</v>
      </c>
      <c r="B32" s="6">
        <f>SQRT(('Regime Indicators'!J31-'Regime Indicators'!$J$32)^2+('Regime Indicators'!K31-'Regime Indicators'!$K$32)^2+('Regime Indicators'!L31-'Regime Indicators'!$L$32)^2+('Regime Indicators'!M31-'Regime Indicators'!$M$32)^2+('Regime Indicators'!N31-'Regime Indicators'!$N$32)^2+('Regime Indicators'!O31-'Regime Indicators'!$O$32)^2)</f>
        <v>0.3338995644</v>
      </c>
      <c r="C32" s="6">
        <f t="shared" si="1"/>
        <v>0.02331557264</v>
      </c>
      <c r="D32" s="6">
        <f t="shared" si="2"/>
        <v>0.9999619763</v>
      </c>
      <c r="F32" s="135">
        <v>0.030213933497469148</v>
      </c>
      <c r="G32" s="6">
        <f t="shared" si="3"/>
        <v>0.03021278465</v>
      </c>
      <c r="H32" s="21">
        <f t="shared" si="4"/>
        <v>0.9999619763</v>
      </c>
      <c r="I32" s="135">
        <v>0.011195161958098332</v>
      </c>
      <c r="J32" s="6">
        <f t="shared" si="5"/>
        <v>0.01119473628</v>
      </c>
      <c r="K32" s="21">
        <f t="shared" si="6"/>
        <v>0.9999619763</v>
      </c>
      <c r="L32" s="135">
        <v>0.01777023977561032</v>
      </c>
      <c r="M32" s="6">
        <f t="shared" si="7"/>
        <v>0.01776956409</v>
      </c>
      <c r="N32" s="21">
        <f t="shared" si="8"/>
        <v>0.9999619763</v>
      </c>
      <c r="O32" s="22">
        <v>0.00484762802201244</v>
      </c>
      <c r="P32" s="6">
        <f t="shared" si="9"/>
        <v>0.004847443697</v>
      </c>
      <c r="Q32" s="21">
        <f t="shared" si="10"/>
        <v>0.9999619763</v>
      </c>
      <c r="R32" s="135">
        <v>0.010934584937572378</v>
      </c>
      <c r="S32" s="6">
        <f t="shared" si="11"/>
        <v>0.01093416916</v>
      </c>
      <c r="T32" s="21">
        <f t="shared" si="12"/>
        <v>0.9999619763</v>
      </c>
      <c r="U32" s="135">
        <v>0.003957731738683856</v>
      </c>
      <c r="V32" s="6">
        <f t="shared" si="13"/>
        <v>0.003957581251</v>
      </c>
      <c r="W32" s="21">
        <f t="shared" si="14"/>
        <v>0.9999619763</v>
      </c>
      <c r="X32" s="135">
        <v>0.039798795924819386</v>
      </c>
      <c r="Y32" s="6">
        <f t="shared" si="15"/>
        <v>0.03979728263</v>
      </c>
      <c r="Z32" s="21">
        <f t="shared" si="16"/>
        <v>0.9999619763</v>
      </c>
      <c r="AA32" s="135">
        <v>0.029269201021254743</v>
      </c>
      <c r="AB32" s="6">
        <f t="shared" si="17"/>
        <v>0.0292680881</v>
      </c>
      <c r="AC32" s="21">
        <f t="shared" si="18"/>
        <v>0.9999619763</v>
      </c>
      <c r="AD32" s="135">
        <v>0.027892100251639906</v>
      </c>
      <c r="AE32" s="6">
        <f t="shared" si="19"/>
        <v>0.02789103969</v>
      </c>
      <c r="AF32" s="21">
        <f t="shared" si="20"/>
        <v>0.9999619763</v>
      </c>
      <c r="AG32" s="135">
        <v>0.029704461921522096</v>
      </c>
      <c r="AH32" s="6">
        <f t="shared" si="21"/>
        <v>0.02970333245</v>
      </c>
      <c r="AI32" s="21">
        <f t="shared" si="22"/>
        <v>0.9999619763</v>
      </c>
      <c r="AJ32" s="135"/>
      <c r="AL32" s="21"/>
    </row>
    <row r="33" ht="13.5" customHeight="1">
      <c r="A33" s="15"/>
      <c r="F33" s="135"/>
      <c r="H33" s="21"/>
      <c r="I33" s="135"/>
      <c r="K33" s="21"/>
      <c r="L33" s="135"/>
      <c r="N33" s="21"/>
      <c r="O33" s="22"/>
      <c r="Q33" s="21"/>
      <c r="R33" s="135"/>
      <c r="T33" s="21"/>
      <c r="U33" s="135"/>
      <c r="W33" s="21"/>
      <c r="X33" s="135"/>
      <c r="Z33" s="21"/>
      <c r="AA33" s="135"/>
      <c r="AC33" s="21"/>
      <c r="AD33" s="135"/>
      <c r="AF33" s="21"/>
      <c r="AG33" s="135"/>
      <c r="AI33" s="21"/>
      <c r="AJ33" s="135"/>
      <c r="AL33" s="21"/>
    </row>
    <row r="34" ht="13.5" customHeight="1">
      <c r="A34" s="15"/>
      <c r="F34" s="135"/>
      <c r="H34" s="21"/>
      <c r="I34" s="135"/>
      <c r="K34" s="21"/>
      <c r="L34" s="135"/>
      <c r="N34" s="21"/>
      <c r="O34" s="22"/>
      <c r="Q34" s="21"/>
      <c r="R34" s="135"/>
      <c r="T34" s="21"/>
      <c r="U34" s="135"/>
      <c r="W34" s="21"/>
      <c r="X34" s="135"/>
      <c r="Z34" s="21"/>
      <c r="AA34" s="135"/>
      <c r="AC34" s="21"/>
      <c r="AD34" s="135"/>
      <c r="AF34" s="21"/>
      <c r="AG34" s="135"/>
      <c r="AI34" s="21"/>
      <c r="AJ34" s="135"/>
      <c r="AL34" s="21"/>
    </row>
    <row r="35" ht="13.5" customHeight="1">
      <c r="A35" s="15"/>
      <c r="F35" s="135"/>
      <c r="H35" s="21"/>
      <c r="I35" s="135"/>
      <c r="K35" s="21"/>
      <c r="L35" s="135"/>
      <c r="N35" s="21"/>
      <c r="O35" s="22"/>
      <c r="Q35" s="21"/>
      <c r="R35" s="135"/>
      <c r="T35" s="21"/>
      <c r="U35" s="135"/>
      <c r="W35" s="21"/>
      <c r="X35" s="135"/>
      <c r="Z35" s="21"/>
      <c r="AA35" s="135"/>
      <c r="AC35" s="21"/>
      <c r="AD35" s="135"/>
      <c r="AF35" s="21"/>
      <c r="AG35" s="135"/>
      <c r="AI35" s="21"/>
      <c r="AJ35" s="135"/>
      <c r="AL35" s="21"/>
    </row>
    <row r="36" ht="13.5" customHeight="1">
      <c r="A36" s="15"/>
      <c r="F36" s="135"/>
      <c r="H36" s="21"/>
      <c r="I36" s="135"/>
      <c r="K36" s="21"/>
      <c r="L36" s="135"/>
      <c r="N36" s="21"/>
      <c r="O36" s="22"/>
      <c r="Q36" s="21"/>
      <c r="R36" s="135"/>
      <c r="T36" s="21"/>
      <c r="U36" s="135"/>
      <c r="W36" s="21"/>
      <c r="X36" s="135"/>
      <c r="Z36" s="21"/>
      <c r="AA36" s="135"/>
      <c r="AC36" s="21"/>
      <c r="AD36" s="135"/>
      <c r="AF36" s="21"/>
      <c r="AG36" s="135"/>
      <c r="AI36" s="21"/>
      <c r="AJ36" s="135"/>
      <c r="AL36" s="21"/>
    </row>
    <row r="37" ht="13.5" customHeight="1">
      <c r="A37" s="15"/>
      <c r="F37" s="135"/>
      <c r="H37" s="21"/>
      <c r="I37" s="135"/>
      <c r="K37" s="21"/>
      <c r="L37" s="135"/>
      <c r="N37" s="21"/>
      <c r="O37" s="22"/>
      <c r="Q37" s="21"/>
      <c r="R37" s="135"/>
      <c r="T37" s="21"/>
      <c r="U37" s="135"/>
      <c r="W37" s="21"/>
      <c r="X37" s="135"/>
      <c r="Z37" s="21"/>
      <c r="AA37" s="135"/>
      <c r="AC37" s="21"/>
      <c r="AD37" s="135"/>
      <c r="AF37" s="21"/>
      <c r="AG37" s="135"/>
      <c r="AI37" s="21"/>
      <c r="AJ37" s="135"/>
      <c r="AL37" s="21"/>
    </row>
    <row r="38" ht="13.5" customHeight="1">
      <c r="A38" s="15"/>
      <c r="F38" s="135"/>
      <c r="H38" s="21"/>
      <c r="I38" s="135"/>
      <c r="K38" s="21"/>
      <c r="L38" s="135"/>
      <c r="N38" s="21"/>
      <c r="O38" s="22"/>
      <c r="Q38" s="21"/>
      <c r="R38" s="135"/>
      <c r="T38" s="21"/>
      <c r="U38" s="135"/>
      <c r="W38" s="21"/>
      <c r="X38" s="135"/>
      <c r="Z38" s="21"/>
      <c r="AA38" s="135"/>
      <c r="AC38" s="21"/>
      <c r="AD38" s="135"/>
      <c r="AF38" s="21"/>
      <c r="AG38" s="135"/>
      <c r="AI38" s="21"/>
      <c r="AJ38" s="135"/>
      <c r="AL38" s="21"/>
    </row>
    <row r="39" ht="13.5" customHeight="1">
      <c r="A39" s="15"/>
      <c r="F39" s="135"/>
      <c r="H39" s="21"/>
      <c r="I39" s="135"/>
      <c r="K39" s="21"/>
      <c r="L39" s="135"/>
      <c r="N39" s="21"/>
      <c r="O39" s="22"/>
      <c r="Q39" s="21"/>
      <c r="R39" s="135"/>
      <c r="T39" s="21"/>
      <c r="U39" s="135"/>
      <c r="W39" s="21"/>
      <c r="X39" s="135"/>
      <c r="Z39" s="21"/>
      <c r="AA39" s="135"/>
      <c r="AC39" s="21"/>
      <c r="AD39" s="135"/>
      <c r="AF39" s="21"/>
      <c r="AG39" s="135"/>
      <c r="AI39" s="21"/>
      <c r="AJ39" s="135"/>
      <c r="AL39" s="21"/>
    </row>
    <row r="40" ht="13.5" customHeight="1">
      <c r="A40" s="15"/>
      <c r="F40" s="135"/>
      <c r="H40" s="21"/>
      <c r="I40" s="135"/>
      <c r="K40" s="21"/>
      <c r="L40" s="135"/>
      <c r="N40" s="21"/>
      <c r="O40" s="22"/>
      <c r="Q40" s="21"/>
      <c r="R40" s="135"/>
      <c r="T40" s="21"/>
      <c r="U40" s="135"/>
      <c r="W40" s="21"/>
      <c r="X40" s="135"/>
      <c r="Z40" s="21"/>
      <c r="AA40" s="135"/>
      <c r="AC40" s="21"/>
      <c r="AD40" s="135"/>
      <c r="AF40" s="21"/>
      <c r="AG40" s="135"/>
      <c r="AI40" s="21"/>
      <c r="AJ40" s="135"/>
      <c r="AL40" s="21"/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  <c r="AJ41" s="135"/>
      <c r="AL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  <c r="AJ42" s="135"/>
      <c r="AL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  <c r="AJ43" s="135"/>
      <c r="AL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  <c r="AJ44" s="135"/>
      <c r="AL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  <c r="AJ45" s="135"/>
      <c r="AL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  <c r="AJ46" s="135"/>
      <c r="AL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  <c r="AJ47" s="135"/>
      <c r="AL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  <c r="AJ48" s="135"/>
      <c r="AL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  <c r="AJ49" s="135"/>
      <c r="AL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  <c r="AJ50" s="137"/>
      <c r="AL50" s="21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  <c r="AJ51" s="137"/>
      <c r="AL51" s="21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  <c r="AJ52" s="137"/>
      <c r="AL52" s="21"/>
    </row>
    <row r="53" ht="13.5" customHeight="1">
      <c r="E53" s="18" t="s">
        <v>341</v>
      </c>
      <c r="F53" s="135">
        <f>SUM(G3:G49)/SUM(H3:H49)</f>
        <v>0.03784910701</v>
      </c>
      <c r="I53" s="135">
        <f>SUM(J3:J49)/SUM(K3:K49)</f>
        <v>0.04003426488</v>
      </c>
      <c r="L53" s="135">
        <f>SUM(M3:M49)/SUM(N3:N49)</f>
        <v>0.04118009663</v>
      </c>
      <c r="O53" s="135">
        <f>SUM(P3:P49)/SUM(Q3:Q49)</f>
        <v>0.04646610771</v>
      </c>
      <c r="R53" s="135">
        <f>SUM(S3:S49)/SUM(T3:T49)</f>
        <v>0.02272351741</v>
      </c>
      <c r="U53" s="135">
        <f>SUM(V3:V49)/SUM(W3:W49)</f>
        <v>0.02396190286</v>
      </c>
      <c r="X53" s="135">
        <f>SUM(Y3:Y49)/SUM(Z3:Z49)</f>
        <v>0.03076714849</v>
      </c>
      <c r="AA53" s="135">
        <f>SUM(AB3:AB49)/SUM(AC3:AC49)</f>
        <v>0.02963575413</v>
      </c>
      <c r="AD53" s="135">
        <f>SUM(AE3:AE49)/SUM(AF3:AF49)</f>
        <v>0.009053750559</v>
      </c>
      <c r="AG53" s="135">
        <f>SUM(AH3:AH49)/SUM(AI3:AI49)</f>
        <v>0.02864128049</v>
      </c>
      <c r="AJ53" s="135"/>
      <c r="AL53" s="21"/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  <c r="AJ54" s="137"/>
      <c r="AL54" s="21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  <c r="AJ55" s="137"/>
      <c r="AL55" s="21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  <c r="AJ56" s="137"/>
      <c r="AL56" s="21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  <c r="AJ57" s="137"/>
      <c r="AL57" s="21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  <c r="AJ58" s="137"/>
      <c r="AL58" s="21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  <c r="AJ59" s="137"/>
      <c r="AL59" s="21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  <c r="AJ60" s="137"/>
      <c r="AL60" s="21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  <c r="AJ61" s="137"/>
      <c r="AL61" s="21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  <c r="AJ62" s="137"/>
      <c r="AL62" s="21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  <c r="AJ63" s="137"/>
      <c r="AL63" s="21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  <c r="AJ64" s="137"/>
      <c r="AL64" s="21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  <c r="AJ65" s="137"/>
      <c r="AL65" s="21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  <c r="AJ66" s="137"/>
      <c r="AL66" s="21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  <c r="AJ67" s="137"/>
      <c r="AL67" s="21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  <c r="AJ68" s="137"/>
      <c r="AL68" s="21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  <c r="AJ69" s="137"/>
      <c r="AL69" s="21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  <c r="AJ70" s="137"/>
      <c r="AL70" s="21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  <c r="AJ71" s="137"/>
      <c r="AL71" s="21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  <c r="AJ72" s="137"/>
      <c r="AL72" s="21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  <c r="AJ73" s="137"/>
      <c r="AL73" s="21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  <c r="AJ74" s="137"/>
      <c r="AL74" s="21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  <c r="AJ75" s="137"/>
      <c r="AL75" s="21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  <c r="AJ76" s="137"/>
      <c r="AL76" s="21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  <c r="AJ77" s="137"/>
      <c r="AL77" s="21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  <c r="AJ78" s="137"/>
      <c r="AL78" s="21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  <c r="AJ79" s="137"/>
      <c r="AL79" s="21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  <c r="AJ80" s="137"/>
      <c r="AL80" s="21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  <c r="AJ81" s="137"/>
      <c r="AL81" s="21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  <c r="AJ82" s="137"/>
      <c r="AL82" s="21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  <c r="AJ83" s="137"/>
      <c r="AL83" s="21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  <c r="AJ84" s="137"/>
      <c r="AL84" s="21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  <c r="AJ85" s="137"/>
      <c r="AL85" s="21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  <c r="AJ86" s="137"/>
      <c r="AL86" s="21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  <c r="AJ87" s="137"/>
      <c r="AL87" s="21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  <c r="AJ88" s="137"/>
      <c r="AL88" s="21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  <c r="AJ89" s="137"/>
      <c r="AL89" s="21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  <c r="AJ90" s="137"/>
      <c r="AL90" s="21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  <c r="AJ91" s="137"/>
      <c r="AL91" s="21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  <c r="AJ92" s="137"/>
      <c r="AL92" s="21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  <c r="AJ93" s="137"/>
      <c r="AL93" s="21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  <c r="AJ94" s="137"/>
      <c r="AL94" s="21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  <c r="AJ95" s="137"/>
      <c r="AL95" s="21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  <c r="AJ96" s="137"/>
      <c r="AL96" s="21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  <c r="AJ97" s="137"/>
      <c r="AL97" s="21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  <c r="AJ98" s="137"/>
      <c r="AL98" s="21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  <c r="AJ99" s="137"/>
      <c r="AL99" s="21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  <c r="AJ100" s="137"/>
      <c r="AL100" s="21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  <c r="AJ101" s="137"/>
      <c r="AL101" s="21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  <c r="AJ102" s="137"/>
      <c r="AL102" s="21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  <c r="AJ103" s="137"/>
      <c r="AL103" s="21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  <c r="AJ104" s="137"/>
      <c r="AL104" s="21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  <c r="AJ105" s="137"/>
      <c r="AL105" s="21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  <c r="AJ106" s="137"/>
      <c r="AL106" s="21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  <c r="AJ107" s="137"/>
      <c r="AL107" s="21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  <c r="AJ108" s="137"/>
      <c r="AL108" s="21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  <c r="AJ109" s="137"/>
      <c r="AL109" s="21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  <c r="AJ110" s="137"/>
      <c r="AL110" s="21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  <c r="AJ111" s="137"/>
      <c r="AL111" s="21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  <c r="AJ112" s="137"/>
      <c r="AL112" s="21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  <c r="AJ113" s="137"/>
      <c r="AL113" s="21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  <c r="AJ114" s="137"/>
      <c r="AL114" s="21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  <c r="AJ115" s="137"/>
      <c r="AL115" s="21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  <c r="AJ116" s="137"/>
      <c r="AL116" s="21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  <c r="AJ117" s="137"/>
      <c r="AL117" s="21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  <c r="AJ118" s="137"/>
      <c r="AL118" s="21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  <c r="AJ119" s="137"/>
      <c r="AL119" s="21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  <c r="AJ120" s="137"/>
      <c r="AL120" s="21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  <c r="AJ121" s="137"/>
      <c r="AL121" s="21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  <c r="AJ122" s="137"/>
      <c r="AL122" s="21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  <c r="AJ123" s="137"/>
      <c r="AL123" s="21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  <c r="AJ124" s="137"/>
      <c r="AL124" s="21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  <c r="AJ125" s="137"/>
      <c r="AL125" s="21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  <c r="AJ126" s="137"/>
      <c r="AL126" s="21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  <c r="AJ127" s="137"/>
      <c r="AL127" s="21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  <c r="AJ128" s="137"/>
      <c r="AL128" s="21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  <c r="AJ129" s="137"/>
      <c r="AL129" s="21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  <c r="AJ130" s="137"/>
      <c r="AL130" s="21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  <c r="AJ131" s="137"/>
      <c r="AL131" s="21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  <c r="AJ132" s="137"/>
      <c r="AL132" s="21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  <c r="AJ133" s="137"/>
      <c r="AL133" s="21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  <c r="AJ134" s="137"/>
      <c r="AL134" s="21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  <c r="AJ135" s="137"/>
      <c r="AL135" s="21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  <c r="AJ136" s="137"/>
      <c r="AL136" s="21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  <c r="AJ137" s="137"/>
      <c r="AL137" s="21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  <c r="AJ138" s="137"/>
      <c r="AL138" s="21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  <c r="AJ139" s="137"/>
      <c r="AL139" s="21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  <c r="AJ140" s="137"/>
      <c r="AL140" s="21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  <c r="AJ141" s="137"/>
      <c r="AL141" s="21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  <c r="AJ142" s="137"/>
      <c r="AL142" s="21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  <c r="AJ143" s="137"/>
      <c r="AL143" s="21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  <c r="AJ144" s="137"/>
      <c r="AL144" s="21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  <c r="AJ145" s="137"/>
      <c r="AL145" s="21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  <c r="AJ146" s="137"/>
      <c r="AL146" s="21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  <c r="AJ147" s="137"/>
      <c r="AL147" s="21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  <c r="AJ148" s="137"/>
      <c r="AL148" s="21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  <c r="AJ149" s="137"/>
      <c r="AL149" s="21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  <c r="AJ150" s="137"/>
      <c r="AL150" s="21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  <c r="AJ151" s="137"/>
      <c r="AL151" s="21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  <c r="AJ152" s="137"/>
      <c r="AL152" s="21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  <c r="AJ153" s="137"/>
      <c r="AL153" s="21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  <c r="AJ154" s="137"/>
      <c r="AL154" s="21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  <c r="AJ155" s="137"/>
      <c r="AL155" s="21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  <c r="AJ156" s="137"/>
      <c r="AL156" s="21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  <c r="AJ157" s="137"/>
      <c r="AL157" s="21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  <c r="AJ158" s="137"/>
      <c r="AL158" s="21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  <c r="AJ159" s="137"/>
      <c r="AL159" s="21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  <c r="AJ160" s="137"/>
      <c r="AL160" s="21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  <c r="AJ161" s="137"/>
      <c r="AL161" s="21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  <c r="AJ162" s="137"/>
      <c r="AL162" s="21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  <c r="AJ163" s="137"/>
      <c r="AL163" s="21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  <c r="AJ164" s="137"/>
      <c r="AL164" s="21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  <c r="AJ165" s="137"/>
      <c r="AL165" s="21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  <c r="AJ166" s="137"/>
      <c r="AL166" s="21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  <c r="AJ167" s="137"/>
      <c r="AL167" s="21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  <c r="AJ168" s="137"/>
      <c r="AL168" s="21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  <c r="AJ169" s="137"/>
      <c r="AL169" s="21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  <c r="AJ170" s="137"/>
      <c r="AL170" s="21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  <c r="AJ171" s="137"/>
      <c r="AL171" s="21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  <c r="AJ172" s="137"/>
      <c r="AL172" s="21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  <c r="AJ173" s="137"/>
      <c r="AL173" s="21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  <c r="AJ174" s="137"/>
      <c r="AL174" s="21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  <c r="AJ175" s="137"/>
      <c r="AL175" s="21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  <c r="AJ176" s="137"/>
      <c r="AL176" s="21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  <c r="AJ177" s="137"/>
      <c r="AL177" s="21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  <c r="AJ178" s="137"/>
      <c r="AL178" s="21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  <c r="AJ179" s="137"/>
      <c r="AL179" s="21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  <c r="AJ180" s="137"/>
      <c r="AL180" s="21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  <c r="AJ181" s="137"/>
      <c r="AL181" s="21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  <c r="AJ182" s="137"/>
      <c r="AL182" s="21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  <c r="AJ183" s="137"/>
      <c r="AL183" s="21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  <c r="AJ184" s="137"/>
      <c r="AL184" s="21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  <c r="AJ185" s="137"/>
      <c r="AL185" s="21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  <c r="AJ186" s="137"/>
      <c r="AL186" s="21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  <c r="AJ187" s="137"/>
      <c r="AL187" s="21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  <c r="AJ188" s="137"/>
      <c r="AL188" s="21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  <c r="AJ189" s="137"/>
      <c r="AL189" s="21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  <c r="AJ190" s="137"/>
      <c r="AL190" s="21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  <c r="AJ191" s="137"/>
      <c r="AL191" s="21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  <c r="AJ192" s="137"/>
      <c r="AL192" s="21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  <c r="AJ193" s="137"/>
      <c r="AL193" s="21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  <c r="AJ194" s="137"/>
      <c r="AL194" s="21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  <c r="AJ195" s="137"/>
      <c r="AL195" s="21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  <c r="AJ196" s="137"/>
      <c r="AL196" s="21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  <c r="AJ197" s="137"/>
      <c r="AL197" s="21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  <c r="AJ198" s="137"/>
      <c r="AL198" s="21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  <c r="AJ199" s="137"/>
      <c r="AL199" s="21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  <c r="AJ200" s="137"/>
      <c r="AL200" s="21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  <c r="AJ201" s="137"/>
      <c r="AL201" s="21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  <c r="AJ202" s="137"/>
      <c r="AL202" s="21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  <c r="AJ203" s="137"/>
      <c r="AL203" s="21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  <c r="AJ204" s="137"/>
      <c r="AL204" s="21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  <c r="AJ205" s="137"/>
      <c r="AL205" s="21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  <c r="AJ206" s="137"/>
      <c r="AL206" s="21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  <c r="AJ207" s="137"/>
      <c r="AL207" s="21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  <c r="AJ208" s="137"/>
      <c r="AL208" s="21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  <c r="AJ209" s="137"/>
      <c r="AL209" s="21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  <c r="AJ210" s="137"/>
      <c r="AL210" s="21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  <c r="AJ211" s="137"/>
      <c r="AL211" s="21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  <c r="AJ212" s="137"/>
      <c r="AL212" s="21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  <c r="AJ213" s="137"/>
      <c r="AL213" s="21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  <c r="AJ214" s="137"/>
      <c r="AL214" s="21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  <c r="AJ215" s="137"/>
      <c r="AL215" s="21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  <c r="AJ216" s="137"/>
      <c r="AL216" s="21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  <c r="AJ217" s="137"/>
      <c r="AL217" s="21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  <c r="AJ218" s="137"/>
      <c r="AL218" s="21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  <c r="AJ219" s="137"/>
      <c r="AL219" s="21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  <c r="AJ220" s="137"/>
      <c r="AL220" s="21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  <c r="AJ221" s="137"/>
      <c r="AL221" s="21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  <c r="AJ222" s="137"/>
      <c r="AL222" s="21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  <c r="AJ223" s="137"/>
      <c r="AL223" s="21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  <c r="AJ224" s="137"/>
      <c r="AL224" s="21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  <c r="AJ225" s="137"/>
      <c r="AL225" s="21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  <c r="AJ226" s="137"/>
      <c r="AL226" s="21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  <c r="AJ227" s="137"/>
      <c r="AL227" s="21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  <c r="AJ228" s="137"/>
      <c r="AL228" s="21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  <c r="AJ229" s="137"/>
      <c r="AL229" s="21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  <c r="AJ230" s="137"/>
      <c r="AL230" s="21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  <c r="AJ231" s="137"/>
      <c r="AL231" s="21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  <c r="AJ232" s="137"/>
      <c r="AL232" s="21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  <c r="AJ233" s="137"/>
      <c r="AL233" s="21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  <c r="AJ234" s="137"/>
      <c r="AL234" s="21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  <c r="AJ235" s="137"/>
      <c r="AL235" s="21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  <c r="AJ236" s="137"/>
      <c r="AL236" s="21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  <c r="AJ237" s="137"/>
      <c r="AL237" s="21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  <c r="AJ238" s="137"/>
      <c r="AL238" s="21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  <c r="AJ239" s="137"/>
      <c r="AL239" s="21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  <c r="AJ240" s="137"/>
      <c r="AL240" s="21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  <c r="AJ241" s="137"/>
      <c r="AL241" s="21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  <c r="AJ242" s="137"/>
      <c r="AL242" s="21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  <c r="AJ243" s="137"/>
      <c r="AL243" s="21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  <c r="AJ244" s="137"/>
      <c r="AL244" s="21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  <c r="AJ245" s="137"/>
      <c r="AL245" s="21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  <c r="AJ246" s="137"/>
      <c r="AL246" s="21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  <c r="AJ247" s="137"/>
      <c r="AL247" s="21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  <c r="AJ248" s="137"/>
      <c r="AL248" s="21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  <c r="AJ249" s="137"/>
      <c r="AL249" s="21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  <c r="AJ250" s="137"/>
      <c r="AL250" s="21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  <c r="AJ251" s="137"/>
      <c r="AL251" s="21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  <c r="AJ252" s="137"/>
      <c r="AL252" s="21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  <c r="AJ253" s="137"/>
      <c r="AL253" s="2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8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  <c r="AJ1" s="133"/>
      <c r="AK1" s="141"/>
      <c r="AL1" s="141"/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  <c r="AJ2" s="134"/>
      <c r="AK2" s="18"/>
      <c r="AL2" s="18"/>
    </row>
    <row r="3" ht="13.5" customHeight="1">
      <c r="A3" s="15" t="s">
        <v>28</v>
      </c>
      <c r="B3" s="6">
        <f>SQRT(('Regime Indicators'!J2-'Regime Indicators'!$J$31)^2+('Regime Indicators'!K2-'Regime Indicators'!$K$31)^2+('Regime Indicators'!L2-'Regime Indicators'!$L$31)^2+('Regime Indicators'!M2-'Regime Indicators'!$M$31)^2+('Regime Indicators'!N2-'Regime Indicators'!$N$31)^2+('Regime Indicators'!O2-'Regime Indicators'!$O$31)^2)</f>
        <v>14.05990673</v>
      </c>
      <c r="C3" s="6">
        <f t="shared" ref="C3:C31" si="1">B3/MAX($B$3:$B$49)</f>
        <v>1</v>
      </c>
      <c r="D3" s="6">
        <f t="shared" ref="D3:D31" si="2">(1-C3^3)^3</f>
        <v>0</v>
      </c>
      <c r="F3" s="135">
        <v>0.08002022215014493</v>
      </c>
      <c r="G3" s="6">
        <f t="shared" ref="G3:G31" si="3">F3*$D3</f>
        <v>0</v>
      </c>
      <c r="H3" s="21">
        <f t="shared" ref="H3:H31" si="4">$D3</f>
        <v>0</v>
      </c>
      <c r="I3" s="135">
        <v>0.05927035378206491</v>
      </c>
      <c r="J3" s="6">
        <f t="shared" ref="J3:J31" si="5">I3*$D3</f>
        <v>0</v>
      </c>
      <c r="K3" s="21">
        <f t="shared" ref="K3:K31" si="6">$D3</f>
        <v>0</v>
      </c>
      <c r="L3" s="135">
        <v>0.09027923563222706</v>
      </c>
      <c r="M3" s="6">
        <f t="shared" ref="M3:M31" si="7">L3*$D3</f>
        <v>0</v>
      </c>
      <c r="N3" s="21">
        <f t="shared" ref="N3:N31" si="8">$D3</f>
        <v>0</v>
      </c>
      <c r="O3" s="22">
        <v>0.08769557455906196</v>
      </c>
      <c r="P3" s="6">
        <f t="shared" ref="P3:P31" si="9">O3*$D3</f>
        <v>0</v>
      </c>
      <c r="Q3" s="21">
        <f t="shared" ref="Q3:Q31" si="10">$D3</f>
        <v>0</v>
      </c>
      <c r="R3" s="135">
        <v>0.10845177406117879</v>
      </c>
      <c r="S3" s="6">
        <f t="shared" ref="S3:S31" si="11">R3*$D3</f>
        <v>0</v>
      </c>
      <c r="T3" s="21">
        <f t="shared" ref="T3:T31" si="12">$D3</f>
        <v>0</v>
      </c>
      <c r="U3" s="135">
        <v>0.09379122638738613</v>
      </c>
      <c r="V3" s="6">
        <f t="shared" ref="V3:V31" si="13">U3*$D3</f>
        <v>0</v>
      </c>
      <c r="W3" s="21">
        <f t="shared" ref="W3:W31" si="14">$D3</f>
        <v>0</v>
      </c>
      <c r="X3" s="135">
        <v>0.122437114401857</v>
      </c>
      <c r="Y3" s="6">
        <f t="shared" ref="Y3:Y31" si="15">X3*$D3</f>
        <v>0</v>
      </c>
      <c r="Z3" s="21">
        <f t="shared" ref="Z3:Z31" si="16">$D3</f>
        <v>0</v>
      </c>
      <c r="AA3" s="135">
        <v>0.128439994113547</v>
      </c>
      <c r="AB3" s="6">
        <f t="shared" ref="AB3:AB31" si="17">AA3*$D3</f>
        <v>0</v>
      </c>
      <c r="AC3" s="21">
        <f t="shared" ref="AC3:AC31" si="18">$D3</f>
        <v>0</v>
      </c>
      <c r="AD3" s="135">
        <v>0.02572521521226423</v>
      </c>
      <c r="AE3" s="6">
        <f t="shared" ref="AE3:AE31" si="19">AD3*$D3</f>
        <v>0</v>
      </c>
      <c r="AF3" s="21">
        <f t="shared" ref="AF3:AF31" si="20">$D3</f>
        <v>0</v>
      </c>
      <c r="AG3" s="135">
        <v>0.04818173655123448</v>
      </c>
      <c r="AH3" s="6">
        <f t="shared" ref="AH3:AH31" si="21">AG3*$D3</f>
        <v>0</v>
      </c>
      <c r="AI3" s="21">
        <f t="shared" ref="AI3:AI31" si="22">$D3</f>
        <v>0</v>
      </c>
      <c r="AJ3" s="135"/>
      <c r="AL3" s="21"/>
    </row>
    <row r="4" ht="13.5" customHeight="1">
      <c r="A4" s="15" t="s">
        <v>31</v>
      </c>
      <c r="B4" s="6">
        <f>SQRT(('Regime Indicators'!J3-'Regime Indicators'!$J$31)^2+('Regime Indicators'!K3-'Regime Indicators'!$K$31)^2+('Regime Indicators'!L3-'Regime Indicators'!$L$31)^2+('Regime Indicators'!M3-'Regime Indicators'!$M$31)^2+('Regime Indicators'!N3-'Regime Indicators'!$N$31)^2+('Regime Indicators'!O3-'Regime Indicators'!$O$31)^2)</f>
        <v>13.15648134</v>
      </c>
      <c r="C4" s="6">
        <f t="shared" si="1"/>
        <v>0.9357445673</v>
      </c>
      <c r="D4" s="6">
        <f t="shared" si="2"/>
        <v>0.005894949415</v>
      </c>
      <c r="F4" s="135">
        <v>0.01241346270998478</v>
      </c>
      <c r="G4" s="6">
        <f t="shared" si="3"/>
        <v>0.00007317673474</v>
      </c>
      <c r="H4" s="21">
        <f t="shared" si="4"/>
        <v>0.005894949415</v>
      </c>
      <c r="I4" s="135">
        <v>0.011884710625086337</v>
      </c>
      <c r="J4" s="6">
        <f t="shared" si="5"/>
        <v>0.00007005976795</v>
      </c>
      <c r="K4" s="21">
        <f t="shared" si="6"/>
        <v>0.005894949415</v>
      </c>
      <c r="L4" s="135">
        <v>0.014613208825635438</v>
      </c>
      <c r="M4" s="6">
        <f t="shared" si="7"/>
        <v>0.00008614412682</v>
      </c>
      <c r="N4" s="21">
        <f t="shared" si="8"/>
        <v>0.005894949415</v>
      </c>
      <c r="O4" s="22">
        <v>0.024761117291381085</v>
      </c>
      <c r="P4" s="6">
        <f t="shared" si="9"/>
        <v>0.0001459655339</v>
      </c>
      <c r="Q4" s="21">
        <f t="shared" si="10"/>
        <v>0.005894949415</v>
      </c>
      <c r="R4" s="135">
        <v>0.0320104288920775</v>
      </c>
      <c r="S4" s="6">
        <f t="shared" si="11"/>
        <v>0.0001886998591</v>
      </c>
      <c r="T4" s="21">
        <f t="shared" si="12"/>
        <v>0.005894949415</v>
      </c>
      <c r="U4" s="135">
        <v>0.04831366244088464</v>
      </c>
      <c r="V4" s="6">
        <f t="shared" si="13"/>
        <v>0.0002848065962</v>
      </c>
      <c r="W4" s="21">
        <f t="shared" si="14"/>
        <v>0.005894949415</v>
      </c>
      <c r="X4" s="135">
        <v>0.07268401040415595</v>
      </c>
      <c r="Y4" s="6">
        <f t="shared" si="15"/>
        <v>0.0004284685646</v>
      </c>
      <c r="Z4" s="21">
        <f t="shared" si="16"/>
        <v>0.005894949415</v>
      </c>
      <c r="AA4" s="135">
        <v>0.06995801200596197</v>
      </c>
      <c r="AB4" s="6">
        <f t="shared" si="17"/>
        <v>0.000412398942</v>
      </c>
      <c r="AC4" s="21">
        <f t="shared" si="18"/>
        <v>0.005894949415</v>
      </c>
      <c r="AD4" s="135">
        <v>0.011605795214162162</v>
      </c>
      <c r="AE4" s="6">
        <f t="shared" si="19"/>
        <v>0.00006841557571</v>
      </c>
      <c r="AF4" s="21">
        <f t="shared" si="20"/>
        <v>0.005894949415</v>
      </c>
      <c r="AG4" s="135">
        <v>0.025472703447271927</v>
      </c>
      <c r="AH4" s="6">
        <f t="shared" si="21"/>
        <v>0.0001501602983</v>
      </c>
      <c r="AI4" s="21">
        <f t="shared" si="22"/>
        <v>0.005894949415</v>
      </c>
      <c r="AJ4" s="135"/>
      <c r="AL4" s="21"/>
    </row>
    <row r="5" ht="13.5" customHeight="1">
      <c r="A5" s="15" t="s">
        <v>55</v>
      </c>
      <c r="B5" s="6">
        <f>SQRT(('Regime Indicators'!J4-'Regime Indicators'!$J$31)^2+('Regime Indicators'!K4-'Regime Indicators'!$K$31)^2+('Regime Indicators'!L4-'Regime Indicators'!$L$31)^2+('Regime Indicators'!M4-'Regime Indicators'!$M$31)^2+('Regime Indicators'!N4-'Regime Indicators'!$N$31)^2+('Regime Indicators'!O4-'Regime Indicators'!$O$31)^2)</f>
        <v>12.57889964</v>
      </c>
      <c r="C5" s="6">
        <f t="shared" si="1"/>
        <v>0.8946645152</v>
      </c>
      <c r="D5" s="6">
        <f t="shared" si="2"/>
        <v>0.02287933948</v>
      </c>
      <c r="F5" s="135">
        <v>0.04925153891895251</v>
      </c>
      <c r="G5" s="6">
        <f t="shared" si="3"/>
        <v>0.001126842679</v>
      </c>
      <c r="H5" s="21">
        <f t="shared" si="4"/>
        <v>0.02287933948</v>
      </c>
      <c r="I5" s="135">
        <v>0.06855645625949958</v>
      </c>
      <c r="J5" s="6">
        <f t="shared" si="5"/>
        <v>0.001568526436</v>
      </c>
      <c r="K5" s="21">
        <f t="shared" si="6"/>
        <v>0.02287933948</v>
      </c>
      <c r="L5" s="135">
        <v>0.023009322975089397</v>
      </c>
      <c r="M5" s="6">
        <f t="shared" si="7"/>
        <v>0.0005264381115</v>
      </c>
      <c r="N5" s="21">
        <f t="shared" si="8"/>
        <v>0.02287933948</v>
      </c>
      <c r="O5" s="22">
        <v>0.06687712968515203</v>
      </c>
      <c r="P5" s="6">
        <f t="shared" si="9"/>
        <v>0.001530104553</v>
      </c>
      <c r="Q5" s="21">
        <f t="shared" si="10"/>
        <v>0.02287933948</v>
      </c>
      <c r="R5" s="135">
        <v>0.06694646170415974</v>
      </c>
      <c r="S5" s="6">
        <f t="shared" si="11"/>
        <v>0.001531690824</v>
      </c>
      <c r="T5" s="21">
        <f t="shared" si="12"/>
        <v>0.02287933948</v>
      </c>
      <c r="U5" s="135">
        <v>0.07262039596740211</v>
      </c>
      <c r="V5" s="6">
        <f t="shared" si="13"/>
        <v>0.001661506692</v>
      </c>
      <c r="W5" s="21">
        <f t="shared" si="14"/>
        <v>0.02287933948</v>
      </c>
      <c r="X5" s="135">
        <v>0.041689047053434125</v>
      </c>
      <c r="Y5" s="6">
        <f t="shared" si="15"/>
        <v>0.00095381786</v>
      </c>
      <c r="Z5" s="21">
        <f t="shared" si="16"/>
        <v>0.02287933948</v>
      </c>
      <c r="AA5" s="135">
        <v>0.05575059516325842</v>
      </c>
      <c r="AB5" s="6">
        <f t="shared" si="17"/>
        <v>0.001275536793</v>
      </c>
      <c r="AC5" s="21">
        <f t="shared" si="18"/>
        <v>0.02287933948</v>
      </c>
      <c r="AD5" s="135">
        <v>-0.01099525232072629</v>
      </c>
      <c r="AE5" s="6">
        <f t="shared" si="19"/>
        <v>-0.0002515641105</v>
      </c>
      <c r="AF5" s="21">
        <f t="shared" si="20"/>
        <v>0.02287933948</v>
      </c>
      <c r="AG5" s="135">
        <v>4.246628429507293E-4</v>
      </c>
      <c r="AH5" s="6">
        <f t="shared" si="21"/>
        <v>0.000009716005347</v>
      </c>
      <c r="AI5" s="21">
        <f t="shared" si="22"/>
        <v>0.02287933948</v>
      </c>
      <c r="AJ5" s="135"/>
      <c r="AL5" s="21"/>
    </row>
    <row r="6" ht="13.5" customHeight="1">
      <c r="A6" s="15" t="s">
        <v>59</v>
      </c>
      <c r="B6" s="6">
        <f>SQRT(('Regime Indicators'!J5-'Regime Indicators'!$J$31)^2+('Regime Indicators'!K5-'Regime Indicators'!$K$31)^2+('Regime Indicators'!L5-'Regime Indicators'!$L$31)^2+('Regime Indicators'!M5-'Regime Indicators'!$M$31)^2+('Regime Indicators'!N5-'Regime Indicators'!$N$31)^2+('Regime Indicators'!O5-'Regime Indicators'!$O$31)^2)</f>
        <v>11.39572489</v>
      </c>
      <c r="C6" s="6">
        <f t="shared" si="1"/>
        <v>0.8105121254</v>
      </c>
      <c r="D6" s="6">
        <f t="shared" si="2"/>
        <v>0.1022080608</v>
      </c>
      <c r="F6" s="135">
        <v>-0.002430018543937873</v>
      </c>
      <c r="G6" s="6">
        <f t="shared" si="3"/>
        <v>-0.000248367483</v>
      </c>
      <c r="H6" s="21">
        <f t="shared" si="4"/>
        <v>0.1022080608</v>
      </c>
      <c r="I6" s="135">
        <v>0.04208238323936153</v>
      </c>
      <c r="J6" s="6">
        <f t="shared" si="5"/>
        <v>0.004301158784</v>
      </c>
      <c r="K6" s="21">
        <f t="shared" si="6"/>
        <v>0.1022080608</v>
      </c>
      <c r="L6" s="135">
        <v>-0.06256878422352907</v>
      </c>
      <c r="M6" s="6">
        <f t="shared" si="7"/>
        <v>-0.006395034101</v>
      </c>
      <c r="N6" s="21">
        <f t="shared" si="8"/>
        <v>0.1022080608</v>
      </c>
      <c r="O6" s="22">
        <v>1.594875589121525E-4</v>
      </c>
      <c r="P6" s="6">
        <f t="shared" si="9"/>
        <v>0.00001630091411</v>
      </c>
      <c r="Q6" s="21">
        <f t="shared" si="10"/>
        <v>0.1022080608</v>
      </c>
      <c r="R6" s="135">
        <v>0.005225827378864345</v>
      </c>
      <c r="S6" s="6">
        <f t="shared" si="11"/>
        <v>0.0005341216823</v>
      </c>
      <c r="T6" s="21">
        <f t="shared" si="12"/>
        <v>0.1022080608</v>
      </c>
      <c r="U6" s="135">
        <v>0.04897168001593255</v>
      </c>
      <c r="V6" s="6">
        <f t="shared" si="13"/>
        <v>0.005005300447</v>
      </c>
      <c r="W6" s="21">
        <f t="shared" si="14"/>
        <v>0.1022080608</v>
      </c>
      <c r="X6" s="135">
        <v>-0.028372464318063062</v>
      </c>
      <c r="Y6" s="6">
        <f t="shared" si="15"/>
        <v>-0.002899894557</v>
      </c>
      <c r="Z6" s="21">
        <f t="shared" si="16"/>
        <v>0.1022080608</v>
      </c>
      <c r="AA6" s="135">
        <v>-0.01465868783247759</v>
      </c>
      <c r="AB6" s="6">
        <f t="shared" si="17"/>
        <v>-0.001498236057</v>
      </c>
      <c r="AC6" s="21">
        <f t="shared" si="18"/>
        <v>0.1022080608</v>
      </c>
      <c r="AD6" s="135">
        <v>0.07345144035693751</v>
      </c>
      <c r="AE6" s="6">
        <f t="shared" si="19"/>
        <v>0.00750732928</v>
      </c>
      <c r="AF6" s="21">
        <f t="shared" si="20"/>
        <v>0.1022080608</v>
      </c>
      <c r="AG6" s="135">
        <v>0.009373971220094646</v>
      </c>
      <c r="AH6" s="6">
        <f t="shared" si="21"/>
        <v>0.0009580954202</v>
      </c>
      <c r="AI6" s="21">
        <f t="shared" si="22"/>
        <v>0.1022080608</v>
      </c>
      <c r="AJ6" s="135"/>
      <c r="AL6" s="21"/>
    </row>
    <row r="7" ht="13.5" customHeight="1">
      <c r="A7" s="15" t="s">
        <v>61</v>
      </c>
      <c r="B7" s="6">
        <f>SQRT(('Regime Indicators'!J6-'Regime Indicators'!$J$31)^2+('Regime Indicators'!K6-'Regime Indicators'!$K$31)^2+('Regime Indicators'!L6-'Regime Indicators'!$L$31)^2+('Regime Indicators'!M6-'Regime Indicators'!$M$31)^2+('Regime Indicators'!N6-'Regime Indicators'!$N$31)^2+('Regime Indicators'!O6-'Regime Indicators'!$O$31)^2)</f>
        <v>10.32650418</v>
      </c>
      <c r="C7" s="6">
        <f t="shared" si="1"/>
        <v>0.7344646289</v>
      </c>
      <c r="D7" s="6">
        <f t="shared" si="2"/>
        <v>0.2201318578</v>
      </c>
      <c r="F7" s="135">
        <v>-0.05796753433549395</v>
      </c>
      <c r="G7" s="6">
        <f t="shared" si="3"/>
        <v>-0.01276050103</v>
      </c>
      <c r="H7" s="21">
        <f t="shared" si="4"/>
        <v>0.2201318578</v>
      </c>
      <c r="I7" s="135">
        <v>-0.007657923639615372</v>
      </c>
      <c r="J7" s="6">
        <f t="shared" si="5"/>
        <v>-0.001685752958</v>
      </c>
      <c r="K7" s="21">
        <f t="shared" si="6"/>
        <v>0.2201318578</v>
      </c>
      <c r="L7" s="135">
        <v>-0.0727507260282858</v>
      </c>
      <c r="M7" s="6">
        <f t="shared" si="7"/>
        <v>-0.01601475248</v>
      </c>
      <c r="N7" s="21">
        <f t="shared" si="8"/>
        <v>0.2201318578</v>
      </c>
      <c r="O7" s="22">
        <v>-0.021038970256296308</v>
      </c>
      <c r="P7" s="6">
        <f t="shared" si="9"/>
        <v>-0.004631347609</v>
      </c>
      <c r="Q7" s="21">
        <f t="shared" si="10"/>
        <v>0.2201318578</v>
      </c>
      <c r="R7" s="135">
        <v>-0.03375881088889332</v>
      </c>
      <c r="S7" s="6">
        <f t="shared" si="11"/>
        <v>-0.007431389758</v>
      </c>
      <c r="T7" s="21">
        <f t="shared" si="12"/>
        <v>0.2201318578</v>
      </c>
      <c r="U7" s="135">
        <v>6.377278934066588E-4</v>
      </c>
      <c r="V7" s="6">
        <f t="shared" si="13"/>
        <v>0.000140384226</v>
      </c>
      <c r="W7" s="21">
        <f t="shared" si="14"/>
        <v>0.2201318578</v>
      </c>
      <c r="X7" s="135">
        <v>-0.06051301901523953</v>
      </c>
      <c r="Y7" s="6">
        <f t="shared" si="15"/>
        <v>-0.0133208433</v>
      </c>
      <c r="Z7" s="21">
        <f t="shared" si="16"/>
        <v>0.2201318578</v>
      </c>
      <c r="AA7" s="135">
        <v>-0.038422046372680874</v>
      </c>
      <c r="AB7" s="6">
        <f t="shared" si="17"/>
        <v>-0.008457916449</v>
      </c>
      <c r="AC7" s="21">
        <f t="shared" si="18"/>
        <v>0.2201318578</v>
      </c>
      <c r="AD7" s="135">
        <v>0.033848760639049624</v>
      </c>
      <c r="AE7" s="6">
        <f t="shared" si="19"/>
        <v>0.007451190564</v>
      </c>
      <c r="AF7" s="21">
        <f t="shared" si="20"/>
        <v>0.2201318578</v>
      </c>
      <c r="AG7" s="135">
        <v>-0.0037485287604897</v>
      </c>
      <c r="AH7" s="6">
        <f t="shared" si="21"/>
        <v>-0.0008251706001</v>
      </c>
      <c r="AI7" s="21">
        <f t="shared" si="22"/>
        <v>0.2201318578</v>
      </c>
      <c r="AJ7" s="135"/>
      <c r="AL7" s="21"/>
    </row>
    <row r="8" ht="13.5" customHeight="1">
      <c r="A8" s="15" t="s">
        <v>63</v>
      </c>
      <c r="B8" s="6">
        <f>SQRT(('Regime Indicators'!J7-'Regime Indicators'!$J$31)^2+('Regime Indicators'!K7-'Regime Indicators'!$K$31)^2+('Regime Indicators'!L7-'Regime Indicators'!$L$31)^2+('Regime Indicators'!M7-'Regime Indicators'!$M$31)^2+('Regime Indicators'!N7-'Regime Indicators'!$N$31)^2+('Regime Indicators'!O7-'Regime Indicators'!$O$31)^2)</f>
        <v>9.434838417</v>
      </c>
      <c r="C8" s="6">
        <f t="shared" si="1"/>
        <v>0.6710455906</v>
      </c>
      <c r="D8" s="6">
        <f t="shared" si="2"/>
        <v>0.3398151641</v>
      </c>
      <c r="F8" s="135">
        <v>-0.08718803376235329</v>
      </c>
      <c r="G8" s="6">
        <f t="shared" si="3"/>
        <v>-0.029627816</v>
      </c>
      <c r="H8" s="21">
        <f t="shared" si="4"/>
        <v>0.3398151641</v>
      </c>
      <c r="I8" s="135">
        <v>-0.10179134102816823</v>
      </c>
      <c r="J8" s="6">
        <f t="shared" si="5"/>
        <v>-0.03459024125</v>
      </c>
      <c r="K8" s="21">
        <f t="shared" si="6"/>
        <v>0.3398151641</v>
      </c>
      <c r="L8" s="135">
        <v>-0.06526749088310968</v>
      </c>
      <c r="M8" s="6">
        <f t="shared" si="7"/>
        <v>-0.02217888312</v>
      </c>
      <c r="N8" s="21">
        <f t="shared" si="8"/>
        <v>0.3398151641</v>
      </c>
      <c r="O8" s="22">
        <v>-0.12827610113163534</v>
      </c>
      <c r="P8" s="6">
        <f t="shared" si="9"/>
        <v>-0.04359016435</v>
      </c>
      <c r="Q8" s="21">
        <f t="shared" si="10"/>
        <v>0.3398151641</v>
      </c>
      <c r="R8" s="135">
        <v>-0.09554071985513612</v>
      </c>
      <c r="S8" s="6">
        <f t="shared" si="11"/>
        <v>-0.03246618539</v>
      </c>
      <c r="T8" s="21">
        <f t="shared" si="12"/>
        <v>0.3398151641</v>
      </c>
      <c r="U8" s="135">
        <v>-0.07835070826027313</v>
      </c>
      <c r="V8" s="6">
        <f t="shared" si="13"/>
        <v>-0.02662475878</v>
      </c>
      <c r="W8" s="21">
        <f t="shared" si="14"/>
        <v>0.3398151641</v>
      </c>
      <c r="X8" s="135">
        <v>-0.05304393612444236</v>
      </c>
      <c r="Y8" s="6">
        <f t="shared" si="15"/>
        <v>-0.01802513386</v>
      </c>
      <c r="Z8" s="21">
        <f t="shared" si="16"/>
        <v>0.3398151641</v>
      </c>
      <c r="AA8" s="135">
        <v>-0.07185493166128165</v>
      </c>
      <c r="AB8" s="6">
        <f t="shared" si="17"/>
        <v>-0.02441739539</v>
      </c>
      <c r="AC8" s="21">
        <f t="shared" si="18"/>
        <v>0.3398151641</v>
      </c>
      <c r="AD8" s="135">
        <v>0.09323889157593612</v>
      </c>
      <c r="AE8" s="6">
        <f t="shared" si="19"/>
        <v>0.03168398924</v>
      </c>
      <c r="AF8" s="21">
        <f t="shared" si="20"/>
        <v>0.3398151641</v>
      </c>
      <c r="AG8" s="135">
        <v>-0.021237920720382775</v>
      </c>
      <c r="AH8" s="6">
        <f t="shared" si="21"/>
        <v>-0.007216967514</v>
      </c>
      <c r="AI8" s="21">
        <f t="shared" si="22"/>
        <v>0.3398151641</v>
      </c>
      <c r="AJ8" s="135"/>
      <c r="AL8" s="21"/>
    </row>
    <row r="9" ht="13.5" customHeight="1">
      <c r="A9" s="15" t="s">
        <v>65</v>
      </c>
      <c r="B9" s="6">
        <f>SQRT(('Regime Indicators'!J8-'Regime Indicators'!$J$31)^2+('Regime Indicators'!K8-'Regime Indicators'!$K$31)^2+('Regime Indicators'!L8-'Regime Indicators'!$L$31)^2+('Regime Indicators'!M8-'Regime Indicators'!$M$31)^2+('Regime Indicators'!N8-'Regime Indicators'!$N$31)^2+('Regime Indicators'!O8-'Regime Indicators'!$O$31)^2)</f>
        <v>7.992546258</v>
      </c>
      <c r="C9" s="6">
        <f t="shared" si="1"/>
        <v>0.5684636755</v>
      </c>
      <c r="D9" s="6">
        <f t="shared" si="2"/>
        <v>0.5439388323</v>
      </c>
      <c r="F9" s="135">
        <v>-0.05314691207219113</v>
      </c>
      <c r="G9" s="6">
        <f t="shared" si="3"/>
        <v>-0.02890866929</v>
      </c>
      <c r="H9" s="21">
        <f t="shared" si="4"/>
        <v>0.5439388323</v>
      </c>
      <c r="I9" s="135">
        <v>0.012496285427315179</v>
      </c>
      <c r="J9" s="6">
        <f t="shared" si="5"/>
        <v>0.006797214904</v>
      </c>
      <c r="K9" s="21">
        <f t="shared" si="6"/>
        <v>0.5439388323</v>
      </c>
      <c r="L9" s="135">
        <v>-0.03545860437002735</v>
      </c>
      <c r="M9" s="6">
        <f t="shared" si="7"/>
        <v>-0.01928731186</v>
      </c>
      <c r="N9" s="21">
        <f t="shared" si="8"/>
        <v>0.5439388323</v>
      </c>
      <c r="O9" s="22">
        <v>0.04471185064685956</v>
      </c>
      <c r="P9" s="6">
        <f t="shared" si="9"/>
        <v>0.02432051183</v>
      </c>
      <c r="Q9" s="21">
        <f t="shared" si="10"/>
        <v>0.5439388323</v>
      </c>
      <c r="R9" s="135">
        <v>-0.04001382879945892</v>
      </c>
      <c r="S9" s="6">
        <f t="shared" si="11"/>
        <v>-0.02176507531</v>
      </c>
      <c r="T9" s="21">
        <f t="shared" si="12"/>
        <v>0.5439388323</v>
      </c>
      <c r="U9" s="135">
        <v>0.01617985871840122</v>
      </c>
      <c r="V9" s="6">
        <f t="shared" si="13"/>
        <v>0.008800853458</v>
      </c>
      <c r="W9" s="21">
        <f t="shared" si="14"/>
        <v>0.5439388323</v>
      </c>
      <c r="X9" s="135">
        <v>-0.0679743027555113</v>
      </c>
      <c r="Y9" s="6">
        <f t="shared" si="15"/>
        <v>-0.03697386287</v>
      </c>
      <c r="Z9" s="21">
        <f t="shared" si="16"/>
        <v>0.5439388323</v>
      </c>
      <c r="AA9" s="135">
        <v>-0.007397255447254447</v>
      </c>
      <c r="AB9" s="6">
        <f t="shared" si="17"/>
        <v>-0.00402365449</v>
      </c>
      <c r="AC9" s="21">
        <f t="shared" si="18"/>
        <v>0.5439388323</v>
      </c>
      <c r="AD9" s="135">
        <v>-0.03955042248703</v>
      </c>
      <c r="AE9" s="6">
        <f t="shared" si="19"/>
        <v>-0.02151301063</v>
      </c>
      <c r="AF9" s="21">
        <f t="shared" si="20"/>
        <v>0.5439388323</v>
      </c>
      <c r="AG9" s="135">
        <v>0.012322473989109461</v>
      </c>
      <c r="AH9" s="6">
        <f t="shared" si="21"/>
        <v>0.006702672113</v>
      </c>
      <c r="AI9" s="21">
        <f t="shared" si="22"/>
        <v>0.5439388323</v>
      </c>
      <c r="AJ9" s="135"/>
      <c r="AL9" s="21"/>
    </row>
    <row r="10" ht="13.5" customHeight="1">
      <c r="A10" s="15" t="s">
        <v>67</v>
      </c>
      <c r="B10" s="6">
        <f>SQRT(('Regime Indicators'!J9-'Regime Indicators'!$J$31)^2+('Regime Indicators'!K9-'Regime Indicators'!$K$31)^2+('Regime Indicators'!L9-'Regime Indicators'!$L$31)^2+('Regime Indicators'!M9-'Regime Indicators'!$M$31)^2+('Regime Indicators'!N9-'Regime Indicators'!$N$31)^2+('Regime Indicators'!O9-'Regime Indicators'!$O$31)^2)</f>
        <v>10.79604987</v>
      </c>
      <c r="C10" s="6">
        <f t="shared" si="1"/>
        <v>0.767860703</v>
      </c>
      <c r="D10" s="6">
        <f t="shared" si="2"/>
        <v>0.1639022594</v>
      </c>
      <c r="F10" s="135">
        <v>-0.061133195190131606</v>
      </c>
      <c r="G10" s="6">
        <f t="shared" si="3"/>
        <v>-0.01001986881</v>
      </c>
      <c r="H10" s="21">
        <f t="shared" si="4"/>
        <v>0.1639022594</v>
      </c>
      <c r="I10" s="135">
        <v>-0.12327584210725129</v>
      </c>
      <c r="J10" s="6">
        <f t="shared" si="5"/>
        <v>-0.02020518905</v>
      </c>
      <c r="K10" s="21">
        <f t="shared" si="6"/>
        <v>0.1639022594</v>
      </c>
      <c r="L10" s="135">
        <v>0.049610980138979466</v>
      </c>
      <c r="M10" s="6">
        <f t="shared" si="7"/>
        <v>0.008131351734</v>
      </c>
      <c r="N10" s="21">
        <f t="shared" si="8"/>
        <v>0.1639022594</v>
      </c>
      <c r="O10" s="22">
        <v>-0.06985229865475395</v>
      </c>
      <c r="P10" s="6">
        <f t="shared" si="9"/>
        <v>-0.01144894957</v>
      </c>
      <c r="Q10" s="21">
        <f t="shared" si="10"/>
        <v>0.1639022594</v>
      </c>
      <c r="R10" s="135">
        <v>-0.18408872554880074</v>
      </c>
      <c r="S10" s="6">
        <f t="shared" si="11"/>
        <v>-0.03017255804</v>
      </c>
      <c r="T10" s="21">
        <f t="shared" si="12"/>
        <v>0.1639022594</v>
      </c>
      <c r="U10" s="135">
        <v>-0.2283475324843044</v>
      </c>
      <c r="V10" s="6">
        <f t="shared" si="13"/>
        <v>-0.03742667649</v>
      </c>
      <c r="W10" s="21">
        <f t="shared" si="14"/>
        <v>0.1639022594</v>
      </c>
      <c r="X10" s="135">
        <v>-0.21499424094197972</v>
      </c>
      <c r="Y10" s="6">
        <f t="shared" si="15"/>
        <v>-0.03523804184</v>
      </c>
      <c r="Z10" s="21">
        <f t="shared" si="16"/>
        <v>0.1639022594</v>
      </c>
      <c r="AA10" s="135">
        <v>-0.27622719898833936</v>
      </c>
      <c r="AB10" s="6">
        <f t="shared" si="17"/>
        <v>-0.04527426201</v>
      </c>
      <c r="AC10" s="21">
        <f t="shared" si="18"/>
        <v>0.1639022594</v>
      </c>
      <c r="AD10" s="135">
        <v>-0.0589973006371286</v>
      </c>
      <c r="AE10" s="6">
        <f t="shared" si="19"/>
        <v>-0.009669790871</v>
      </c>
      <c r="AF10" s="21">
        <f t="shared" si="20"/>
        <v>0.1639022594</v>
      </c>
      <c r="AG10" s="135">
        <v>-0.09679095752549638</v>
      </c>
      <c r="AH10" s="6">
        <f t="shared" si="21"/>
        <v>-0.01586425662</v>
      </c>
      <c r="AI10" s="21">
        <f t="shared" si="22"/>
        <v>0.1639022594</v>
      </c>
      <c r="AJ10" s="135"/>
      <c r="AL10" s="21"/>
    </row>
    <row r="11" ht="13.5" customHeight="1">
      <c r="A11" s="15" t="s">
        <v>78</v>
      </c>
      <c r="B11" s="6">
        <f>SQRT(('Regime Indicators'!J10-'Regime Indicators'!$J$31)^2+('Regime Indicators'!K10-'Regime Indicators'!$K$31)^2+('Regime Indicators'!L10-'Regime Indicators'!$L$31)^2+('Regime Indicators'!M10-'Regime Indicators'!$M$31)^2+('Regime Indicators'!N10-'Regime Indicators'!$N$31)^2+('Regime Indicators'!O10-'Regime Indicators'!$O$31)^2)</f>
        <v>12.72834517</v>
      </c>
      <c r="C11" s="6">
        <f t="shared" si="1"/>
        <v>0.9052937133</v>
      </c>
      <c r="D11" s="6">
        <f t="shared" si="2"/>
        <v>0.01718558924</v>
      </c>
      <c r="F11" s="135">
        <v>-0.22175332891863309</v>
      </c>
      <c r="G11" s="6">
        <f t="shared" si="3"/>
        <v>-0.003810961623</v>
      </c>
      <c r="H11" s="21">
        <f t="shared" si="4"/>
        <v>0.01718558924</v>
      </c>
      <c r="I11" s="135">
        <v>-0.22787960788608141</v>
      </c>
      <c r="J11" s="6">
        <f t="shared" si="5"/>
        <v>-0.003916245336</v>
      </c>
      <c r="K11" s="21">
        <f t="shared" si="6"/>
        <v>0.01718558924</v>
      </c>
      <c r="L11" s="135">
        <v>-0.2489240638448853</v>
      </c>
      <c r="M11" s="6">
        <f t="shared" si="7"/>
        <v>-0.004277906712</v>
      </c>
      <c r="N11" s="21">
        <f t="shared" si="8"/>
        <v>0.01718558924</v>
      </c>
      <c r="O11" s="22">
        <v>-0.274452382936332</v>
      </c>
      <c r="P11" s="6">
        <f t="shared" si="9"/>
        <v>-0.004716625918</v>
      </c>
      <c r="Q11" s="21">
        <f t="shared" si="10"/>
        <v>0.01718558924</v>
      </c>
      <c r="R11" s="135">
        <v>-0.21355118264403572</v>
      </c>
      <c r="S11" s="6">
        <f t="shared" si="11"/>
        <v>-0.003670002906</v>
      </c>
      <c r="T11" s="21">
        <f t="shared" si="12"/>
        <v>0.01718558924</v>
      </c>
      <c r="U11" s="135">
        <v>-0.20963342704929955</v>
      </c>
      <c r="V11" s="6">
        <f t="shared" si="13"/>
        <v>-0.003602673967</v>
      </c>
      <c r="W11" s="21">
        <f t="shared" si="14"/>
        <v>0.01718558924</v>
      </c>
      <c r="X11" s="135">
        <v>-0.21971962707248271</v>
      </c>
      <c r="Y11" s="6">
        <f t="shared" si="15"/>
        <v>-0.003776011258</v>
      </c>
      <c r="Z11" s="21">
        <f t="shared" si="16"/>
        <v>0.01718558924</v>
      </c>
      <c r="AA11" s="135">
        <v>-0.25134571778361503</v>
      </c>
      <c r="AB11" s="6">
        <f t="shared" si="17"/>
        <v>-0.004319524262</v>
      </c>
      <c r="AC11" s="21">
        <f t="shared" si="18"/>
        <v>0.01718558924</v>
      </c>
      <c r="AD11" s="135">
        <v>0.056568329617524116</v>
      </c>
      <c r="AE11" s="6">
        <f t="shared" si="19"/>
        <v>0.0009721600766</v>
      </c>
      <c r="AF11" s="21">
        <f t="shared" si="20"/>
        <v>0.01718558924</v>
      </c>
      <c r="AG11" s="135">
        <v>-0.18290427340539595</v>
      </c>
      <c r="AH11" s="6">
        <f t="shared" si="21"/>
        <v>-0.003143317712</v>
      </c>
      <c r="AI11" s="21">
        <f t="shared" si="22"/>
        <v>0.01718558924</v>
      </c>
      <c r="AJ11" s="135"/>
      <c r="AL11" s="21"/>
    </row>
    <row r="12" ht="13.5" customHeight="1">
      <c r="A12" s="15" t="s">
        <v>81</v>
      </c>
      <c r="B12" s="6">
        <f>SQRT(('Regime Indicators'!J11-'Regime Indicators'!$J$31)^2+('Regime Indicators'!K11-'Regime Indicators'!$K$31)^2+('Regime Indicators'!L11-'Regime Indicators'!$L$31)^2+('Regime Indicators'!M11-'Regime Indicators'!$M$31)^2+('Regime Indicators'!N11-'Regime Indicators'!$N$31)^2+('Regime Indicators'!O11-'Regime Indicators'!$O$31)^2)</f>
        <v>12.35448052</v>
      </c>
      <c r="C12" s="6">
        <f t="shared" si="1"/>
        <v>0.8787028788</v>
      </c>
      <c r="D12" s="6">
        <f t="shared" si="2"/>
        <v>0.03324244791</v>
      </c>
      <c r="F12" s="135">
        <v>-0.16767538805335613</v>
      </c>
      <c r="G12" s="6">
        <f t="shared" si="3"/>
        <v>-0.005573940353</v>
      </c>
      <c r="H12" s="21">
        <f t="shared" si="4"/>
        <v>0.03324244791</v>
      </c>
      <c r="I12" s="135">
        <v>-0.04119668597185666</v>
      </c>
      <c r="J12" s="6">
        <f t="shared" si="5"/>
        <v>-0.001369478688</v>
      </c>
      <c r="K12" s="21">
        <f t="shared" si="6"/>
        <v>0.03324244791</v>
      </c>
      <c r="L12" s="135">
        <v>-0.1963758370369565</v>
      </c>
      <c r="M12" s="6">
        <f t="shared" si="7"/>
        <v>-0.006528013534</v>
      </c>
      <c r="N12" s="21">
        <f t="shared" si="8"/>
        <v>0.03324244791</v>
      </c>
      <c r="O12" s="22">
        <v>-0.0974047265962309</v>
      </c>
      <c r="P12" s="6">
        <f t="shared" si="9"/>
        <v>-0.00323797155</v>
      </c>
      <c r="Q12" s="21">
        <f t="shared" si="10"/>
        <v>0.03324244791</v>
      </c>
      <c r="R12" s="135">
        <v>-0.14659845383763825</v>
      </c>
      <c r="S12" s="6">
        <f t="shared" si="11"/>
        <v>-0.004873291466</v>
      </c>
      <c r="T12" s="21">
        <f t="shared" si="12"/>
        <v>0.03324244791</v>
      </c>
      <c r="U12" s="135">
        <v>-0.11706584182640645</v>
      </c>
      <c r="V12" s="6">
        <f t="shared" si="13"/>
        <v>-0.003891555149</v>
      </c>
      <c r="W12" s="21">
        <f t="shared" si="14"/>
        <v>0.03324244791</v>
      </c>
      <c r="X12" s="135">
        <v>-0.10132381240681176</v>
      </c>
      <c r="Y12" s="6">
        <f t="shared" si="15"/>
        <v>-0.003368251556</v>
      </c>
      <c r="Z12" s="21">
        <f t="shared" si="16"/>
        <v>0.03324244791</v>
      </c>
      <c r="AA12" s="135">
        <v>-0.07740572708885007</v>
      </c>
      <c r="AB12" s="6">
        <f t="shared" si="17"/>
        <v>-0.002573155851</v>
      </c>
      <c r="AC12" s="21">
        <f t="shared" si="18"/>
        <v>0.03324244791</v>
      </c>
      <c r="AD12" s="135">
        <v>-0.05436113972149703</v>
      </c>
      <c r="AE12" s="6">
        <f t="shared" si="19"/>
        <v>-0.001807097356</v>
      </c>
      <c r="AF12" s="21">
        <f t="shared" si="20"/>
        <v>0.03324244791</v>
      </c>
      <c r="AG12" s="135">
        <v>0.0570475489999438</v>
      </c>
      <c r="AH12" s="6">
        <f t="shared" si="21"/>
        <v>0.001896400176</v>
      </c>
      <c r="AI12" s="21">
        <f t="shared" si="22"/>
        <v>0.03324244791</v>
      </c>
      <c r="AJ12" s="135"/>
      <c r="AL12" s="21"/>
    </row>
    <row r="13" ht="13.5" customHeight="1">
      <c r="A13" s="15" t="s">
        <v>83</v>
      </c>
      <c r="B13" s="6">
        <f>SQRT(('Regime Indicators'!J12-'Regime Indicators'!$J$31)^2+('Regime Indicators'!K12-'Regime Indicators'!$K$31)^2+('Regime Indicators'!L12-'Regime Indicators'!$L$31)^2+('Regime Indicators'!M12-'Regime Indicators'!$M$31)^2+('Regime Indicators'!N12-'Regime Indicators'!$N$31)^2+('Regime Indicators'!O12-'Regime Indicators'!$O$31)^2)</f>
        <v>10.79573832</v>
      </c>
      <c r="C13" s="6">
        <f t="shared" si="1"/>
        <v>0.7678385444</v>
      </c>
      <c r="D13" s="6">
        <f t="shared" si="2"/>
        <v>0.163937477</v>
      </c>
      <c r="F13" s="135">
        <v>0.1669740917904099</v>
      </c>
      <c r="G13" s="6">
        <f t="shared" si="3"/>
        <v>0.02737331133</v>
      </c>
      <c r="H13" s="21">
        <f t="shared" si="4"/>
        <v>0.163937477</v>
      </c>
      <c r="I13" s="135">
        <v>0.16320626529224058</v>
      </c>
      <c r="J13" s="6">
        <f t="shared" si="5"/>
        <v>0.02675562336</v>
      </c>
      <c r="K13" s="21">
        <f t="shared" si="6"/>
        <v>0.163937477</v>
      </c>
      <c r="L13" s="135">
        <v>0.17999630395443433</v>
      </c>
      <c r="M13" s="6">
        <f t="shared" si="7"/>
        <v>0.02950813993</v>
      </c>
      <c r="N13" s="21">
        <f t="shared" si="8"/>
        <v>0.163937477</v>
      </c>
      <c r="O13" s="22">
        <v>0.2337731348966341</v>
      </c>
      <c r="P13" s="6">
        <f t="shared" si="9"/>
        <v>0.03832417792</v>
      </c>
      <c r="Q13" s="21">
        <f t="shared" si="10"/>
        <v>0.163937477</v>
      </c>
      <c r="R13" s="135">
        <v>0.30219161211983514</v>
      </c>
      <c r="S13" s="6">
        <f t="shared" si="11"/>
        <v>0.04954053045</v>
      </c>
      <c r="T13" s="21">
        <f t="shared" si="12"/>
        <v>0.163937477</v>
      </c>
      <c r="U13" s="135">
        <v>0.21840652724128984</v>
      </c>
      <c r="V13" s="6">
        <f t="shared" si="13"/>
        <v>0.03580501503</v>
      </c>
      <c r="W13" s="21">
        <f t="shared" si="14"/>
        <v>0.163937477</v>
      </c>
      <c r="X13" s="135">
        <v>0.37043399373341646</v>
      </c>
      <c r="Y13" s="6">
        <f t="shared" si="15"/>
        <v>0.06072801432</v>
      </c>
      <c r="Z13" s="21">
        <f t="shared" si="16"/>
        <v>0.163937477</v>
      </c>
      <c r="AA13" s="135">
        <v>0.31206791564306036</v>
      </c>
      <c r="AB13" s="6">
        <f t="shared" si="17"/>
        <v>0.05115962673</v>
      </c>
      <c r="AC13" s="21">
        <f t="shared" si="18"/>
        <v>0.163937477</v>
      </c>
      <c r="AD13" s="135">
        <v>0.07100981208301782</v>
      </c>
      <c r="AE13" s="6">
        <f t="shared" si="19"/>
        <v>0.01164116943</v>
      </c>
      <c r="AF13" s="21">
        <f t="shared" si="20"/>
        <v>0.163937477</v>
      </c>
      <c r="AG13" s="135">
        <v>0.23938214791236678</v>
      </c>
      <c r="AH13" s="6">
        <f t="shared" si="21"/>
        <v>0.03924370536</v>
      </c>
      <c r="AI13" s="21">
        <f t="shared" si="22"/>
        <v>0.163937477</v>
      </c>
      <c r="AJ13" s="135"/>
      <c r="AL13" s="21"/>
    </row>
    <row r="14" ht="13.5" customHeight="1">
      <c r="A14" s="15" t="s">
        <v>85</v>
      </c>
      <c r="B14" s="6">
        <f>SQRT(('Regime Indicators'!J13-'Regime Indicators'!$J$31)^2+('Regime Indicators'!K13-'Regime Indicators'!$K$31)^2+('Regime Indicators'!L13-'Regime Indicators'!$L$31)^2+('Regime Indicators'!M13-'Regime Indicators'!$M$31)^2+('Regime Indicators'!N13-'Regime Indicators'!$N$31)^2+('Regime Indicators'!O13-'Regime Indicators'!$O$31)^2)</f>
        <v>9.542627046</v>
      </c>
      <c r="C14" s="6">
        <f t="shared" si="1"/>
        <v>0.6787119736</v>
      </c>
      <c r="D14" s="6">
        <f t="shared" si="2"/>
        <v>0.3247404619</v>
      </c>
      <c r="F14" s="135">
        <v>0.18242216902914365</v>
      </c>
      <c r="G14" s="6">
        <f t="shared" si="3"/>
        <v>0.05923985943</v>
      </c>
      <c r="H14" s="21">
        <f t="shared" si="4"/>
        <v>0.3247404619</v>
      </c>
      <c r="I14" s="135">
        <v>0.13973989390587072</v>
      </c>
      <c r="J14" s="6">
        <f t="shared" si="5"/>
        <v>0.04537919769</v>
      </c>
      <c r="K14" s="21">
        <f t="shared" si="6"/>
        <v>0.3247404619</v>
      </c>
      <c r="L14" s="135">
        <v>0.2270477714679826</v>
      </c>
      <c r="M14" s="6">
        <f t="shared" si="7"/>
        <v>0.07373159818</v>
      </c>
      <c r="N14" s="21">
        <f t="shared" si="8"/>
        <v>0.3247404619</v>
      </c>
      <c r="O14" s="22">
        <v>0.1595071393578673</v>
      </c>
      <c r="P14" s="6">
        <f t="shared" si="9"/>
        <v>0.05179842211</v>
      </c>
      <c r="Q14" s="21">
        <f t="shared" si="10"/>
        <v>0.3247404619</v>
      </c>
      <c r="R14" s="135">
        <v>0.22241231027141461</v>
      </c>
      <c r="S14" s="6">
        <f t="shared" si="11"/>
        <v>0.07222627637</v>
      </c>
      <c r="T14" s="21">
        <f t="shared" si="12"/>
        <v>0.3247404619</v>
      </c>
      <c r="U14" s="135">
        <v>0.16449990106261314</v>
      </c>
      <c r="V14" s="6">
        <f t="shared" si="13"/>
        <v>0.05341977386</v>
      </c>
      <c r="W14" s="21">
        <f t="shared" si="14"/>
        <v>0.3247404619</v>
      </c>
      <c r="X14" s="135">
        <v>0.259050399475794</v>
      </c>
      <c r="Y14" s="6">
        <f t="shared" si="15"/>
        <v>0.08412414639</v>
      </c>
      <c r="Z14" s="21">
        <f t="shared" si="16"/>
        <v>0.3247404619</v>
      </c>
      <c r="AA14" s="135">
        <v>0.1984292412279327</v>
      </c>
      <c r="AB14" s="6">
        <f t="shared" si="17"/>
        <v>0.06443800345</v>
      </c>
      <c r="AC14" s="21">
        <f t="shared" si="18"/>
        <v>0.3247404619</v>
      </c>
      <c r="AD14" s="135">
        <v>0.07847440915800385</v>
      </c>
      <c r="AE14" s="6">
        <f t="shared" si="19"/>
        <v>0.02548381588</v>
      </c>
      <c r="AF14" s="21">
        <f t="shared" si="20"/>
        <v>0.3247404619</v>
      </c>
      <c r="AG14" s="135">
        <v>0.1573578564538567</v>
      </c>
      <c r="AH14" s="6">
        <f t="shared" si="21"/>
        <v>0.05110046299</v>
      </c>
      <c r="AI14" s="21">
        <f t="shared" si="22"/>
        <v>0.3247404619</v>
      </c>
      <c r="AJ14" s="135"/>
      <c r="AL14" s="21"/>
    </row>
    <row r="15" ht="13.5" customHeight="1">
      <c r="A15" s="15" t="s">
        <v>87</v>
      </c>
      <c r="B15" s="6">
        <f>SQRT(('Regime Indicators'!J14-'Regime Indicators'!$J$31)^2+('Regime Indicators'!K14-'Regime Indicators'!$K$31)^2+('Regime Indicators'!L14-'Regime Indicators'!$L$31)^2+('Regime Indicators'!M14-'Regime Indicators'!$M$31)^2+('Regime Indicators'!N14-'Regime Indicators'!$N$31)^2+('Regime Indicators'!O14-'Regime Indicators'!$O$31)^2)</f>
        <v>9.136136904</v>
      </c>
      <c r="C15" s="6">
        <f t="shared" si="1"/>
        <v>0.6498006764</v>
      </c>
      <c r="D15" s="6">
        <f t="shared" si="2"/>
        <v>0.3820685738</v>
      </c>
      <c r="F15" s="135">
        <v>0.04215545107190333</v>
      </c>
      <c r="G15" s="6">
        <f t="shared" si="3"/>
        <v>0.01610627307</v>
      </c>
      <c r="H15" s="21">
        <f t="shared" si="4"/>
        <v>0.3820685738</v>
      </c>
      <c r="I15" s="135">
        <v>0.07941862162009006</v>
      </c>
      <c r="J15" s="6">
        <f t="shared" si="5"/>
        <v>0.03034335949</v>
      </c>
      <c r="K15" s="21">
        <f t="shared" si="6"/>
        <v>0.3820685738</v>
      </c>
      <c r="L15" s="135">
        <v>0.036263268510077884</v>
      </c>
      <c r="M15" s="6">
        <f t="shared" si="7"/>
        <v>0.01385505528</v>
      </c>
      <c r="N15" s="21">
        <f t="shared" si="8"/>
        <v>0.3820685738</v>
      </c>
      <c r="O15" s="22">
        <v>0.04140412658363002</v>
      </c>
      <c r="P15" s="6">
        <f t="shared" si="9"/>
        <v>0.01581921559</v>
      </c>
      <c r="Q15" s="21">
        <f t="shared" si="10"/>
        <v>0.3820685738</v>
      </c>
      <c r="R15" s="135">
        <v>0.0066397078312827595</v>
      </c>
      <c r="S15" s="6">
        <f t="shared" si="11"/>
        <v>0.002536823701</v>
      </c>
      <c r="T15" s="21">
        <f t="shared" si="12"/>
        <v>0.3820685738</v>
      </c>
      <c r="U15" s="135">
        <v>0.04297509385522269</v>
      </c>
      <c r="V15" s="6">
        <f t="shared" si="13"/>
        <v>0.01641943282</v>
      </c>
      <c r="W15" s="21">
        <f t="shared" si="14"/>
        <v>0.3820685738</v>
      </c>
      <c r="X15" s="135">
        <v>-0.01619675831013201</v>
      </c>
      <c r="Y15" s="6">
        <f t="shared" si="15"/>
        <v>-0.006188272347</v>
      </c>
      <c r="Z15" s="21">
        <f t="shared" si="16"/>
        <v>0.3820685738</v>
      </c>
      <c r="AA15" s="135">
        <v>0.02729890148213232</v>
      </c>
      <c r="AB15" s="6">
        <f t="shared" si="17"/>
        <v>0.01043005235</v>
      </c>
      <c r="AC15" s="21">
        <f t="shared" si="18"/>
        <v>0.3820685738</v>
      </c>
      <c r="AD15" s="135">
        <v>-0.015500088122081812</v>
      </c>
      <c r="AE15" s="6">
        <f t="shared" si="19"/>
        <v>-0.005922096562</v>
      </c>
      <c r="AF15" s="21">
        <f t="shared" si="20"/>
        <v>0.3820685738</v>
      </c>
      <c r="AG15" s="135">
        <v>0.05126223851578793</v>
      </c>
      <c r="AH15" s="6">
        <f t="shared" si="21"/>
        <v>0.01958569036</v>
      </c>
      <c r="AI15" s="21">
        <f t="shared" si="22"/>
        <v>0.3820685738</v>
      </c>
      <c r="AJ15" s="135"/>
      <c r="AL15" s="21"/>
    </row>
    <row r="16" ht="13.5" customHeight="1">
      <c r="A16" s="15" t="s">
        <v>89</v>
      </c>
      <c r="B16" s="6">
        <f>SQRT(('Regime Indicators'!J15-'Regime Indicators'!$J$31)^2+('Regime Indicators'!K15-'Regime Indicators'!$K$31)^2+('Regime Indicators'!L15-'Regime Indicators'!$L$31)^2+('Regime Indicators'!M15-'Regime Indicators'!$M$31)^2+('Regime Indicators'!N15-'Regime Indicators'!$N$31)^2+('Regime Indicators'!O15-'Regime Indicators'!$O$31)^2)</f>
        <v>9.034507421</v>
      </c>
      <c r="C16" s="6">
        <f t="shared" si="1"/>
        <v>0.6425723579</v>
      </c>
      <c r="D16" s="6">
        <f t="shared" si="2"/>
        <v>0.3965508141</v>
      </c>
      <c r="F16" s="135">
        <v>0.06781987070805773</v>
      </c>
      <c r="G16" s="6">
        <f t="shared" si="3"/>
        <v>0.02689402494</v>
      </c>
      <c r="H16" s="21">
        <f t="shared" si="4"/>
        <v>0.3965508141</v>
      </c>
      <c r="I16" s="135">
        <v>0.04645012941063875</v>
      </c>
      <c r="J16" s="6">
        <f t="shared" si="5"/>
        <v>0.01841983663</v>
      </c>
      <c r="K16" s="21">
        <f t="shared" si="6"/>
        <v>0.3965508141</v>
      </c>
      <c r="L16" s="135">
        <v>0.10018209590084215</v>
      </c>
      <c r="M16" s="6">
        <f t="shared" si="7"/>
        <v>0.03972729169</v>
      </c>
      <c r="N16" s="21">
        <f t="shared" si="8"/>
        <v>0.3965508141</v>
      </c>
      <c r="O16" s="22">
        <v>0.07613948962231065</v>
      </c>
      <c r="P16" s="6">
        <f t="shared" si="9"/>
        <v>0.03019317659</v>
      </c>
      <c r="Q16" s="21">
        <f t="shared" si="10"/>
        <v>0.3965508141</v>
      </c>
      <c r="R16" s="135">
        <v>0.007712160802149759</v>
      </c>
      <c r="S16" s="6">
        <f t="shared" si="11"/>
        <v>0.003058263645</v>
      </c>
      <c r="T16" s="21">
        <f t="shared" si="12"/>
        <v>0.3965508141</v>
      </c>
      <c r="U16" s="135">
        <v>0.019144520541146015</v>
      </c>
      <c r="V16" s="6">
        <f t="shared" si="13"/>
        <v>0.007591775206</v>
      </c>
      <c r="W16" s="21">
        <f t="shared" si="14"/>
        <v>0.3965508141</v>
      </c>
      <c r="X16" s="135">
        <v>0.05091733066390769</v>
      </c>
      <c r="Y16" s="6">
        <f t="shared" si="15"/>
        <v>0.02019130893</v>
      </c>
      <c r="Z16" s="21">
        <f t="shared" si="16"/>
        <v>0.3965508141</v>
      </c>
      <c r="AA16" s="135">
        <v>0.05725890048239912</v>
      </c>
      <c r="AB16" s="6">
        <f t="shared" si="17"/>
        <v>0.0227060636</v>
      </c>
      <c r="AC16" s="21">
        <f t="shared" si="18"/>
        <v>0.3965508141</v>
      </c>
      <c r="AD16" s="135">
        <v>-0.016528555285159507</v>
      </c>
      <c r="AE16" s="6">
        <f t="shared" si="19"/>
        <v>-0.006554412054</v>
      </c>
      <c r="AF16" s="21">
        <f t="shared" si="20"/>
        <v>0.3965508141</v>
      </c>
      <c r="AG16" s="135">
        <v>0.04490816225597771</v>
      </c>
      <c r="AH16" s="6">
        <f t="shared" si="21"/>
        <v>0.0178083683</v>
      </c>
      <c r="AI16" s="21">
        <f t="shared" si="22"/>
        <v>0.3965508141</v>
      </c>
      <c r="AJ16" s="135"/>
      <c r="AL16" s="21"/>
    </row>
    <row r="17" ht="13.5" customHeight="1">
      <c r="A17" s="15" t="s">
        <v>91</v>
      </c>
      <c r="B17" s="6">
        <f>SQRT(('Regime Indicators'!J16-'Regime Indicators'!$J$31)^2+('Regime Indicators'!K16-'Regime Indicators'!$K$31)^2+('Regime Indicators'!L16-'Regime Indicators'!$L$31)^2+('Regime Indicators'!M16-'Regime Indicators'!$M$31)^2+('Regime Indicators'!N16-'Regime Indicators'!$N$31)^2+('Regime Indicators'!O16-'Regime Indicators'!$O$31)^2)</f>
        <v>8.751090914</v>
      </c>
      <c r="C17" s="6">
        <f t="shared" si="1"/>
        <v>0.6224145779</v>
      </c>
      <c r="D17" s="6">
        <f t="shared" si="2"/>
        <v>0.4370323358</v>
      </c>
      <c r="F17" s="135">
        <v>-0.11145114783203935</v>
      </c>
      <c r="G17" s="6">
        <f t="shared" si="3"/>
        <v>-0.04870775546</v>
      </c>
      <c r="H17" s="21">
        <f t="shared" si="4"/>
        <v>0.4370323358</v>
      </c>
      <c r="I17" s="135">
        <v>-0.11745059863705964</v>
      </c>
      <c r="J17" s="6">
        <f t="shared" si="5"/>
        <v>-0.05132970946</v>
      </c>
      <c r="K17" s="21">
        <f t="shared" si="6"/>
        <v>0.4370323358</v>
      </c>
      <c r="L17" s="135">
        <v>-0.10595196765376014</v>
      </c>
      <c r="M17" s="6">
        <f t="shared" si="7"/>
        <v>-0.0463044359</v>
      </c>
      <c r="N17" s="21">
        <f t="shared" si="8"/>
        <v>0.4370323358</v>
      </c>
      <c r="O17" s="22">
        <v>-0.0922127022766126</v>
      </c>
      <c r="P17" s="6">
        <f t="shared" si="9"/>
        <v>-0.04029993266</v>
      </c>
      <c r="Q17" s="21">
        <f t="shared" si="10"/>
        <v>0.4370323358</v>
      </c>
      <c r="R17" s="135">
        <v>-0.1509237159179121</v>
      </c>
      <c r="S17" s="6">
        <f t="shared" si="11"/>
        <v>-0.06595854409</v>
      </c>
      <c r="T17" s="21">
        <f t="shared" si="12"/>
        <v>0.4370323358</v>
      </c>
      <c r="U17" s="135">
        <v>-0.12179391095110292</v>
      </c>
      <c r="V17" s="6">
        <f t="shared" si="13"/>
        <v>-0.05322787739</v>
      </c>
      <c r="W17" s="21">
        <f t="shared" si="14"/>
        <v>0.4370323358</v>
      </c>
      <c r="X17" s="135">
        <v>-0.11451017056221724</v>
      </c>
      <c r="Y17" s="6">
        <f t="shared" si="15"/>
        <v>-0.05004464731</v>
      </c>
      <c r="Z17" s="21">
        <f t="shared" si="16"/>
        <v>0.4370323358</v>
      </c>
      <c r="AA17" s="135">
        <v>-0.10777481666220945</v>
      </c>
      <c r="AB17" s="6">
        <f t="shared" si="17"/>
        <v>-0.04710107986</v>
      </c>
      <c r="AC17" s="21">
        <f t="shared" si="18"/>
        <v>0.4370323358</v>
      </c>
      <c r="AD17" s="135">
        <v>-0.02426077527296322</v>
      </c>
      <c r="AE17" s="6">
        <f t="shared" si="19"/>
        <v>-0.01060274329</v>
      </c>
      <c r="AF17" s="21">
        <f t="shared" si="20"/>
        <v>0.4370323358</v>
      </c>
      <c r="AG17" s="135">
        <v>-0.01424068410969459</v>
      </c>
      <c r="AH17" s="6">
        <f t="shared" si="21"/>
        <v>-0.006223639439</v>
      </c>
      <c r="AI17" s="21">
        <f t="shared" si="22"/>
        <v>0.4370323358</v>
      </c>
      <c r="AJ17" s="135"/>
      <c r="AL17" s="21"/>
    </row>
    <row r="18" ht="13.5" customHeight="1">
      <c r="A18" s="15" t="s">
        <v>93</v>
      </c>
      <c r="B18" s="6">
        <f>SQRT(('Regime Indicators'!J17-'Regime Indicators'!$J$31)^2+('Regime Indicators'!K17-'Regime Indicators'!$K$31)^2+('Regime Indicators'!L17-'Regime Indicators'!$L$31)^2+('Regime Indicators'!M17-'Regime Indicators'!$M$31)^2+('Regime Indicators'!N17-'Regime Indicators'!$N$31)^2+('Regime Indicators'!O17-'Regime Indicators'!$O$31)^2)</f>
        <v>8.00959113</v>
      </c>
      <c r="C18" s="6">
        <f t="shared" si="1"/>
        <v>0.5696759789</v>
      </c>
      <c r="D18" s="6">
        <f t="shared" si="2"/>
        <v>0.5415878012</v>
      </c>
      <c r="F18" s="135">
        <v>0.10130283647702143</v>
      </c>
      <c r="G18" s="6">
        <f t="shared" si="3"/>
        <v>0.05486438046</v>
      </c>
      <c r="H18" s="21">
        <f t="shared" si="4"/>
        <v>0.5415878012</v>
      </c>
      <c r="I18" s="135">
        <v>0.13003086297198108</v>
      </c>
      <c r="J18" s="6">
        <f t="shared" si="5"/>
        <v>0.07042312916</v>
      </c>
      <c r="K18" s="21">
        <f t="shared" si="6"/>
        <v>0.5415878012</v>
      </c>
      <c r="L18" s="135">
        <v>0.09720416980655222</v>
      </c>
      <c r="M18" s="6">
        <f t="shared" si="7"/>
        <v>0.05264459259</v>
      </c>
      <c r="N18" s="21">
        <f t="shared" si="8"/>
        <v>0.5415878012</v>
      </c>
      <c r="O18" s="22">
        <v>0.128315142246896</v>
      </c>
      <c r="P18" s="6">
        <f t="shared" si="9"/>
        <v>0.06949391575</v>
      </c>
      <c r="Q18" s="21">
        <f t="shared" si="10"/>
        <v>0.5415878012</v>
      </c>
      <c r="R18" s="135">
        <v>0.15834006456183514</v>
      </c>
      <c r="S18" s="6">
        <f t="shared" si="11"/>
        <v>0.08575504741</v>
      </c>
      <c r="T18" s="21">
        <f t="shared" si="12"/>
        <v>0.5415878012</v>
      </c>
      <c r="U18" s="135">
        <v>0.16436087109549669</v>
      </c>
      <c r="V18" s="6">
        <f t="shared" si="13"/>
        <v>0.08901584278</v>
      </c>
      <c r="W18" s="21">
        <f t="shared" si="14"/>
        <v>0.5415878012</v>
      </c>
      <c r="X18" s="135">
        <v>0.16731310338460914</v>
      </c>
      <c r="Y18" s="6">
        <f t="shared" si="15"/>
        <v>0.09061473577</v>
      </c>
      <c r="Z18" s="21">
        <f t="shared" si="16"/>
        <v>0.5415878012</v>
      </c>
      <c r="AA18" s="135">
        <v>0.1878903212794829</v>
      </c>
      <c r="AB18" s="6">
        <f t="shared" si="17"/>
        <v>0.101759106</v>
      </c>
      <c r="AC18" s="21">
        <f t="shared" si="18"/>
        <v>0.5415878012</v>
      </c>
      <c r="AD18" s="135">
        <v>0.10848146930529357</v>
      </c>
      <c r="AE18" s="6">
        <f t="shared" si="19"/>
        <v>0.05875224043</v>
      </c>
      <c r="AF18" s="21">
        <f t="shared" si="20"/>
        <v>0.5415878012</v>
      </c>
      <c r="AG18" s="135">
        <v>0.09320797603422881</v>
      </c>
      <c r="AH18" s="6">
        <f t="shared" si="21"/>
        <v>0.05048030279</v>
      </c>
      <c r="AI18" s="21">
        <f t="shared" si="22"/>
        <v>0.5415878012</v>
      </c>
      <c r="AJ18" s="135"/>
      <c r="AL18" s="21"/>
    </row>
    <row r="19" ht="13.5" customHeight="1">
      <c r="A19" s="15" t="s">
        <v>95</v>
      </c>
      <c r="B19" s="6">
        <f>SQRT(('Regime Indicators'!J18-'Regime Indicators'!$J$31)^2+('Regime Indicators'!K18-'Regime Indicators'!$K$31)^2+('Regime Indicators'!L18-'Regime Indicators'!$L$31)^2+('Regime Indicators'!M18-'Regime Indicators'!$M$31)^2+('Regime Indicators'!N18-'Regime Indicators'!$N$31)^2+('Regime Indicators'!O18-'Regime Indicators'!$O$31)^2)</f>
        <v>6.966889208</v>
      </c>
      <c r="C19" s="6">
        <f t="shared" si="1"/>
        <v>0.4955146105</v>
      </c>
      <c r="D19" s="6">
        <f t="shared" si="2"/>
        <v>0.6776087658</v>
      </c>
      <c r="F19" s="135">
        <v>0.1053971543438903</v>
      </c>
      <c r="G19" s="6">
        <f t="shared" si="3"/>
        <v>0.07141803568</v>
      </c>
      <c r="H19" s="21">
        <f t="shared" si="4"/>
        <v>0.6776087658</v>
      </c>
      <c r="I19" s="135">
        <v>0.11831026332663885</v>
      </c>
      <c r="J19" s="6">
        <f t="shared" si="5"/>
        <v>0.08016807152</v>
      </c>
      <c r="K19" s="21">
        <f t="shared" si="6"/>
        <v>0.6776087658</v>
      </c>
      <c r="L19" s="135">
        <v>0.15364001682440054</v>
      </c>
      <c r="M19" s="6">
        <f t="shared" si="7"/>
        <v>0.1041078222</v>
      </c>
      <c r="N19" s="21">
        <f t="shared" si="8"/>
        <v>0.6776087658</v>
      </c>
      <c r="O19" s="22">
        <v>0.17112000606965383</v>
      </c>
      <c r="P19" s="6">
        <f t="shared" si="9"/>
        <v>0.1159524161</v>
      </c>
      <c r="Q19" s="21">
        <f t="shared" si="10"/>
        <v>0.6776087658</v>
      </c>
      <c r="R19" s="135">
        <v>0.057591282700449664</v>
      </c>
      <c r="S19" s="6">
        <f t="shared" si="11"/>
        <v>0.03902435799</v>
      </c>
      <c r="T19" s="21">
        <f t="shared" si="12"/>
        <v>0.6776087658</v>
      </c>
      <c r="U19" s="135">
        <v>0.08492684140554152</v>
      </c>
      <c r="V19" s="6">
        <f t="shared" si="13"/>
        <v>0.05754717219</v>
      </c>
      <c r="W19" s="21">
        <f t="shared" si="14"/>
        <v>0.6776087658</v>
      </c>
      <c r="X19" s="135">
        <v>0.11076933120014787</v>
      </c>
      <c r="Y19" s="6">
        <f t="shared" si="15"/>
        <v>0.0750582698</v>
      </c>
      <c r="Z19" s="21">
        <f t="shared" si="16"/>
        <v>0.6776087658</v>
      </c>
      <c r="AA19" s="135">
        <v>0.14644458771145596</v>
      </c>
      <c r="AB19" s="6">
        <f t="shared" si="17"/>
        <v>0.09923213634</v>
      </c>
      <c r="AC19" s="21">
        <f t="shared" si="18"/>
        <v>0.6776087658</v>
      </c>
      <c r="AD19" s="135">
        <v>-0.013407180006298147</v>
      </c>
      <c r="AE19" s="6">
        <f t="shared" si="19"/>
        <v>-0.009084822697</v>
      </c>
      <c r="AF19" s="21">
        <f t="shared" si="20"/>
        <v>0.6776087658</v>
      </c>
      <c r="AG19" s="135">
        <v>0.0197129182650857</v>
      </c>
      <c r="AH19" s="6">
        <f t="shared" si="21"/>
        <v>0.01335764622</v>
      </c>
      <c r="AI19" s="21">
        <f t="shared" si="22"/>
        <v>0.6776087658</v>
      </c>
      <c r="AJ19" s="135"/>
      <c r="AL19" s="21"/>
    </row>
    <row r="20" ht="13.5" customHeight="1">
      <c r="A20" s="15" t="s">
        <v>97</v>
      </c>
      <c r="B20" s="6">
        <f>SQRT(('Regime Indicators'!J19-'Regime Indicators'!$J$31)^2+('Regime Indicators'!K19-'Regime Indicators'!$K$31)^2+('Regime Indicators'!L19-'Regime Indicators'!$L$31)^2+('Regime Indicators'!M19-'Regime Indicators'!$M$31)^2+('Regime Indicators'!N19-'Regime Indicators'!$N$31)^2+('Regime Indicators'!O19-'Regime Indicators'!$O$31)^2)</f>
        <v>6.035676263</v>
      </c>
      <c r="C20" s="6">
        <f t="shared" si="1"/>
        <v>0.4292828095</v>
      </c>
      <c r="D20" s="6">
        <f t="shared" si="2"/>
        <v>0.7809504881</v>
      </c>
      <c r="F20" s="135">
        <v>0.06455176825083675</v>
      </c>
      <c r="G20" s="6">
        <f t="shared" si="3"/>
        <v>0.05041173492</v>
      </c>
      <c r="H20" s="21">
        <f t="shared" si="4"/>
        <v>0.7809504881</v>
      </c>
      <c r="I20" s="135">
        <v>0.06030203227736486</v>
      </c>
      <c r="J20" s="6">
        <f t="shared" si="5"/>
        <v>0.04709290154</v>
      </c>
      <c r="K20" s="21">
        <f t="shared" si="6"/>
        <v>0.7809504881</v>
      </c>
      <c r="L20" s="135">
        <v>0.06595951178050186</v>
      </c>
      <c r="M20" s="6">
        <f t="shared" si="7"/>
        <v>0.05151111292</v>
      </c>
      <c r="N20" s="21">
        <f t="shared" si="8"/>
        <v>0.7809504881</v>
      </c>
      <c r="O20" s="22">
        <v>0.09239021980162909</v>
      </c>
      <c r="P20" s="6">
        <f t="shared" si="9"/>
        <v>0.07215218725</v>
      </c>
      <c r="Q20" s="21">
        <f t="shared" si="10"/>
        <v>0.7809504881</v>
      </c>
      <c r="R20" s="135">
        <v>0.05102919103386028</v>
      </c>
      <c r="S20" s="6">
        <f t="shared" si="11"/>
        <v>0.03985127164</v>
      </c>
      <c r="T20" s="21">
        <f t="shared" si="12"/>
        <v>0.7809504881</v>
      </c>
      <c r="U20" s="135">
        <v>0.02586860280709069</v>
      </c>
      <c r="V20" s="6">
        <f t="shared" si="13"/>
        <v>0.02020209799</v>
      </c>
      <c r="W20" s="21">
        <f t="shared" si="14"/>
        <v>0.7809504881</v>
      </c>
      <c r="X20" s="135">
        <v>0.03964860258383829</v>
      </c>
      <c r="Y20" s="6">
        <f t="shared" si="15"/>
        <v>0.03096359554</v>
      </c>
      <c r="Z20" s="21">
        <f t="shared" si="16"/>
        <v>0.7809504881</v>
      </c>
      <c r="AA20" s="135">
        <v>0.026323934567530127</v>
      </c>
      <c r="AB20" s="6">
        <f t="shared" si="17"/>
        <v>0.02055768955</v>
      </c>
      <c r="AC20" s="21">
        <f t="shared" si="18"/>
        <v>0.7809504881</v>
      </c>
      <c r="AD20" s="135">
        <v>0.018036623588495004</v>
      </c>
      <c r="AE20" s="6">
        <f t="shared" si="19"/>
        <v>0.01408570999</v>
      </c>
      <c r="AF20" s="21">
        <f t="shared" si="20"/>
        <v>0.7809504881</v>
      </c>
      <c r="AG20" s="135">
        <v>0.043565868128246255</v>
      </c>
      <c r="AH20" s="6">
        <f t="shared" si="21"/>
        <v>0.03402278598</v>
      </c>
      <c r="AI20" s="21">
        <f t="shared" si="22"/>
        <v>0.7809504881</v>
      </c>
      <c r="AJ20" s="135"/>
      <c r="AL20" s="21"/>
    </row>
    <row r="21" ht="13.5" customHeight="1">
      <c r="A21" s="15" t="s">
        <v>99</v>
      </c>
      <c r="B21" s="6">
        <f>SQRT(('Regime Indicators'!J20-'Regime Indicators'!$J$31)^2+('Regime Indicators'!K20-'Regime Indicators'!$K$31)^2+('Regime Indicators'!L20-'Regime Indicators'!$L$31)^2+('Regime Indicators'!M20-'Regime Indicators'!$M$31)^2+('Regime Indicators'!N20-'Regime Indicators'!$N$31)^2+('Regime Indicators'!O20-'Regime Indicators'!$O$31)^2)</f>
        <v>5.491214167</v>
      </c>
      <c r="C21" s="6">
        <f t="shared" si="1"/>
        <v>0.3905583637</v>
      </c>
      <c r="D21" s="6">
        <f t="shared" si="2"/>
        <v>0.8317133644</v>
      </c>
      <c r="F21" s="135">
        <v>-0.005045701512362943</v>
      </c>
      <c r="G21" s="6">
        <f t="shared" si="3"/>
        <v>-0.004196577381</v>
      </c>
      <c r="H21" s="21">
        <f t="shared" si="4"/>
        <v>0.8317133644</v>
      </c>
      <c r="I21" s="135">
        <v>0.007575934459473466</v>
      </c>
      <c r="J21" s="6">
        <f t="shared" si="5"/>
        <v>0.006301005938</v>
      </c>
      <c r="K21" s="21">
        <f t="shared" si="6"/>
        <v>0.8317133644</v>
      </c>
      <c r="L21" s="135">
        <v>-0.026497487045217705</v>
      </c>
      <c r="M21" s="6">
        <f t="shared" si="7"/>
        <v>-0.0220383141</v>
      </c>
      <c r="N21" s="21">
        <f t="shared" si="8"/>
        <v>0.8317133644</v>
      </c>
      <c r="O21" s="22">
        <v>-0.005896627446811964</v>
      </c>
      <c r="P21" s="6">
        <f t="shared" si="9"/>
        <v>-0.004904303853</v>
      </c>
      <c r="Q21" s="21">
        <f t="shared" si="10"/>
        <v>0.8317133644</v>
      </c>
      <c r="R21" s="135">
        <v>0.004862927291060748</v>
      </c>
      <c r="S21" s="6">
        <f t="shared" si="11"/>
        <v>0.004044561618</v>
      </c>
      <c r="T21" s="21">
        <f t="shared" si="12"/>
        <v>0.8317133644</v>
      </c>
      <c r="U21" s="135">
        <v>0.012229059106791285</v>
      </c>
      <c r="V21" s="6">
        <f t="shared" si="13"/>
        <v>0.01017107189</v>
      </c>
      <c r="W21" s="21">
        <f t="shared" si="14"/>
        <v>0.8317133644</v>
      </c>
      <c r="X21" s="135">
        <v>-0.006504629326452016</v>
      </c>
      <c r="Y21" s="6">
        <f t="shared" si="15"/>
        <v>-0.005409987141</v>
      </c>
      <c r="Z21" s="21">
        <f t="shared" si="16"/>
        <v>0.8317133644</v>
      </c>
      <c r="AA21" s="135">
        <v>0.003354377863040936</v>
      </c>
      <c r="AB21" s="6">
        <f t="shared" si="17"/>
        <v>0.002789880898</v>
      </c>
      <c r="AC21" s="21">
        <f t="shared" si="18"/>
        <v>0.8317133644</v>
      </c>
      <c r="AD21" s="135">
        <v>0.03646547821169288</v>
      </c>
      <c r="AE21" s="6">
        <f t="shared" si="19"/>
        <v>0.03032882557</v>
      </c>
      <c r="AF21" s="21">
        <f t="shared" si="20"/>
        <v>0.8317133644</v>
      </c>
      <c r="AG21" s="135">
        <v>0.016748722314569253</v>
      </c>
      <c r="AH21" s="6">
        <f t="shared" si="21"/>
        <v>0.01393013619</v>
      </c>
      <c r="AI21" s="21">
        <f t="shared" si="22"/>
        <v>0.8317133644</v>
      </c>
      <c r="AJ21" s="135"/>
      <c r="AL21" s="21"/>
    </row>
    <row r="22" ht="13.5" customHeight="1">
      <c r="A22" s="15" t="s">
        <v>101</v>
      </c>
      <c r="B22" s="6">
        <f>SQRT(('Regime Indicators'!J21-'Regime Indicators'!$J$31)^2+('Regime Indicators'!K21-'Regime Indicators'!$K$31)^2+('Regime Indicators'!L21-'Regime Indicators'!$L$31)^2+('Regime Indicators'!M21-'Regime Indicators'!$M$31)^2+('Regime Indicators'!N21-'Regime Indicators'!$N$31)^2+('Regime Indicators'!O21-'Regime Indicators'!$O$31)^2)</f>
        <v>5.0804334</v>
      </c>
      <c r="C22" s="6">
        <f t="shared" si="1"/>
        <v>0.3613418991</v>
      </c>
      <c r="D22" s="6">
        <f t="shared" si="2"/>
        <v>0.865033715</v>
      </c>
      <c r="F22" s="135">
        <v>-0.16201202890979816</v>
      </c>
      <c r="G22" s="6">
        <f t="shared" si="3"/>
        <v>-0.1401458672</v>
      </c>
      <c r="H22" s="21">
        <f t="shared" si="4"/>
        <v>0.865033715</v>
      </c>
      <c r="I22" s="135">
        <v>-0.13136512715413462</v>
      </c>
      <c r="J22" s="6">
        <f t="shared" si="5"/>
        <v>-0.113635264</v>
      </c>
      <c r="K22" s="21">
        <f t="shared" si="6"/>
        <v>0.865033715</v>
      </c>
      <c r="L22" s="135">
        <v>-0.21474608880961044</v>
      </c>
      <c r="M22" s="6">
        <f t="shared" si="7"/>
        <v>-0.185762607</v>
      </c>
      <c r="N22" s="21">
        <f t="shared" si="8"/>
        <v>0.865033715</v>
      </c>
      <c r="O22" s="22">
        <v>-0.22248163410838395</v>
      </c>
      <c r="P22" s="6">
        <f t="shared" si="9"/>
        <v>-0.1924541145</v>
      </c>
      <c r="Q22" s="21">
        <f t="shared" si="10"/>
        <v>0.865033715</v>
      </c>
      <c r="R22" s="135">
        <v>-0.1884815912456952</v>
      </c>
      <c r="S22" s="6">
        <f t="shared" si="11"/>
        <v>-0.1630429311</v>
      </c>
      <c r="T22" s="21">
        <f t="shared" si="12"/>
        <v>0.865033715</v>
      </c>
      <c r="U22" s="135">
        <v>-0.19163061031844864</v>
      </c>
      <c r="V22" s="6">
        <f t="shared" si="13"/>
        <v>-0.1657669388</v>
      </c>
      <c r="W22" s="21">
        <f t="shared" si="14"/>
        <v>0.865033715</v>
      </c>
      <c r="X22" s="135">
        <v>-0.1967863935625288</v>
      </c>
      <c r="Y22" s="6">
        <f t="shared" si="15"/>
        <v>-0.1702268651</v>
      </c>
      <c r="Z22" s="21">
        <f t="shared" si="16"/>
        <v>0.865033715</v>
      </c>
      <c r="AA22" s="135">
        <v>-0.18156961108513703</v>
      </c>
      <c r="AB22" s="6">
        <f t="shared" si="17"/>
        <v>-0.1570638352</v>
      </c>
      <c r="AC22" s="21">
        <f t="shared" si="18"/>
        <v>0.865033715</v>
      </c>
      <c r="AD22" s="135">
        <v>-0.007374050049627434</v>
      </c>
      <c r="AE22" s="6">
        <f t="shared" si="19"/>
        <v>-0.006378801909</v>
      </c>
      <c r="AF22" s="21">
        <f t="shared" si="20"/>
        <v>0.865033715</v>
      </c>
      <c r="AG22" s="135">
        <v>-0.07834685516333528</v>
      </c>
      <c r="AH22" s="6">
        <f t="shared" si="21"/>
        <v>-0.06777267118</v>
      </c>
      <c r="AI22" s="21">
        <f t="shared" si="22"/>
        <v>0.865033715</v>
      </c>
      <c r="AJ22" s="135"/>
      <c r="AL22" s="21"/>
    </row>
    <row r="23" ht="13.5" customHeight="1">
      <c r="A23" s="15" t="s">
        <v>103</v>
      </c>
      <c r="B23" s="6">
        <f>SQRT(('Regime Indicators'!J22-'Regime Indicators'!$J$31)^2+('Regime Indicators'!K22-'Regime Indicators'!$K$31)^2+('Regime Indicators'!L22-'Regime Indicators'!$L$31)^2+('Regime Indicators'!M22-'Regime Indicators'!$M$31)^2+('Regime Indicators'!N22-'Regime Indicators'!$N$31)^2+('Regime Indicators'!O22-'Regime Indicators'!$O$31)^2)</f>
        <v>4.37949579</v>
      </c>
      <c r="C23" s="6">
        <f t="shared" si="1"/>
        <v>0.3114882534</v>
      </c>
      <c r="D23" s="6">
        <f t="shared" si="2"/>
        <v>0.9120461468</v>
      </c>
      <c r="F23" s="135">
        <v>0.13105804241267993</v>
      </c>
      <c r="G23" s="6">
        <f t="shared" si="3"/>
        <v>0.1195309826</v>
      </c>
      <c r="H23" s="21">
        <f t="shared" si="4"/>
        <v>0.9120461468</v>
      </c>
      <c r="I23" s="135">
        <v>0.10606440019788765</v>
      </c>
      <c r="J23" s="6">
        <f t="shared" si="5"/>
        <v>0.09673562751</v>
      </c>
      <c r="K23" s="21">
        <f t="shared" si="6"/>
        <v>0.9120461468</v>
      </c>
      <c r="L23" s="135">
        <v>0.15968704433564107</v>
      </c>
      <c r="M23" s="6">
        <f t="shared" si="7"/>
        <v>0.1456419535</v>
      </c>
      <c r="N23" s="21">
        <f t="shared" si="8"/>
        <v>0.9120461468</v>
      </c>
      <c r="O23" s="22">
        <v>0.14991164905497278</v>
      </c>
      <c r="P23" s="6">
        <f t="shared" si="9"/>
        <v>0.1367263419</v>
      </c>
      <c r="Q23" s="21">
        <f t="shared" si="10"/>
        <v>0.9120461468</v>
      </c>
      <c r="R23" s="135">
        <v>0.030372890329543267</v>
      </c>
      <c r="S23" s="6">
        <f t="shared" si="11"/>
        <v>0.02770147759</v>
      </c>
      <c r="T23" s="21">
        <f t="shared" si="12"/>
        <v>0.9120461468</v>
      </c>
      <c r="U23" s="135">
        <v>0.039894529314546734</v>
      </c>
      <c r="V23" s="6">
        <f t="shared" si="13"/>
        <v>0.03638565174</v>
      </c>
      <c r="W23" s="21">
        <f t="shared" si="14"/>
        <v>0.9120461468</v>
      </c>
      <c r="X23" s="135">
        <v>0.002789221564482247</v>
      </c>
      <c r="Y23" s="6">
        <f t="shared" si="15"/>
        <v>0.002543898781</v>
      </c>
      <c r="Z23" s="21">
        <f t="shared" si="16"/>
        <v>0.9120461468</v>
      </c>
      <c r="AA23" s="135">
        <v>0.010986238109882196</v>
      </c>
      <c r="AB23" s="6">
        <f t="shared" si="17"/>
        <v>0.01001995614</v>
      </c>
      <c r="AC23" s="21">
        <f t="shared" si="18"/>
        <v>0.9120461468</v>
      </c>
      <c r="AD23" s="135">
        <v>-0.003589164411726742</v>
      </c>
      <c r="AE23" s="6">
        <f t="shared" si="19"/>
        <v>-0.003273483572</v>
      </c>
      <c r="AF23" s="21">
        <f t="shared" si="20"/>
        <v>0.9120461468</v>
      </c>
      <c r="AG23" s="135">
        <v>0.05451392824221446</v>
      </c>
      <c r="AH23" s="6">
        <f t="shared" si="21"/>
        <v>0.0497192182</v>
      </c>
      <c r="AI23" s="21">
        <f t="shared" si="22"/>
        <v>0.9120461468</v>
      </c>
      <c r="AJ23" s="135"/>
      <c r="AL23" s="21"/>
    </row>
    <row r="24" ht="13.5" customHeight="1">
      <c r="A24" s="15" t="s">
        <v>105</v>
      </c>
      <c r="B24" s="6">
        <f>SQRT(('Regime Indicators'!J23-'Regime Indicators'!$J$31)^2+('Regime Indicators'!K23-'Regime Indicators'!$K$31)^2+('Regime Indicators'!L23-'Regime Indicators'!$L$31)^2+('Regime Indicators'!M23-'Regime Indicators'!$M$31)^2+('Regime Indicators'!N23-'Regime Indicators'!$N$31)^2+('Regime Indicators'!O23-'Regime Indicators'!$O$31)^2)</f>
        <v>4.209531518</v>
      </c>
      <c r="C24" s="6">
        <f t="shared" si="1"/>
        <v>0.2993996758</v>
      </c>
      <c r="D24" s="6">
        <f t="shared" si="2"/>
        <v>0.9216268317</v>
      </c>
      <c r="F24" s="135">
        <v>0.11119349094371112</v>
      </c>
      <c r="G24" s="6">
        <f t="shared" si="3"/>
        <v>0.1024789048</v>
      </c>
      <c r="H24" s="21">
        <f t="shared" si="4"/>
        <v>0.9216268317</v>
      </c>
      <c r="I24" s="135">
        <v>0.1468932527915916</v>
      </c>
      <c r="J24" s="6">
        <f t="shared" si="5"/>
        <v>0.1353807632</v>
      </c>
      <c r="K24" s="21">
        <f t="shared" si="6"/>
        <v>0.9216268317</v>
      </c>
      <c r="L24" s="135">
        <v>0.11590530258800635</v>
      </c>
      <c r="M24" s="6">
        <f t="shared" si="7"/>
        <v>0.1068214368</v>
      </c>
      <c r="N24" s="21">
        <f t="shared" si="8"/>
        <v>0.9216268317</v>
      </c>
      <c r="O24" s="22">
        <v>0.1327565507883095</v>
      </c>
      <c r="P24" s="6">
        <f t="shared" si="9"/>
        <v>0.1223519993</v>
      </c>
      <c r="Q24" s="21">
        <f t="shared" si="10"/>
        <v>0.9216268317</v>
      </c>
      <c r="R24" s="135">
        <v>0.09605119161538456</v>
      </c>
      <c r="S24" s="6">
        <f t="shared" si="11"/>
        <v>0.08852335541</v>
      </c>
      <c r="T24" s="21">
        <f t="shared" si="12"/>
        <v>0.9216268317</v>
      </c>
      <c r="U24" s="135">
        <v>0.11132977756051399</v>
      </c>
      <c r="V24" s="6">
        <f t="shared" si="13"/>
        <v>0.1026045102</v>
      </c>
      <c r="W24" s="21">
        <f t="shared" si="14"/>
        <v>0.9216268317</v>
      </c>
      <c r="X24" s="135">
        <v>0.15119338582054298</v>
      </c>
      <c r="Y24" s="6">
        <f t="shared" si="15"/>
        <v>0.1393438811</v>
      </c>
      <c r="Z24" s="21">
        <f t="shared" si="16"/>
        <v>0.9216268317</v>
      </c>
      <c r="AA24" s="135">
        <v>0.12149171665532643</v>
      </c>
      <c r="AB24" s="6">
        <f t="shared" si="17"/>
        <v>0.1119700259</v>
      </c>
      <c r="AC24" s="21">
        <f t="shared" si="18"/>
        <v>0.9216268317</v>
      </c>
      <c r="AD24" s="135">
        <v>0.011608913101571083</v>
      </c>
      <c r="AE24" s="6">
        <f t="shared" si="19"/>
        <v>0.0106990858</v>
      </c>
      <c r="AF24" s="21">
        <f t="shared" si="20"/>
        <v>0.9216268317</v>
      </c>
      <c r="AG24" s="135">
        <v>0.07323551244684645</v>
      </c>
      <c r="AH24" s="6">
        <f t="shared" si="21"/>
        <v>0.0674958133</v>
      </c>
      <c r="AI24" s="21">
        <f t="shared" si="22"/>
        <v>0.9216268317</v>
      </c>
      <c r="AJ24" s="135"/>
      <c r="AL24" s="21"/>
    </row>
    <row r="25" ht="13.5" customHeight="1">
      <c r="A25" s="15" t="s">
        <v>107</v>
      </c>
      <c r="B25" s="6">
        <f>SQRT(('Regime Indicators'!J24-'Regime Indicators'!$J$31)^2+('Regime Indicators'!K24-'Regime Indicators'!$K$31)^2+('Regime Indicators'!L24-'Regime Indicators'!$L$31)^2+('Regime Indicators'!M24-'Regime Indicators'!$M$31)^2+('Regime Indicators'!N24-'Regime Indicators'!$N$31)^2+('Regime Indicators'!O24-'Regime Indicators'!$O$31)^2)</f>
        <v>3.990307771</v>
      </c>
      <c r="C25" s="6">
        <f t="shared" si="1"/>
        <v>0.2838075563</v>
      </c>
      <c r="D25" s="6">
        <f t="shared" si="2"/>
        <v>0.9329764505</v>
      </c>
      <c r="F25" s="135">
        <v>-0.021978880514124</v>
      </c>
      <c r="G25" s="6">
        <f t="shared" si="3"/>
        <v>-0.02050577793</v>
      </c>
      <c r="H25" s="21">
        <f t="shared" si="4"/>
        <v>0.9329764505</v>
      </c>
      <c r="I25" s="135">
        <v>-0.04021990731857705</v>
      </c>
      <c r="J25" s="6">
        <f t="shared" si="5"/>
        <v>-0.03752422637</v>
      </c>
      <c r="K25" s="21">
        <f t="shared" si="6"/>
        <v>0.9329764505</v>
      </c>
      <c r="L25" s="135">
        <v>-0.030080628551733546</v>
      </c>
      <c r="M25" s="6">
        <f t="shared" si="7"/>
        <v>-0.02806451806</v>
      </c>
      <c r="N25" s="21">
        <f t="shared" si="8"/>
        <v>0.9329764505</v>
      </c>
      <c r="O25" s="22">
        <v>-0.039379191415989334</v>
      </c>
      <c r="P25" s="6">
        <f t="shared" si="9"/>
        <v>-0.03673985823</v>
      </c>
      <c r="Q25" s="21">
        <f t="shared" si="10"/>
        <v>0.9329764505</v>
      </c>
      <c r="R25" s="135">
        <v>-0.07179830553958788</v>
      </c>
      <c r="S25" s="6">
        <f t="shared" si="11"/>
        <v>-0.06698612825</v>
      </c>
      <c r="T25" s="21">
        <f t="shared" si="12"/>
        <v>0.9329764505</v>
      </c>
      <c r="U25" s="135">
        <v>-0.07256085975787518</v>
      </c>
      <c r="V25" s="6">
        <f t="shared" si="13"/>
        <v>-0.06769757338</v>
      </c>
      <c r="W25" s="21">
        <f t="shared" si="14"/>
        <v>0.9329764505</v>
      </c>
      <c r="X25" s="135">
        <v>-0.10153866391646515</v>
      </c>
      <c r="Y25" s="6">
        <f t="shared" si="15"/>
        <v>-0.09473318225</v>
      </c>
      <c r="Z25" s="21">
        <f t="shared" si="16"/>
        <v>0.9329764505</v>
      </c>
      <c r="AA25" s="135">
        <v>-0.08201020196255926</v>
      </c>
      <c r="AB25" s="6">
        <f t="shared" si="17"/>
        <v>-0.07651358713</v>
      </c>
      <c r="AC25" s="21">
        <f t="shared" si="18"/>
        <v>0.9329764505</v>
      </c>
      <c r="AD25" s="135">
        <v>-0.0038159914061590694</v>
      </c>
      <c r="AE25" s="6">
        <f t="shared" si="19"/>
        <v>-0.003560230117</v>
      </c>
      <c r="AF25" s="21">
        <f t="shared" si="20"/>
        <v>0.9329764505</v>
      </c>
      <c r="AG25" s="135">
        <v>0.0032705014029987822</v>
      </c>
      <c r="AH25" s="6">
        <f t="shared" si="21"/>
        <v>0.00305130079</v>
      </c>
      <c r="AI25" s="21">
        <f t="shared" si="22"/>
        <v>0.9329764505</v>
      </c>
      <c r="AJ25" s="135"/>
      <c r="AL25" s="21"/>
    </row>
    <row r="26" ht="13.5" customHeight="1">
      <c r="A26" s="15" t="s">
        <v>109</v>
      </c>
      <c r="B26" s="6">
        <f>SQRT(('Regime Indicators'!J25-'Regime Indicators'!$J$31)^2+('Regime Indicators'!K25-'Regime Indicators'!$K$31)^2+('Regime Indicators'!L25-'Regime Indicators'!$L$31)^2+('Regime Indicators'!M25-'Regime Indicators'!$M$31)^2+('Regime Indicators'!N25-'Regime Indicators'!$N$31)^2+('Regime Indicators'!O25-'Regime Indicators'!$O$31)^2)</f>
        <v>3.442795496</v>
      </c>
      <c r="C26" s="6">
        <f t="shared" si="1"/>
        <v>0.2448661688</v>
      </c>
      <c r="D26" s="6">
        <f t="shared" si="2"/>
        <v>0.9565974063</v>
      </c>
      <c r="F26" s="135">
        <v>0.06505304267188028</v>
      </c>
      <c r="G26" s="6">
        <f t="shared" si="3"/>
        <v>0.06222957189</v>
      </c>
      <c r="H26" s="21">
        <f t="shared" si="4"/>
        <v>0.9565974063</v>
      </c>
      <c r="I26" s="135">
        <v>0.061078550996353176</v>
      </c>
      <c r="J26" s="6">
        <f t="shared" si="5"/>
        <v>0.05842758346</v>
      </c>
      <c r="K26" s="21">
        <f t="shared" si="6"/>
        <v>0.9565974063</v>
      </c>
      <c r="L26" s="135">
        <v>0.056665079740620294</v>
      </c>
      <c r="M26" s="6">
        <f t="shared" si="7"/>
        <v>0.05420566831</v>
      </c>
      <c r="N26" s="21">
        <f t="shared" si="8"/>
        <v>0.9565974063</v>
      </c>
      <c r="O26" s="22">
        <v>0.04836243533504403</v>
      </c>
      <c r="P26" s="6">
        <f t="shared" si="9"/>
        <v>0.0462633802</v>
      </c>
      <c r="Q26" s="21">
        <f t="shared" si="10"/>
        <v>0.9565974063</v>
      </c>
      <c r="R26" s="135">
        <v>0.07779767908639057</v>
      </c>
      <c r="S26" s="6">
        <f t="shared" si="11"/>
        <v>0.07442105803</v>
      </c>
      <c r="T26" s="21">
        <f t="shared" si="12"/>
        <v>0.9565974063</v>
      </c>
      <c r="U26" s="135">
        <v>0.06805945048152773</v>
      </c>
      <c r="V26" s="6">
        <f t="shared" si="13"/>
        <v>0.06510549381</v>
      </c>
      <c r="W26" s="21">
        <f t="shared" si="14"/>
        <v>0.9565974063</v>
      </c>
      <c r="X26" s="135">
        <v>0.0778892790178003</v>
      </c>
      <c r="Y26" s="6">
        <f t="shared" si="15"/>
        <v>0.07450868229</v>
      </c>
      <c r="Z26" s="21">
        <f t="shared" si="16"/>
        <v>0.9565974063</v>
      </c>
      <c r="AA26" s="135">
        <v>0.09367811875267251</v>
      </c>
      <c r="AB26" s="6">
        <f t="shared" si="17"/>
        <v>0.08961224543</v>
      </c>
      <c r="AC26" s="21">
        <f t="shared" si="18"/>
        <v>0.9565974063</v>
      </c>
      <c r="AD26" s="135">
        <v>0.04369906006362334</v>
      </c>
      <c r="AE26" s="6">
        <f t="shared" si="19"/>
        <v>0.04180240752</v>
      </c>
      <c r="AF26" s="21">
        <f t="shared" si="20"/>
        <v>0.9565974063</v>
      </c>
      <c r="AG26" s="135">
        <v>0.06199474335558164</v>
      </c>
      <c r="AH26" s="6">
        <f t="shared" si="21"/>
        <v>0.0593040107</v>
      </c>
      <c r="AI26" s="21">
        <f t="shared" si="22"/>
        <v>0.9565974063</v>
      </c>
      <c r="AJ26" s="135"/>
      <c r="AL26" s="21"/>
    </row>
    <row r="27" ht="13.5" customHeight="1">
      <c r="A27" s="15" t="s">
        <v>111</v>
      </c>
      <c r="B27" s="6">
        <f>SQRT(('Regime Indicators'!J26-'Regime Indicators'!$J$31)^2+('Regime Indicators'!K26-'Regime Indicators'!$K$31)^2+('Regime Indicators'!L26-'Regime Indicators'!$L$31)^2+('Regime Indicators'!M26-'Regime Indicators'!$M$31)^2+('Regime Indicators'!N26-'Regime Indicators'!$N$31)^2+('Regime Indicators'!O26-'Regime Indicators'!$O$31)^2)</f>
        <v>2.894686312</v>
      </c>
      <c r="C27" s="6">
        <f t="shared" si="1"/>
        <v>0.2058823268</v>
      </c>
      <c r="D27" s="6">
        <f t="shared" si="2"/>
        <v>0.9740472773</v>
      </c>
      <c r="F27" s="135">
        <v>0.015222127070509295</v>
      </c>
      <c r="G27" s="6">
        <f t="shared" si="3"/>
        <v>0.01482707143</v>
      </c>
      <c r="H27" s="21">
        <f t="shared" si="4"/>
        <v>0.9740472773</v>
      </c>
      <c r="I27" s="135">
        <v>-0.01320260517960481</v>
      </c>
      <c r="J27" s="6">
        <f t="shared" si="5"/>
        <v>-0.01285996163</v>
      </c>
      <c r="K27" s="21">
        <f t="shared" si="6"/>
        <v>0.9740472773</v>
      </c>
      <c r="L27" s="135">
        <v>0.032213390694499244</v>
      </c>
      <c r="M27" s="6">
        <f t="shared" si="7"/>
        <v>0.0313773655</v>
      </c>
      <c r="N27" s="21">
        <f t="shared" si="8"/>
        <v>0.9740472773</v>
      </c>
      <c r="O27" s="22">
        <v>0.004471334722243814</v>
      </c>
      <c r="P27" s="6">
        <f t="shared" si="9"/>
        <v>0.004355291412</v>
      </c>
      <c r="Q27" s="21">
        <f t="shared" si="10"/>
        <v>0.9740472773</v>
      </c>
      <c r="R27" s="135">
        <v>0.06962669285259993</v>
      </c>
      <c r="S27" s="6">
        <f t="shared" si="11"/>
        <v>0.0678196906</v>
      </c>
      <c r="T27" s="21">
        <f t="shared" si="12"/>
        <v>0.9740472773</v>
      </c>
      <c r="U27" s="135">
        <v>0.04901490793688579</v>
      </c>
      <c r="V27" s="6">
        <f t="shared" si="13"/>
        <v>0.04774283763</v>
      </c>
      <c r="W27" s="21">
        <f t="shared" si="14"/>
        <v>0.9740472773</v>
      </c>
      <c r="X27" s="135">
        <v>0.07195548914646777</v>
      </c>
      <c r="Y27" s="6">
        <f t="shared" si="15"/>
        <v>0.07008804829</v>
      </c>
      <c r="Z27" s="21">
        <f t="shared" si="16"/>
        <v>0.9740472773</v>
      </c>
      <c r="AA27" s="135">
        <v>0.02512214796184553</v>
      </c>
      <c r="AB27" s="6">
        <f t="shared" si="17"/>
        <v>0.02447015982</v>
      </c>
      <c r="AC27" s="21">
        <f t="shared" si="18"/>
        <v>0.9740472773</v>
      </c>
      <c r="AD27" s="135">
        <v>-0.010351244764053358</v>
      </c>
      <c r="AE27" s="6">
        <f t="shared" si="19"/>
        <v>-0.01008260178</v>
      </c>
      <c r="AF27" s="21">
        <f t="shared" si="20"/>
        <v>0.9740472773</v>
      </c>
      <c r="AG27" s="135">
        <v>0.045951317394742563</v>
      </c>
      <c r="AH27" s="6">
        <f t="shared" si="21"/>
        <v>0.0447587556</v>
      </c>
      <c r="AI27" s="21">
        <f t="shared" si="22"/>
        <v>0.9740472773</v>
      </c>
      <c r="AJ27" s="135"/>
      <c r="AL27" s="21"/>
    </row>
    <row r="28" ht="13.5" customHeight="1">
      <c r="A28" s="15" t="s">
        <v>113</v>
      </c>
      <c r="B28" s="6">
        <f>SQRT(('Regime Indicators'!J27-'Regime Indicators'!$J$31)^2+('Regime Indicators'!K27-'Regime Indicators'!$K$31)^2+('Regime Indicators'!L27-'Regime Indicators'!$L$31)^2+('Regime Indicators'!M27-'Regime Indicators'!$M$31)^2+('Regime Indicators'!N27-'Regime Indicators'!$N$31)^2+('Regime Indicators'!O27-'Regime Indicators'!$O$31)^2)</f>
        <v>2.694377809</v>
      </c>
      <c r="C28" s="6">
        <f t="shared" si="1"/>
        <v>0.1916355393</v>
      </c>
      <c r="D28" s="6">
        <f t="shared" si="2"/>
        <v>0.9790352633</v>
      </c>
      <c r="F28" s="135">
        <v>0.12307995668965699</v>
      </c>
      <c r="G28" s="6">
        <f t="shared" si="3"/>
        <v>0.1204996178</v>
      </c>
      <c r="H28" s="21">
        <f t="shared" si="4"/>
        <v>0.9790352633</v>
      </c>
      <c r="I28" s="135">
        <v>0.09544419210008215</v>
      </c>
      <c r="J28" s="6">
        <f t="shared" si="5"/>
        <v>0.09344322974</v>
      </c>
      <c r="K28" s="21">
        <f t="shared" si="6"/>
        <v>0.9790352633</v>
      </c>
      <c r="L28" s="135">
        <v>0.11630862821944743</v>
      </c>
      <c r="M28" s="6">
        <f t="shared" si="7"/>
        <v>0.1138702484</v>
      </c>
      <c r="N28" s="21">
        <f t="shared" si="8"/>
        <v>0.9790352633</v>
      </c>
      <c r="O28" s="22">
        <v>0.13210363036343575</v>
      </c>
      <c r="P28" s="6">
        <f t="shared" si="9"/>
        <v>0.1293341125</v>
      </c>
      <c r="Q28" s="21">
        <f t="shared" si="10"/>
        <v>0.9790352633</v>
      </c>
      <c r="R28" s="135">
        <v>0.0312667552848489</v>
      </c>
      <c r="S28" s="6">
        <f t="shared" si="11"/>
        <v>0.03061125599</v>
      </c>
      <c r="T28" s="21">
        <f t="shared" si="12"/>
        <v>0.9790352633</v>
      </c>
      <c r="U28" s="135">
        <v>0.06258422667658725</v>
      </c>
      <c r="V28" s="6">
        <f t="shared" si="13"/>
        <v>0.06127216484</v>
      </c>
      <c r="W28" s="21">
        <f t="shared" si="14"/>
        <v>0.9790352633</v>
      </c>
      <c r="X28" s="135">
        <v>0.08156013101835091</v>
      </c>
      <c r="Y28" s="6">
        <f t="shared" si="15"/>
        <v>0.07985024434</v>
      </c>
      <c r="Z28" s="21">
        <f t="shared" si="16"/>
        <v>0.9790352633</v>
      </c>
      <c r="AA28" s="135">
        <v>0.0629423129610509</v>
      </c>
      <c r="AB28" s="6">
        <f t="shared" si="17"/>
        <v>0.06162274394</v>
      </c>
      <c r="AC28" s="21">
        <f t="shared" si="18"/>
        <v>0.9790352633</v>
      </c>
      <c r="AD28" s="135">
        <v>-0.034877911094800984</v>
      </c>
      <c r="AE28" s="6">
        <f t="shared" si="19"/>
        <v>-0.03414670487</v>
      </c>
      <c r="AF28" s="21">
        <f t="shared" si="20"/>
        <v>0.9790352633</v>
      </c>
      <c r="AG28" s="135">
        <v>0.013831016664077156</v>
      </c>
      <c r="AH28" s="6">
        <f t="shared" si="21"/>
        <v>0.01354105304</v>
      </c>
      <c r="AI28" s="21">
        <f t="shared" si="22"/>
        <v>0.9790352633</v>
      </c>
      <c r="AJ28" s="135"/>
      <c r="AL28" s="21"/>
    </row>
    <row r="29" ht="13.5" customHeight="1">
      <c r="A29" s="15" t="s">
        <v>115</v>
      </c>
      <c r="B29" s="6">
        <f>SQRT(('Regime Indicators'!J28-'Regime Indicators'!$J$31)^2+('Regime Indicators'!K28-'Regime Indicators'!$K$31)^2+('Regime Indicators'!L28-'Regime Indicators'!$L$31)^2+('Regime Indicators'!M28-'Regime Indicators'!$M$31)^2+('Regime Indicators'!N28-'Regime Indicators'!$N$31)^2+('Regime Indicators'!O28-'Regime Indicators'!$O$31)^2)</f>
        <v>1.955497506</v>
      </c>
      <c r="C29" s="6">
        <f t="shared" si="1"/>
        <v>0.1390832488</v>
      </c>
      <c r="D29" s="6">
        <f t="shared" si="2"/>
        <v>0.9919503543</v>
      </c>
      <c r="F29" s="135">
        <v>0.03199833887278403</v>
      </c>
      <c r="G29" s="6">
        <f t="shared" si="3"/>
        <v>0.03174076358</v>
      </c>
      <c r="H29" s="21">
        <f t="shared" si="4"/>
        <v>0.9919503543</v>
      </c>
      <c r="I29" s="135">
        <v>0.020623898832668575</v>
      </c>
      <c r="J29" s="6">
        <f t="shared" si="5"/>
        <v>0.02045788375</v>
      </c>
      <c r="K29" s="21">
        <f t="shared" si="6"/>
        <v>0.9919503543</v>
      </c>
      <c r="L29" s="135">
        <v>0.024711362172225693</v>
      </c>
      <c r="M29" s="6">
        <f t="shared" si="7"/>
        <v>0.02451244446</v>
      </c>
      <c r="N29" s="21">
        <f t="shared" si="8"/>
        <v>0.9919503543</v>
      </c>
      <c r="O29" s="22">
        <v>0.037352758006788944</v>
      </c>
      <c r="P29" s="6">
        <f t="shared" si="9"/>
        <v>0.03705208154</v>
      </c>
      <c r="Q29" s="21">
        <f t="shared" si="10"/>
        <v>0.9919503543</v>
      </c>
      <c r="R29" s="135">
        <v>-0.012579438091760431</v>
      </c>
      <c r="S29" s="6">
        <f t="shared" si="11"/>
        <v>-0.01247817807</v>
      </c>
      <c r="T29" s="21">
        <f t="shared" si="12"/>
        <v>0.9919503543</v>
      </c>
      <c r="U29" s="135">
        <v>-0.01953627067082575</v>
      </c>
      <c r="V29" s="6">
        <f t="shared" si="13"/>
        <v>-0.01937901061</v>
      </c>
      <c r="W29" s="21">
        <f t="shared" si="14"/>
        <v>0.9919503543</v>
      </c>
      <c r="X29" s="135">
        <v>-0.02994343012201961</v>
      </c>
      <c r="Y29" s="6">
        <f t="shared" si="15"/>
        <v>-0.02970239612</v>
      </c>
      <c r="Z29" s="21">
        <f t="shared" si="16"/>
        <v>0.9919503543</v>
      </c>
      <c r="AA29" s="135">
        <v>-0.04017588958262752</v>
      </c>
      <c r="AB29" s="6">
        <f t="shared" si="17"/>
        <v>-0.03985248791</v>
      </c>
      <c r="AC29" s="21">
        <f t="shared" si="18"/>
        <v>0.9919503543</v>
      </c>
      <c r="AD29" s="135">
        <v>-0.030987044866969016</v>
      </c>
      <c r="AE29" s="6">
        <f t="shared" si="19"/>
        <v>-0.03073761014</v>
      </c>
      <c r="AF29" s="21">
        <f t="shared" si="20"/>
        <v>0.9919503543</v>
      </c>
      <c r="AG29" s="135">
        <v>-0.014437635241048241</v>
      </c>
      <c r="AH29" s="6">
        <f t="shared" si="21"/>
        <v>-0.01432141739</v>
      </c>
      <c r="AI29" s="21">
        <f t="shared" si="22"/>
        <v>0.9919503543</v>
      </c>
      <c r="AJ29" s="135"/>
      <c r="AL29" s="21"/>
    </row>
    <row r="30" ht="13.5" customHeight="1">
      <c r="A30" s="15" t="s">
        <v>117</v>
      </c>
      <c r="B30" s="6">
        <f>SQRT(('Regime Indicators'!J29-'Regime Indicators'!$J$31)^2+('Regime Indicators'!K29-'Regime Indicators'!$K$31)^2+('Regime Indicators'!L29-'Regime Indicators'!$L$31)^2+('Regime Indicators'!M29-'Regime Indicators'!$M$31)^2+('Regime Indicators'!N29-'Regime Indicators'!$N$31)^2+('Regime Indicators'!O29-'Regime Indicators'!$O$31)^2)</f>
        <v>1.44449074</v>
      </c>
      <c r="C30" s="6">
        <f t="shared" si="1"/>
        <v>0.1027382875</v>
      </c>
      <c r="D30" s="6">
        <f t="shared" si="2"/>
        <v>0.9967502707</v>
      </c>
      <c r="F30" s="135">
        <v>0.0394103072773524</v>
      </c>
      <c r="G30" s="6">
        <f t="shared" si="3"/>
        <v>0.03928223445</v>
      </c>
      <c r="H30" s="21">
        <f t="shared" si="4"/>
        <v>0.9967502707</v>
      </c>
      <c r="I30" s="135">
        <v>0.08109616974131928</v>
      </c>
      <c r="J30" s="6">
        <f t="shared" si="5"/>
        <v>0.08083262915</v>
      </c>
      <c r="K30" s="21">
        <f t="shared" si="6"/>
        <v>0.9967502707</v>
      </c>
      <c r="L30" s="135">
        <v>0.07591868049250583</v>
      </c>
      <c r="M30" s="6">
        <f t="shared" si="7"/>
        <v>0.07567196534</v>
      </c>
      <c r="N30" s="21">
        <f t="shared" si="8"/>
        <v>0.9967502707</v>
      </c>
      <c r="O30" s="22">
        <v>0.12802746768459894</v>
      </c>
      <c r="P30" s="6">
        <f t="shared" si="9"/>
        <v>0.1276114131</v>
      </c>
      <c r="Q30" s="21">
        <f t="shared" si="10"/>
        <v>0.9967502707</v>
      </c>
      <c r="R30" s="135">
        <v>0.12524365898074175</v>
      </c>
      <c r="S30" s="6">
        <f t="shared" si="11"/>
        <v>0.124836651</v>
      </c>
      <c r="T30" s="21">
        <f t="shared" si="12"/>
        <v>0.9967502707</v>
      </c>
      <c r="U30" s="135">
        <v>0.10097901053269398</v>
      </c>
      <c r="V30" s="6">
        <f t="shared" si="13"/>
        <v>0.1006508561</v>
      </c>
      <c r="W30" s="21">
        <f t="shared" si="14"/>
        <v>0.9967502707</v>
      </c>
      <c r="X30" s="135">
        <v>0.15119090204430452</v>
      </c>
      <c r="Y30" s="6">
        <f t="shared" si="15"/>
        <v>0.1506995725</v>
      </c>
      <c r="Z30" s="21">
        <f t="shared" si="16"/>
        <v>0.9967502707</v>
      </c>
      <c r="AA30" s="135">
        <v>0.1481741880572176</v>
      </c>
      <c r="AB30" s="6">
        <f t="shared" si="17"/>
        <v>0.1476926621</v>
      </c>
      <c r="AC30" s="21">
        <f t="shared" si="18"/>
        <v>0.9967502707</v>
      </c>
      <c r="AD30" s="135">
        <v>0.0438108012453613</v>
      </c>
      <c r="AE30" s="6">
        <f t="shared" si="19"/>
        <v>0.043668428</v>
      </c>
      <c r="AF30" s="21">
        <f t="shared" si="20"/>
        <v>0.9967502707</v>
      </c>
      <c r="AG30" s="135">
        <v>0.0345647898787842</v>
      </c>
      <c r="AH30" s="6">
        <f t="shared" si="21"/>
        <v>0.03445246367</v>
      </c>
      <c r="AI30" s="21">
        <f t="shared" si="22"/>
        <v>0.9967502707</v>
      </c>
      <c r="AJ30" s="135"/>
      <c r="AL30" s="21"/>
    </row>
    <row r="31" ht="13.5" customHeight="1">
      <c r="A31" s="15" t="s">
        <v>119</v>
      </c>
      <c r="B31" s="6">
        <f>SQRT(('Regime Indicators'!J30-'Regime Indicators'!$J$31)^2+('Regime Indicators'!K30-'Regime Indicators'!$K$31)^2+('Regime Indicators'!L30-'Regime Indicators'!$L$31)^2+('Regime Indicators'!M30-'Regime Indicators'!$M$31)^2+('Regime Indicators'!N30-'Regime Indicators'!$N$31)^2+('Regime Indicators'!O30-'Regime Indicators'!$O$31)^2)</f>
        <v>0.7165209045</v>
      </c>
      <c r="C31" s="6">
        <f t="shared" si="1"/>
        <v>0.05096199557</v>
      </c>
      <c r="D31" s="6">
        <f t="shared" si="2"/>
        <v>0.9996029885</v>
      </c>
      <c r="F31" s="135">
        <v>0.10008655789662968</v>
      </c>
      <c r="G31" s="6">
        <f t="shared" si="3"/>
        <v>0.1000468224</v>
      </c>
      <c r="H31" s="21">
        <f t="shared" si="4"/>
        <v>0.9996029885</v>
      </c>
      <c r="I31" s="135">
        <v>0.10436267827085244</v>
      </c>
      <c r="J31" s="6">
        <f t="shared" si="5"/>
        <v>0.1043212451</v>
      </c>
      <c r="K31" s="21">
        <f t="shared" si="6"/>
        <v>0.9996029885</v>
      </c>
      <c r="L31" s="135">
        <v>0.0930131041670268</v>
      </c>
      <c r="M31" s="6">
        <f t="shared" si="7"/>
        <v>0.0929761769</v>
      </c>
      <c r="N31" s="21">
        <f t="shared" si="8"/>
        <v>0.9996029885</v>
      </c>
      <c r="O31" s="22">
        <v>0.08172443861155831</v>
      </c>
      <c r="P31" s="6">
        <f t="shared" si="9"/>
        <v>0.08169199307</v>
      </c>
      <c r="Q31" s="21">
        <f t="shared" si="10"/>
        <v>0.9996029885</v>
      </c>
      <c r="R31" s="135">
        <v>0.06014753452030375</v>
      </c>
      <c r="S31" s="6">
        <f t="shared" si="11"/>
        <v>0.06012365526</v>
      </c>
      <c r="T31" s="21">
        <f t="shared" si="12"/>
        <v>0.9996029885</v>
      </c>
      <c r="U31" s="135">
        <v>0.050782321841085</v>
      </c>
      <c r="V31" s="6">
        <f t="shared" si="13"/>
        <v>0.05076216068</v>
      </c>
      <c r="W31" s="21">
        <f t="shared" si="14"/>
        <v>0.9996029885</v>
      </c>
      <c r="X31" s="135">
        <v>0.05757898823000063</v>
      </c>
      <c r="Y31" s="6">
        <f t="shared" si="15"/>
        <v>0.05755612871</v>
      </c>
      <c r="Z31" s="21">
        <f t="shared" si="16"/>
        <v>0.9996029885</v>
      </c>
      <c r="AA31" s="135">
        <v>0.05276475278585946</v>
      </c>
      <c r="AB31" s="6">
        <f t="shared" si="17"/>
        <v>0.05274380457</v>
      </c>
      <c r="AC31" s="21">
        <f t="shared" si="18"/>
        <v>0.9996029885</v>
      </c>
      <c r="AD31" s="135">
        <v>-0.0071683917451824675</v>
      </c>
      <c r="AE31" s="6">
        <f t="shared" si="19"/>
        <v>-0.007165545811</v>
      </c>
      <c r="AF31" s="21">
        <f t="shared" si="20"/>
        <v>0.9996029885</v>
      </c>
      <c r="AG31" s="135">
        <v>0.038236513056671306</v>
      </c>
      <c r="AH31" s="6">
        <f t="shared" si="21"/>
        <v>0.03822133272</v>
      </c>
      <c r="AI31" s="21">
        <f t="shared" si="22"/>
        <v>0.9996029885</v>
      </c>
      <c r="AJ31" s="135"/>
      <c r="AL31" s="21"/>
    </row>
    <row r="32" ht="13.5" customHeight="1">
      <c r="A32" s="15"/>
      <c r="F32" s="135"/>
      <c r="H32" s="21"/>
      <c r="I32" s="135"/>
      <c r="K32" s="21"/>
      <c r="L32" s="135"/>
      <c r="N32" s="21"/>
      <c r="O32" s="22"/>
      <c r="Q32" s="21"/>
      <c r="R32" s="135"/>
      <c r="T32" s="21"/>
      <c r="U32" s="135"/>
      <c r="W32" s="21"/>
      <c r="X32" s="135"/>
      <c r="Z32" s="21"/>
      <c r="AA32" s="135"/>
      <c r="AC32" s="21"/>
      <c r="AD32" s="135"/>
      <c r="AF32" s="21"/>
      <c r="AG32" s="135"/>
      <c r="AI32" s="21"/>
      <c r="AJ32" s="135"/>
      <c r="AL32" s="21"/>
    </row>
    <row r="33" ht="13.5" customHeight="1">
      <c r="A33" s="15"/>
      <c r="F33" s="135"/>
      <c r="H33" s="21"/>
      <c r="I33" s="135"/>
      <c r="K33" s="21"/>
      <c r="L33" s="135"/>
      <c r="N33" s="21"/>
      <c r="O33" s="22"/>
      <c r="Q33" s="21"/>
      <c r="R33" s="135"/>
      <c r="T33" s="21"/>
      <c r="U33" s="135"/>
      <c r="W33" s="21"/>
      <c r="X33" s="135"/>
      <c r="Z33" s="21"/>
      <c r="AA33" s="135"/>
      <c r="AC33" s="21"/>
      <c r="AD33" s="135"/>
      <c r="AF33" s="21"/>
      <c r="AG33" s="135"/>
      <c r="AI33" s="21"/>
      <c r="AJ33" s="135"/>
      <c r="AL33" s="21"/>
    </row>
    <row r="34" ht="13.5" customHeight="1">
      <c r="A34" s="15"/>
      <c r="F34" s="135"/>
      <c r="H34" s="21"/>
      <c r="I34" s="135"/>
      <c r="K34" s="21"/>
      <c r="L34" s="135"/>
      <c r="N34" s="21"/>
      <c r="O34" s="22"/>
      <c r="Q34" s="21"/>
      <c r="R34" s="135"/>
      <c r="T34" s="21"/>
      <c r="U34" s="135"/>
      <c r="W34" s="21"/>
      <c r="X34" s="135"/>
      <c r="Z34" s="21"/>
      <c r="AA34" s="135"/>
      <c r="AC34" s="21"/>
      <c r="AD34" s="135"/>
      <c r="AF34" s="21"/>
      <c r="AG34" s="135"/>
      <c r="AI34" s="21"/>
      <c r="AJ34" s="135"/>
      <c r="AL34" s="21"/>
    </row>
    <row r="35" ht="13.5" customHeight="1">
      <c r="A35" s="15"/>
      <c r="F35" s="135"/>
      <c r="H35" s="21"/>
      <c r="I35" s="135"/>
      <c r="K35" s="21"/>
      <c r="L35" s="135"/>
      <c r="N35" s="21"/>
      <c r="O35" s="22"/>
      <c r="Q35" s="21"/>
      <c r="R35" s="135"/>
      <c r="T35" s="21"/>
      <c r="U35" s="135"/>
      <c r="W35" s="21"/>
      <c r="X35" s="135"/>
      <c r="Z35" s="21"/>
      <c r="AA35" s="135"/>
      <c r="AC35" s="21"/>
      <c r="AD35" s="135"/>
      <c r="AF35" s="21"/>
      <c r="AG35" s="135"/>
      <c r="AI35" s="21"/>
      <c r="AJ35" s="135"/>
      <c r="AL35" s="21"/>
    </row>
    <row r="36" ht="13.5" customHeight="1">
      <c r="A36" s="15"/>
      <c r="F36" s="135"/>
      <c r="H36" s="21"/>
      <c r="I36" s="135"/>
      <c r="K36" s="21"/>
      <c r="L36" s="135"/>
      <c r="N36" s="21"/>
      <c r="O36" s="22"/>
      <c r="Q36" s="21"/>
      <c r="R36" s="135"/>
      <c r="T36" s="21"/>
      <c r="U36" s="135"/>
      <c r="W36" s="21"/>
      <c r="X36" s="135"/>
      <c r="Z36" s="21"/>
      <c r="AA36" s="135"/>
      <c r="AC36" s="21"/>
      <c r="AD36" s="135"/>
      <c r="AF36" s="21"/>
      <c r="AG36" s="135"/>
      <c r="AI36" s="21"/>
      <c r="AJ36" s="135"/>
      <c r="AL36" s="21"/>
    </row>
    <row r="37" ht="13.5" customHeight="1">
      <c r="A37" s="15"/>
      <c r="F37" s="135"/>
      <c r="H37" s="21"/>
      <c r="I37" s="135"/>
      <c r="K37" s="21"/>
      <c r="L37" s="135"/>
      <c r="N37" s="21"/>
      <c r="O37" s="22"/>
      <c r="Q37" s="21"/>
      <c r="R37" s="135"/>
      <c r="T37" s="21"/>
      <c r="U37" s="135"/>
      <c r="W37" s="21"/>
      <c r="X37" s="135"/>
      <c r="Z37" s="21"/>
      <c r="AA37" s="135"/>
      <c r="AC37" s="21"/>
      <c r="AD37" s="135"/>
      <c r="AF37" s="21"/>
      <c r="AG37" s="135"/>
      <c r="AI37" s="21"/>
      <c r="AJ37" s="135"/>
      <c r="AL37" s="21"/>
    </row>
    <row r="38" ht="13.5" customHeight="1">
      <c r="A38" s="15"/>
      <c r="F38" s="135"/>
      <c r="H38" s="21"/>
      <c r="I38" s="135"/>
      <c r="K38" s="21"/>
      <c r="L38" s="135"/>
      <c r="N38" s="21"/>
      <c r="O38" s="22"/>
      <c r="Q38" s="21"/>
      <c r="R38" s="135"/>
      <c r="T38" s="21"/>
      <c r="U38" s="135"/>
      <c r="W38" s="21"/>
      <c r="X38" s="135"/>
      <c r="Z38" s="21"/>
      <c r="AA38" s="135"/>
      <c r="AC38" s="21"/>
      <c r="AD38" s="135"/>
      <c r="AF38" s="21"/>
      <c r="AG38" s="135"/>
      <c r="AI38" s="21"/>
      <c r="AJ38" s="135"/>
      <c r="AL38" s="21"/>
    </row>
    <row r="39" ht="13.5" customHeight="1">
      <c r="A39" s="15"/>
      <c r="F39" s="135"/>
      <c r="H39" s="21"/>
      <c r="I39" s="135"/>
      <c r="K39" s="21"/>
      <c r="L39" s="135"/>
      <c r="N39" s="21"/>
      <c r="O39" s="22"/>
      <c r="Q39" s="21"/>
      <c r="R39" s="135"/>
      <c r="T39" s="21"/>
      <c r="U39" s="135"/>
      <c r="W39" s="21"/>
      <c r="X39" s="135"/>
      <c r="Z39" s="21"/>
      <c r="AA39" s="135"/>
      <c r="AC39" s="21"/>
      <c r="AD39" s="135"/>
      <c r="AF39" s="21"/>
      <c r="AG39" s="135"/>
      <c r="AI39" s="21"/>
      <c r="AJ39" s="135"/>
      <c r="AL39" s="21"/>
    </row>
    <row r="40" ht="13.5" customHeight="1">
      <c r="A40" s="15"/>
      <c r="F40" s="135"/>
      <c r="H40" s="21"/>
      <c r="I40" s="135"/>
      <c r="K40" s="21"/>
      <c r="L40" s="135"/>
      <c r="N40" s="21"/>
      <c r="O40" s="22"/>
      <c r="Q40" s="21"/>
      <c r="R40" s="135"/>
      <c r="T40" s="21"/>
      <c r="U40" s="135"/>
      <c r="W40" s="21"/>
      <c r="X40" s="135"/>
      <c r="Z40" s="21"/>
      <c r="AA40" s="135"/>
      <c r="AC40" s="21"/>
      <c r="AD40" s="135"/>
      <c r="AF40" s="21"/>
      <c r="AG40" s="135"/>
      <c r="AI40" s="21"/>
      <c r="AJ40" s="135"/>
      <c r="AL40" s="21"/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  <c r="AJ41" s="135"/>
      <c r="AL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  <c r="AJ42" s="135"/>
      <c r="AL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  <c r="AJ43" s="135"/>
      <c r="AL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  <c r="AJ44" s="135"/>
      <c r="AL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  <c r="AJ45" s="135"/>
      <c r="AL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  <c r="AJ46" s="135"/>
      <c r="AL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  <c r="AJ47" s="135"/>
      <c r="AL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  <c r="AJ48" s="135"/>
      <c r="AL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  <c r="AJ49" s="135"/>
      <c r="AL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  <c r="AJ50" s="137"/>
      <c r="AL50" s="21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  <c r="AJ51" s="137"/>
      <c r="AL51" s="21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  <c r="AJ52" s="137"/>
      <c r="AL52" s="21"/>
    </row>
    <row r="53" ht="13.5" customHeight="1">
      <c r="E53" s="18" t="s">
        <v>341</v>
      </c>
      <c r="F53" s="135">
        <f>SUM(G3:G49)/SUM(H3:H49)</f>
        <v>0.03826202966</v>
      </c>
      <c r="I53" s="135">
        <f>SUM(J3:J49)/SUM(K3:K49)</f>
        <v>0.04190142841</v>
      </c>
      <c r="L53" s="135">
        <f>SUM(M3:M49)/SUM(N3:N49)</f>
        <v>0.04267178021</v>
      </c>
      <c r="O53" s="135">
        <f>SUM(P3:P49)/SUM(Q3:Q49)</f>
        <v>0.04918511245</v>
      </c>
      <c r="R53" s="135">
        <f>SUM(S3:S49)/SUM(T3:T49)</f>
        <v>0.02342785752</v>
      </c>
      <c r="U53" s="135">
        <f>SUM(V3:V49)/SUM(W3:W49)</f>
        <v>0.02532840756</v>
      </c>
      <c r="X53" s="135">
        <f>SUM(Y3:Y49)/SUM(Z3:Z49)</f>
        <v>0.03014784125</v>
      </c>
      <c r="AA53" s="135">
        <f>SUM(AB3:AB49)/SUM(AC3:AC49)</f>
        <v>0.02976444166</v>
      </c>
      <c r="AD53" s="135">
        <f>SUM(AE3:AE49)/SUM(AF3:AF49)</f>
        <v>0.00795319445</v>
      </c>
      <c r="AG53" s="135">
        <f>SUM(AH3:AH49)/SUM(AI3:AI49)</f>
        <v>0.02864460626</v>
      </c>
      <c r="AJ53" s="135"/>
      <c r="AL53" s="21"/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  <c r="AJ54" s="137"/>
      <c r="AL54" s="21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  <c r="AJ55" s="137"/>
      <c r="AL55" s="21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  <c r="AJ56" s="137"/>
      <c r="AL56" s="21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  <c r="AJ57" s="137"/>
      <c r="AL57" s="21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  <c r="AJ58" s="137"/>
      <c r="AL58" s="21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  <c r="AJ59" s="137"/>
      <c r="AL59" s="21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  <c r="AJ60" s="137"/>
      <c r="AL60" s="21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  <c r="AJ61" s="137"/>
      <c r="AL61" s="21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  <c r="AJ62" s="137"/>
      <c r="AL62" s="21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  <c r="AJ63" s="137"/>
      <c r="AL63" s="21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  <c r="AJ64" s="137"/>
      <c r="AL64" s="21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  <c r="AJ65" s="137"/>
      <c r="AL65" s="21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  <c r="AJ66" s="137"/>
      <c r="AL66" s="21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  <c r="AJ67" s="137"/>
      <c r="AL67" s="21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  <c r="AJ68" s="137"/>
      <c r="AL68" s="21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  <c r="AJ69" s="137"/>
      <c r="AL69" s="21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  <c r="AJ70" s="137"/>
      <c r="AL70" s="21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  <c r="AJ71" s="137"/>
      <c r="AL71" s="21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  <c r="AJ72" s="137"/>
      <c r="AL72" s="21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  <c r="AJ73" s="137"/>
      <c r="AL73" s="21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  <c r="AJ74" s="137"/>
      <c r="AL74" s="21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  <c r="AJ75" s="137"/>
      <c r="AL75" s="21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  <c r="AJ76" s="137"/>
      <c r="AL76" s="21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  <c r="AJ77" s="137"/>
      <c r="AL77" s="21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  <c r="AJ78" s="137"/>
      <c r="AL78" s="21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  <c r="AJ79" s="137"/>
      <c r="AL79" s="21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  <c r="AJ80" s="137"/>
      <c r="AL80" s="21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  <c r="AJ81" s="137"/>
      <c r="AL81" s="21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  <c r="AJ82" s="137"/>
      <c r="AL82" s="21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  <c r="AJ83" s="137"/>
      <c r="AL83" s="21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  <c r="AJ84" s="137"/>
      <c r="AL84" s="21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  <c r="AJ85" s="137"/>
      <c r="AL85" s="21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  <c r="AJ86" s="137"/>
      <c r="AL86" s="21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  <c r="AJ87" s="137"/>
      <c r="AL87" s="21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  <c r="AJ88" s="137"/>
      <c r="AL88" s="21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  <c r="AJ89" s="137"/>
      <c r="AL89" s="21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  <c r="AJ90" s="137"/>
      <c r="AL90" s="21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  <c r="AJ91" s="137"/>
      <c r="AL91" s="21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  <c r="AJ92" s="137"/>
      <c r="AL92" s="21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  <c r="AJ93" s="137"/>
      <c r="AL93" s="21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  <c r="AJ94" s="137"/>
      <c r="AL94" s="21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  <c r="AJ95" s="137"/>
      <c r="AL95" s="21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  <c r="AJ96" s="137"/>
      <c r="AL96" s="21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  <c r="AJ97" s="137"/>
      <c r="AL97" s="21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  <c r="AJ98" s="137"/>
      <c r="AL98" s="21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  <c r="AJ99" s="137"/>
      <c r="AL99" s="21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  <c r="AJ100" s="137"/>
      <c r="AL100" s="21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  <c r="AJ101" s="137"/>
      <c r="AL101" s="21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  <c r="AJ102" s="137"/>
      <c r="AL102" s="21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  <c r="AJ103" s="137"/>
      <c r="AL103" s="21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  <c r="AJ104" s="137"/>
      <c r="AL104" s="21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  <c r="AJ105" s="137"/>
      <c r="AL105" s="21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  <c r="AJ106" s="137"/>
      <c r="AL106" s="21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  <c r="AJ107" s="137"/>
      <c r="AL107" s="21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  <c r="AJ108" s="137"/>
      <c r="AL108" s="21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  <c r="AJ109" s="137"/>
      <c r="AL109" s="21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  <c r="AJ110" s="137"/>
      <c r="AL110" s="21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  <c r="AJ111" s="137"/>
      <c r="AL111" s="21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  <c r="AJ112" s="137"/>
      <c r="AL112" s="21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  <c r="AJ113" s="137"/>
      <c r="AL113" s="21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  <c r="AJ114" s="137"/>
      <c r="AL114" s="21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  <c r="AJ115" s="137"/>
      <c r="AL115" s="21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  <c r="AJ116" s="137"/>
      <c r="AL116" s="21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  <c r="AJ117" s="137"/>
      <c r="AL117" s="21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  <c r="AJ118" s="137"/>
      <c r="AL118" s="21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  <c r="AJ119" s="137"/>
      <c r="AL119" s="21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  <c r="AJ120" s="137"/>
      <c r="AL120" s="21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  <c r="AJ121" s="137"/>
      <c r="AL121" s="21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  <c r="AJ122" s="137"/>
      <c r="AL122" s="21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  <c r="AJ123" s="137"/>
      <c r="AL123" s="21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  <c r="AJ124" s="137"/>
      <c r="AL124" s="21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  <c r="AJ125" s="137"/>
      <c r="AL125" s="21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  <c r="AJ126" s="137"/>
      <c r="AL126" s="21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  <c r="AJ127" s="137"/>
      <c r="AL127" s="21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  <c r="AJ128" s="137"/>
      <c r="AL128" s="21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  <c r="AJ129" s="137"/>
      <c r="AL129" s="21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  <c r="AJ130" s="137"/>
      <c r="AL130" s="21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  <c r="AJ131" s="137"/>
      <c r="AL131" s="21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  <c r="AJ132" s="137"/>
      <c r="AL132" s="21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  <c r="AJ133" s="137"/>
      <c r="AL133" s="21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  <c r="AJ134" s="137"/>
      <c r="AL134" s="21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  <c r="AJ135" s="137"/>
      <c r="AL135" s="21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  <c r="AJ136" s="137"/>
      <c r="AL136" s="21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  <c r="AJ137" s="137"/>
      <c r="AL137" s="21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  <c r="AJ138" s="137"/>
      <c r="AL138" s="21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  <c r="AJ139" s="137"/>
      <c r="AL139" s="21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  <c r="AJ140" s="137"/>
      <c r="AL140" s="21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  <c r="AJ141" s="137"/>
      <c r="AL141" s="21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  <c r="AJ142" s="137"/>
      <c r="AL142" s="21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  <c r="AJ143" s="137"/>
      <c r="AL143" s="21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  <c r="AJ144" s="137"/>
      <c r="AL144" s="21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  <c r="AJ145" s="137"/>
      <c r="AL145" s="21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  <c r="AJ146" s="137"/>
      <c r="AL146" s="21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  <c r="AJ147" s="137"/>
      <c r="AL147" s="21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  <c r="AJ148" s="137"/>
      <c r="AL148" s="21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  <c r="AJ149" s="137"/>
      <c r="AL149" s="21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  <c r="AJ150" s="137"/>
      <c r="AL150" s="21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  <c r="AJ151" s="137"/>
      <c r="AL151" s="21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  <c r="AJ152" s="137"/>
      <c r="AL152" s="21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  <c r="AJ153" s="137"/>
      <c r="AL153" s="21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  <c r="AJ154" s="137"/>
      <c r="AL154" s="21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  <c r="AJ155" s="137"/>
      <c r="AL155" s="21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  <c r="AJ156" s="137"/>
      <c r="AL156" s="21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  <c r="AJ157" s="137"/>
      <c r="AL157" s="21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  <c r="AJ158" s="137"/>
      <c r="AL158" s="21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  <c r="AJ159" s="137"/>
      <c r="AL159" s="21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  <c r="AJ160" s="137"/>
      <c r="AL160" s="21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  <c r="AJ161" s="137"/>
      <c r="AL161" s="21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  <c r="AJ162" s="137"/>
      <c r="AL162" s="21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  <c r="AJ163" s="137"/>
      <c r="AL163" s="21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  <c r="AJ164" s="137"/>
      <c r="AL164" s="21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  <c r="AJ165" s="137"/>
      <c r="AL165" s="21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  <c r="AJ166" s="137"/>
      <c r="AL166" s="21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  <c r="AJ167" s="137"/>
      <c r="AL167" s="21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  <c r="AJ168" s="137"/>
      <c r="AL168" s="21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  <c r="AJ169" s="137"/>
      <c r="AL169" s="21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  <c r="AJ170" s="137"/>
      <c r="AL170" s="21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  <c r="AJ171" s="137"/>
      <c r="AL171" s="21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  <c r="AJ172" s="137"/>
      <c r="AL172" s="21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  <c r="AJ173" s="137"/>
      <c r="AL173" s="21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  <c r="AJ174" s="137"/>
      <c r="AL174" s="21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  <c r="AJ175" s="137"/>
      <c r="AL175" s="21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  <c r="AJ176" s="137"/>
      <c r="AL176" s="21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  <c r="AJ177" s="137"/>
      <c r="AL177" s="21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  <c r="AJ178" s="137"/>
      <c r="AL178" s="21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  <c r="AJ179" s="137"/>
      <c r="AL179" s="21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  <c r="AJ180" s="137"/>
      <c r="AL180" s="21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  <c r="AJ181" s="137"/>
      <c r="AL181" s="21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  <c r="AJ182" s="137"/>
      <c r="AL182" s="21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  <c r="AJ183" s="137"/>
      <c r="AL183" s="21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  <c r="AJ184" s="137"/>
      <c r="AL184" s="21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  <c r="AJ185" s="137"/>
      <c r="AL185" s="21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  <c r="AJ186" s="137"/>
      <c r="AL186" s="21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  <c r="AJ187" s="137"/>
      <c r="AL187" s="21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  <c r="AJ188" s="137"/>
      <c r="AL188" s="21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  <c r="AJ189" s="137"/>
      <c r="AL189" s="21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  <c r="AJ190" s="137"/>
      <c r="AL190" s="21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  <c r="AJ191" s="137"/>
      <c r="AL191" s="21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  <c r="AJ192" s="137"/>
      <c r="AL192" s="21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  <c r="AJ193" s="137"/>
      <c r="AL193" s="21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  <c r="AJ194" s="137"/>
      <c r="AL194" s="21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  <c r="AJ195" s="137"/>
      <c r="AL195" s="21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  <c r="AJ196" s="137"/>
      <c r="AL196" s="21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  <c r="AJ197" s="137"/>
      <c r="AL197" s="21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  <c r="AJ198" s="137"/>
      <c r="AL198" s="21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  <c r="AJ199" s="137"/>
      <c r="AL199" s="21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  <c r="AJ200" s="137"/>
      <c r="AL200" s="21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  <c r="AJ201" s="137"/>
      <c r="AL201" s="21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  <c r="AJ202" s="137"/>
      <c r="AL202" s="21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  <c r="AJ203" s="137"/>
      <c r="AL203" s="21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  <c r="AJ204" s="137"/>
      <c r="AL204" s="21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  <c r="AJ205" s="137"/>
      <c r="AL205" s="21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  <c r="AJ206" s="137"/>
      <c r="AL206" s="21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  <c r="AJ207" s="137"/>
      <c r="AL207" s="21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  <c r="AJ208" s="137"/>
      <c r="AL208" s="21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  <c r="AJ209" s="137"/>
      <c r="AL209" s="21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  <c r="AJ210" s="137"/>
      <c r="AL210" s="21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  <c r="AJ211" s="137"/>
      <c r="AL211" s="21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  <c r="AJ212" s="137"/>
      <c r="AL212" s="21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  <c r="AJ213" s="137"/>
      <c r="AL213" s="21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  <c r="AJ214" s="137"/>
      <c r="AL214" s="21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  <c r="AJ215" s="137"/>
      <c r="AL215" s="21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  <c r="AJ216" s="137"/>
      <c r="AL216" s="21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  <c r="AJ217" s="137"/>
      <c r="AL217" s="21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  <c r="AJ218" s="137"/>
      <c r="AL218" s="21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  <c r="AJ219" s="137"/>
      <c r="AL219" s="21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  <c r="AJ220" s="137"/>
      <c r="AL220" s="21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  <c r="AJ221" s="137"/>
      <c r="AL221" s="21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  <c r="AJ222" s="137"/>
      <c r="AL222" s="21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  <c r="AJ223" s="137"/>
      <c r="AL223" s="21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  <c r="AJ224" s="137"/>
      <c r="AL224" s="21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  <c r="AJ225" s="137"/>
      <c r="AL225" s="21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  <c r="AJ226" s="137"/>
      <c r="AL226" s="21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  <c r="AJ227" s="137"/>
      <c r="AL227" s="21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  <c r="AJ228" s="137"/>
      <c r="AL228" s="21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  <c r="AJ229" s="137"/>
      <c r="AL229" s="21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  <c r="AJ230" s="137"/>
      <c r="AL230" s="21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  <c r="AJ231" s="137"/>
      <c r="AL231" s="21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  <c r="AJ232" s="137"/>
      <c r="AL232" s="21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  <c r="AJ233" s="137"/>
      <c r="AL233" s="21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  <c r="AJ234" s="137"/>
      <c r="AL234" s="21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  <c r="AJ235" s="137"/>
      <c r="AL235" s="21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  <c r="AJ236" s="137"/>
      <c r="AL236" s="21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  <c r="AJ237" s="137"/>
      <c r="AL237" s="21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  <c r="AJ238" s="137"/>
      <c r="AL238" s="21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  <c r="AJ239" s="137"/>
      <c r="AL239" s="21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  <c r="AJ240" s="137"/>
      <c r="AL240" s="21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  <c r="AJ241" s="137"/>
      <c r="AL241" s="21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  <c r="AJ242" s="137"/>
      <c r="AL242" s="21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  <c r="AJ243" s="137"/>
      <c r="AL243" s="21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  <c r="AJ244" s="137"/>
      <c r="AL244" s="21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  <c r="AJ245" s="137"/>
      <c r="AL245" s="21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  <c r="AJ246" s="137"/>
      <c r="AL246" s="21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  <c r="AJ247" s="137"/>
      <c r="AL247" s="21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  <c r="AJ248" s="137"/>
      <c r="AL248" s="21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  <c r="AJ249" s="137"/>
      <c r="AL249" s="21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  <c r="AJ250" s="137"/>
      <c r="AL250" s="21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  <c r="AJ251" s="137"/>
      <c r="AL251" s="21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  <c r="AJ252" s="137"/>
      <c r="AL252" s="21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  <c r="AJ253" s="137"/>
      <c r="AL253" s="2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9.63"/>
    <col customWidth="1" min="4" max="4" width="21.5"/>
    <col customWidth="1" min="5" max="5" width="10.88"/>
    <col customWidth="1" min="6" max="38" width="11.0"/>
  </cols>
  <sheetData>
    <row r="1" ht="57.75" customHeight="1">
      <c r="B1" s="4" t="s">
        <v>334</v>
      </c>
      <c r="C1" s="4" t="s">
        <v>335</v>
      </c>
      <c r="D1" s="4" t="s">
        <v>336</v>
      </c>
      <c r="F1" s="133" t="s">
        <v>32</v>
      </c>
      <c r="I1" s="133" t="s">
        <v>33</v>
      </c>
      <c r="L1" s="133" t="s">
        <v>34</v>
      </c>
      <c r="O1" s="133" t="s">
        <v>35</v>
      </c>
      <c r="R1" s="133" t="s">
        <v>36</v>
      </c>
      <c r="U1" s="133" t="s">
        <v>37</v>
      </c>
      <c r="X1" s="133" t="s">
        <v>38</v>
      </c>
      <c r="AA1" s="133" t="s">
        <v>39</v>
      </c>
      <c r="AD1" s="133" t="s">
        <v>40</v>
      </c>
      <c r="AG1" s="133" t="s">
        <v>41</v>
      </c>
      <c r="AJ1" s="133"/>
      <c r="AK1" s="141"/>
      <c r="AL1" s="141"/>
    </row>
    <row r="2" ht="66.0" customHeight="1">
      <c r="F2" s="134" t="s">
        <v>337</v>
      </c>
      <c r="G2" s="18" t="s">
        <v>338</v>
      </c>
      <c r="H2" s="18" t="s">
        <v>339</v>
      </c>
      <c r="I2" s="134" t="s">
        <v>337</v>
      </c>
      <c r="J2" s="18" t="s">
        <v>338</v>
      </c>
      <c r="K2" s="18" t="s">
        <v>339</v>
      </c>
      <c r="L2" s="134" t="s">
        <v>337</v>
      </c>
      <c r="M2" s="18" t="s">
        <v>338</v>
      </c>
      <c r="N2" s="18" t="s">
        <v>339</v>
      </c>
      <c r="O2" s="134" t="s">
        <v>337</v>
      </c>
      <c r="P2" s="18" t="s">
        <v>338</v>
      </c>
      <c r="Q2" s="18" t="s">
        <v>339</v>
      </c>
      <c r="R2" s="134" t="s">
        <v>337</v>
      </c>
      <c r="S2" s="18" t="s">
        <v>338</v>
      </c>
      <c r="T2" s="18" t="s">
        <v>339</v>
      </c>
      <c r="U2" s="134" t="s">
        <v>337</v>
      </c>
      <c r="V2" s="18" t="s">
        <v>338</v>
      </c>
      <c r="W2" s="18" t="s">
        <v>339</v>
      </c>
      <c r="X2" s="134" t="s">
        <v>337</v>
      </c>
      <c r="Y2" s="18" t="s">
        <v>338</v>
      </c>
      <c r="Z2" s="18" t="s">
        <v>339</v>
      </c>
      <c r="AA2" s="134" t="s">
        <v>337</v>
      </c>
      <c r="AB2" s="18" t="s">
        <v>338</v>
      </c>
      <c r="AC2" s="18" t="s">
        <v>339</v>
      </c>
      <c r="AD2" s="134" t="s">
        <v>337</v>
      </c>
      <c r="AE2" s="18" t="s">
        <v>338</v>
      </c>
      <c r="AF2" s="18" t="s">
        <v>339</v>
      </c>
      <c r="AG2" s="134" t="s">
        <v>337</v>
      </c>
      <c r="AH2" s="18" t="s">
        <v>338</v>
      </c>
      <c r="AI2" s="18" t="s">
        <v>339</v>
      </c>
      <c r="AJ2" s="134"/>
      <c r="AK2" s="18"/>
      <c r="AL2" s="18"/>
    </row>
    <row r="3" ht="13.5" customHeight="1">
      <c r="A3" s="15" t="s">
        <v>28</v>
      </c>
      <c r="B3" s="6">
        <f>SQRT(('Regime Indicators'!J2-'Regime Indicators'!$J$30)^2+('Regime Indicators'!K2-'Regime Indicators'!$K$30)^2+('Regime Indicators'!L2-'Regime Indicators'!$L$30)^2+('Regime Indicators'!M2-'Regime Indicators'!$M$30)^2+('Regime Indicators'!N2-'Regime Indicators'!$N$30)^2+('Regime Indicators'!O2-'Regime Indicators'!$O$30)^2)</f>
        <v>13.5929912</v>
      </c>
      <c r="C3" s="6">
        <f t="shared" ref="C3:C30" si="1">B3/MAX($B$3:$B$49)</f>
        <v>1</v>
      </c>
      <c r="D3" s="6">
        <f t="shared" ref="D3:D30" si="2">(1-C3^3)^3</f>
        <v>0</v>
      </c>
      <c r="F3" s="135">
        <v>0.08002022215014493</v>
      </c>
      <c r="G3" s="6">
        <f t="shared" ref="G3:G30" si="3">F3*$D3</f>
        <v>0</v>
      </c>
      <c r="H3" s="21">
        <f t="shared" ref="H3:H30" si="4">$D3</f>
        <v>0</v>
      </c>
      <c r="I3" s="135">
        <v>0.05927035378206491</v>
      </c>
      <c r="J3" s="6">
        <f t="shared" ref="J3:J30" si="5">I3*$D3</f>
        <v>0</v>
      </c>
      <c r="K3" s="21">
        <f t="shared" ref="K3:K30" si="6">$D3</f>
        <v>0</v>
      </c>
      <c r="L3" s="135">
        <v>0.09027923563222706</v>
      </c>
      <c r="M3" s="6">
        <f t="shared" ref="M3:M30" si="7">L3*$D3</f>
        <v>0</v>
      </c>
      <c r="N3" s="21">
        <f t="shared" ref="N3:N30" si="8">$D3</f>
        <v>0</v>
      </c>
      <c r="O3" s="22">
        <v>0.08769557455906196</v>
      </c>
      <c r="P3" s="6">
        <f t="shared" ref="P3:P30" si="9">O3*$D3</f>
        <v>0</v>
      </c>
      <c r="Q3" s="21">
        <f t="shared" ref="Q3:Q30" si="10">$D3</f>
        <v>0</v>
      </c>
      <c r="R3" s="135">
        <v>0.10845177406117879</v>
      </c>
      <c r="S3" s="6">
        <f t="shared" ref="S3:S30" si="11">R3*$D3</f>
        <v>0</v>
      </c>
      <c r="T3" s="21">
        <f t="shared" ref="T3:T30" si="12">$D3</f>
        <v>0</v>
      </c>
      <c r="U3" s="135">
        <v>0.09379122638738613</v>
      </c>
      <c r="V3" s="6">
        <f t="shared" ref="V3:V30" si="13">U3*$D3</f>
        <v>0</v>
      </c>
      <c r="W3" s="21">
        <f t="shared" ref="W3:W30" si="14">$D3</f>
        <v>0</v>
      </c>
      <c r="X3" s="135">
        <v>0.122437114401857</v>
      </c>
      <c r="Y3" s="6">
        <f t="shared" ref="Y3:Y30" si="15">X3*$D3</f>
        <v>0</v>
      </c>
      <c r="Z3" s="21">
        <f t="shared" ref="Z3:Z30" si="16">$D3</f>
        <v>0</v>
      </c>
      <c r="AA3" s="135">
        <v>0.128439994113547</v>
      </c>
      <c r="AB3" s="6">
        <f t="shared" ref="AB3:AB30" si="17">AA3*$D3</f>
        <v>0</v>
      </c>
      <c r="AC3" s="21">
        <f t="shared" ref="AC3:AC30" si="18">$D3</f>
        <v>0</v>
      </c>
      <c r="AD3" s="135">
        <v>0.02572521521226423</v>
      </c>
      <c r="AE3" s="6">
        <f t="shared" ref="AE3:AE30" si="19">AD3*$D3</f>
        <v>0</v>
      </c>
      <c r="AF3" s="21">
        <f t="shared" ref="AF3:AF30" si="20">$D3</f>
        <v>0</v>
      </c>
      <c r="AG3" s="135">
        <v>0.04818173655123448</v>
      </c>
      <c r="AH3" s="6">
        <f t="shared" ref="AH3:AH30" si="21">AG3*$D3</f>
        <v>0</v>
      </c>
      <c r="AI3" s="21">
        <f t="shared" ref="AI3:AI30" si="22">$D3</f>
        <v>0</v>
      </c>
      <c r="AJ3" s="135"/>
      <c r="AL3" s="21"/>
    </row>
    <row r="4" ht="13.5" customHeight="1">
      <c r="A4" s="15" t="s">
        <v>31</v>
      </c>
      <c r="B4" s="6">
        <f>SQRT(('Regime Indicators'!J3-'Regime Indicators'!$J$30)^2+('Regime Indicators'!K3-'Regime Indicators'!$K$30)^2+('Regime Indicators'!L3-'Regime Indicators'!$L$30)^2+('Regime Indicators'!M3-'Regime Indicators'!$M$30)^2+('Regime Indicators'!N3-'Regime Indicators'!$N$30)^2+('Regime Indicators'!O3-'Regime Indicators'!$O$30)^2)</f>
        <v>12.68969019</v>
      </c>
      <c r="C4" s="6">
        <f t="shared" si="1"/>
        <v>0.9335465612</v>
      </c>
      <c r="D4" s="6">
        <f t="shared" si="2"/>
        <v>0.006477044287</v>
      </c>
      <c r="F4" s="135">
        <v>0.01241346270998478</v>
      </c>
      <c r="G4" s="6">
        <f t="shared" si="3"/>
        <v>0.00008040254773</v>
      </c>
      <c r="H4" s="21">
        <f t="shared" si="4"/>
        <v>0.006477044287</v>
      </c>
      <c r="I4" s="135">
        <v>0.011884710625086337</v>
      </c>
      <c r="J4" s="6">
        <f t="shared" si="5"/>
        <v>0.00007697779705</v>
      </c>
      <c r="K4" s="21">
        <f t="shared" si="6"/>
        <v>0.006477044287</v>
      </c>
      <c r="L4" s="135">
        <v>0.014613208825635438</v>
      </c>
      <c r="M4" s="6">
        <f t="shared" si="7"/>
        <v>0.00009465040074</v>
      </c>
      <c r="N4" s="21">
        <f t="shared" si="8"/>
        <v>0.006477044287</v>
      </c>
      <c r="O4" s="22">
        <v>0.024761117291381085</v>
      </c>
      <c r="P4" s="6">
        <f t="shared" si="9"/>
        <v>0.0001603788533</v>
      </c>
      <c r="Q4" s="21">
        <f t="shared" si="10"/>
        <v>0.006477044287</v>
      </c>
      <c r="R4" s="135">
        <v>0.0320104288920775</v>
      </c>
      <c r="S4" s="6">
        <f t="shared" si="11"/>
        <v>0.0002073329656</v>
      </c>
      <c r="T4" s="21">
        <f t="shared" si="12"/>
        <v>0.006477044287</v>
      </c>
      <c r="U4" s="135">
        <v>0.04831366244088464</v>
      </c>
      <c r="V4" s="6">
        <f t="shared" si="13"/>
        <v>0.0003129297313</v>
      </c>
      <c r="W4" s="21">
        <f t="shared" si="14"/>
        <v>0.006477044287</v>
      </c>
      <c r="X4" s="135">
        <v>0.07268401040415595</v>
      </c>
      <c r="Y4" s="6">
        <f t="shared" si="15"/>
        <v>0.0004707775543</v>
      </c>
      <c r="Z4" s="21">
        <f t="shared" si="16"/>
        <v>0.006477044287</v>
      </c>
      <c r="AA4" s="135">
        <v>0.06995801200596197</v>
      </c>
      <c r="AB4" s="6">
        <f t="shared" si="17"/>
        <v>0.000453121142</v>
      </c>
      <c r="AC4" s="21">
        <f t="shared" si="18"/>
        <v>0.006477044287</v>
      </c>
      <c r="AD4" s="135">
        <v>0.011605795214162162</v>
      </c>
      <c r="AE4" s="6">
        <f t="shared" si="19"/>
        <v>0.00007517124959</v>
      </c>
      <c r="AF4" s="21">
        <f t="shared" si="20"/>
        <v>0.006477044287</v>
      </c>
      <c r="AG4" s="135">
        <v>0.025472703447271927</v>
      </c>
      <c r="AH4" s="6">
        <f t="shared" si="21"/>
        <v>0.0001649878283</v>
      </c>
      <c r="AI4" s="21">
        <f t="shared" si="22"/>
        <v>0.006477044287</v>
      </c>
      <c r="AJ4" s="135"/>
      <c r="AL4" s="21"/>
    </row>
    <row r="5" ht="13.5" customHeight="1">
      <c r="A5" s="15" t="s">
        <v>55</v>
      </c>
      <c r="B5" s="6">
        <f>SQRT(('Regime Indicators'!J4-'Regime Indicators'!$J$30)^2+('Regime Indicators'!K4-'Regime Indicators'!$K$30)^2+('Regime Indicators'!L4-'Regime Indicators'!$L$30)^2+('Regime Indicators'!M4-'Regime Indicators'!$M$30)^2+('Regime Indicators'!N4-'Regime Indicators'!$N$30)^2+('Regime Indicators'!O4-'Regime Indicators'!$O$30)^2)</f>
        <v>12.11142563</v>
      </c>
      <c r="C5" s="6">
        <f t="shared" si="1"/>
        <v>0.8910051848</v>
      </c>
      <c r="D5" s="6">
        <f t="shared" si="2"/>
        <v>0.0250610719</v>
      </c>
      <c r="F5" s="135">
        <v>0.04925153891895251</v>
      </c>
      <c r="G5" s="6">
        <f t="shared" si="3"/>
        <v>0.001234296358</v>
      </c>
      <c r="H5" s="21">
        <f t="shared" si="4"/>
        <v>0.0250610719</v>
      </c>
      <c r="I5" s="135">
        <v>0.06855645625949958</v>
      </c>
      <c r="J5" s="6">
        <f t="shared" si="5"/>
        <v>0.00171809828</v>
      </c>
      <c r="K5" s="21">
        <f t="shared" si="6"/>
        <v>0.0250610719</v>
      </c>
      <c r="L5" s="135">
        <v>0.023009322975089397</v>
      </c>
      <c r="M5" s="6">
        <f t="shared" si="7"/>
        <v>0.0005766382975</v>
      </c>
      <c r="N5" s="21">
        <f t="shared" si="8"/>
        <v>0.0250610719</v>
      </c>
      <c r="O5" s="22">
        <v>0.06687712968515203</v>
      </c>
      <c r="P5" s="6">
        <f t="shared" si="9"/>
        <v>0.001676012556</v>
      </c>
      <c r="Q5" s="21">
        <f t="shared" si="10"/>
        <v>0.0250610719</v>
      </c>
      <c r="R5" s="135">
        <v>0.06694646170415974</v>
      </c>
      <c r="S5" s="6">
        <f t="shared" si="11"/>
        <v>0.00167775009</v>
      </c>
      <c r="T5" s="21">
        <f t="shared" si="12"/>
        <v>0.0250610719</v>
      </c>
      <c r="U5" s="135">
        <v>0.07262039596740211</v>
      </c>
      <c r="V5" s="6">
        <f t="shared" si="13"/>
        <v>0.001819944965</v>
      </c>
      <c r="W5" s="21">
        <f t="shared" si="14"/>
        <v>0.0250610719</v>
      </c>
      <c r="X5" s="135">
        <v>0.041689047053434125</v>
      </c>
      <c r="Y5" s="6">
        <f t="shared" si="15"/>
        <v>0.001044772206</v>
      </c>
      <c r="Z5" s="21">
        <f t="shared" si="16"/>
        <v>0.0250610719</v>
      </c>
      <c r="AA5" s="135">
        <v>0.05575059516325842</v>
      </c>
      <c r="AB5" s="6">
        <f t="shared" si="17"/>
        <v>0.001397169674</v>
      </c>
      <c r="AC5" s="21">
        <f t="shared" si="18"/>
        <v>0.0250610719</v>
      </c>
      <c r="AD5" s="135">
        <v>-0.01099525232072629</v>
      </c>
      <c r="AE5" s="6">
        <f t="shared" si="19"/>
        <v>-0.000275552809</v>
      </c>
      <c r="AF5" s="21">
        <f t="shared" si="20"/>
        <v>0.0250610719</v>
      </c>
      <c r="AG5" s="135">
        <v>4.246628429507293E-4</v>
      </c>
      <c r="AH5" s="6">
        <f t="shared" si="21"/>
        <v>0.00001064250604</v>
      </c>
      <c r="AI5" s="21">
        <f t="shared" si="22"/>
        <v>0.0250610719</v>
      </c>
      <c r="AJ5" s="135"/>
      <c r="AL5" s="21"/>
    </row>
    <row r="6" ht="13.5" customHeight="1">
      <c r="A6" s="15" t="s">
        <v>59</v>
      </c>
      <c r="B6" s="6">
        <f>SQRT(('Regime Indicators'!J5-'Regime Indicators'!$J$30)^2+('Regime Indicators'!K5-'Regime Indicators'!$K$30)^2+('Regime Indicators'!L5-'Regime Indicators'!$L$30)^2+('Regime Indicators'!M5-'Regime Indicators'!$M$30)^2+('Regime Indicators'!N5-'Regime Indicators'!$N$30)^2+('Regime Indicators'!O5-'Regime Indicators'!$O$30)^2)</f>
        <v>10.92736064</v>
      </c>
      <c r="C6" s="6">
        <f t="shared" si="1"/>
        <v>0.8038966911</v>
      </c>
      <c r="D6" s="6">
        <f t="shared" si="2"/>
        <v>0.1109253905</v>
      </c>
      <c r="F6" s="135">
        <v>-0.002430018543937873</v>
      </c>
      <c r="G6" s="6">
        <f t="shared" si="3"/>
        <v>-0.0002695507559</v>
      </c>
      <c r="H6" s="21">
        <f t="shared" si="4"/>
        <v>0.1109253905</v>
      </c>
      <c r="I6" s="135">
        <v>0.04208238323936153</v>
      </c>
      <c r="J6" s="6">
        <f t="shared" si="5"/>
        <v>0.004668004794</v>
      </c>
      <c r="K6" s="21">
        <f t="shared" si="6"/>
        <v>0.1109253905</v>
      </c>
      <c r="L6" s="135">
        <v>-0.06256878422352907</v>
      </c>
      <c r="M6" s="6">
        <f t="shared" si="7"/>
        <v>-0.006940466823</v>
      </c>
      <c r="N6" s="21">
        <f t="shared" si="8"/>
        <v>0.1109253905</v>
      </c>
      <c r="O6" s="22">
        <v>1.594875589121525E-4</v>
      </c>
      <c r="P6" s="6">
        <f t="shared" si="9"/>
        <v>0.00001769121975</v>
      </c>
      <c r="Q6" s="21">
        <f t="shared" si="10"/>
        <v>0.1109253905</v>
      </c>
      <c r="R6" s="135">
        <v>0.005225827378864345</v>
      </c>
      <c r="S6" s="6">
        <f t="shared" si="11"/>
        <v>0.0005796769426</v>
      </c>
      <c r="T6" s="21">
        <f t="shared" si="12"/>
        <v>0.1109253905</v>
      </c>
      <c r="U6" s="135">
        <v>0.04897168001593255</v>
      </c>
      <c r="V6" s="6">
        <f t="shared" si="13"/>
        <v>0.005432202729</v>
      </c>
      <c r="W6" s="21">
        <f t="shared" si="14"/>
        <v>0.1109253905</v>
      </c>
      <c r="X6" s="135">
        <v>-0.028372464318063062</v>
      </c>
      <c r="Y6" s="6">
        <f t="shared" si="15"/>
        <v>-0.003147226684</v>
      </c>
      <c r="Z6" s="21">
        <f t="shared" si="16"/>
        <v>0.1109253905</v>
      </c>
      <c r="AA6" s="135">
        <v>-0.01465868783247759</v>
      </c>
      <c r="AB6" s="6">
        <f t="shared" si="17"/>
        <v>-0.001626020672</v>
      </c>
      <c r="AC6" s="21">
        <f t="shared" si="18"/>
        <v>0.1109253905</v>
      </c>
      <c r="AD6" s="135">
        <v>0.07345144035693751</v>
      </c>
      <c r="AE6" s="6">
        <f t="shared" si="19"/>
        <v>0.008147629704</v>
      </c>
      <c r="AF6" s="21">
        <f t="shared" si="20"/>
        <v>0.1109253905</v>
      </c>
      <c r="AG6" s="135">
        <v>0.009373971220094646</v>
      </c>
      <c r="AH6" s="6">
        <f t="shared" si="21"/>
        <v>0.001039811418</v>
      </c>
      <c r="AI6" s="21">
        <f t="shared" si="22"/>
        <v>0.1109253905</v>
      </c>
      <c r="AJ6" s="135"/>
      <c r="AL6" s="21"/>
    </row>
    <row r="7" ht="13.5" customHeight="1">
      <c r="A7" s="15" t="s">
        <v>61</v>
      </c>
      <c r="B7" s="6">
        <f>SQRT(('Regime Indicators'!J6-'Regime Indicators'!$J$30)^2+('Regime Indicators'!K6-'Regime Indicators'!$K$30)^2+('Regime Indicators'!L6-'Regime Indicators'!$L$30)^2+('Regime Indicators'!M6-'Regime Indicators'!$M$30)^2+('Regime Indicators'!N6-'Regime Indicators'!$N$30)^2+('Regime Indicators'!O6-'Regime Indicators'!$O$30)^2)</f>
        <v>9.860746981</v>
      </c>
      <c r="C7" s="6">
        <f t="shared" si="1"/>
        <v>0.7254287771</v>
      </c>
      <c r="D7" s="6">
        <f t="shared" si="2"/>
        <v>0.2363102554</v>
      </c>
      <c r="F7" s="135">
        <v>-0.05796753433549395</v>
      </c>
      <c r="G7" s="6">
        <f t="shared" si="3"/>
        <v>-0.01369832285</v>
      </c>
      <c r="H7" s="21">
        <f t="shared" si="4"/>
        <v>0.2363102554</v>
      </c>
      <c r="I7" s="135">
        <v>-0.007657923639615372</v>
      </c>
      <c r="J7" s="6">
        <f t="shared" si="5"/>
        <v>-0.001809645891</v>
      </c>
      <c r="K7" s="21">
        <f t="shared" si="6"/>
        <v>0.2363102554</v>
      </c>
      <c r="L7" s="135">
        <v>-0.0727507260282858</v>
      </c>
      <c r="M7" s="6">
        <f t="shared" si="7"/>
        <v>-0.01719174265</v>
      </c>
      <c r="N7" s="21">
        <f t="shared" si="8"/>
        <v>0.2363102554</v>
      </c>
      <c r="O7" s="22">
        <v>-0.021038970256296308</v>
      </c>
      <c r="P7" s="6">
        <f t="shared" si="9"/>
        <v>-0.004971724435</v>
      </c>
      <c r="Q7" s="21">
        <f t="shared" si="10"/>
        <v>0.2363102554</v>
      </c>
      <c r="R7" s="135">
        <v>-0.03375881088889332</v>
      </c>
      <c r="S7" s="6">
        <f t="shared" si="11"/>
        <v>-0.007977553224</v>
      </c>
      <c r="T7" s="21">
        <f t="shared" si="12"/>
        <v>0.2363102554</v>
      </c>
      <c r="U7" s="135">
        <v>6.377278934066588E-4</v>
      </c>
      <c r="V7" s="6">
        <f t="shared" si="13"/>
        <v>0.0001507016414</v>
      </c>
      <c r="W7" s="21">
        <f t="shared" si="14"/>
        <v>0.2363102554</v>
      </c>
      <c r="X7" s="135">
        <v>-0.06051301901523953</v>
      </c>
      <c r="Y7" s="6">
        <f t="shared" si="15"/>
        <v>-0.01429984698</v>
      </c>
      <c r="Z7" s="21">
        <f t="shared" si="16"/>
        <v>0.2363102554</v>
      </c>
      <c r="AA7" s="135">
        <v>-0.038422046372680874</v>
      </c>
      <c r="AB7" s="6">
        <f t="shared" si="17"/>
        <v>-0.009079523593</v>
      </c>
      <c r="AC7" s="21">
        <f t="shared" si="18"/>
        <v>0.2363102554</v>
      </c>
      <c r="AD7" s="135">
        <v>0.033848760639049624</v>
      </c>
      <c r="AE7" s="6">
        <f t="shared" si="19"/>
        <v>0.007998809273</v>
      </c>
      <c r="AF7" s="21">
        <f t="shared" si="20"/>
        <v>0.2363102554</v>
      </c>
      <c r="AG7" s="135">
        <v>-0.0037485287604897</v>
      </c>
      <c r="AH7" s="6">
        <f t="shared" si="21"/>
        <v>-0.0008858157889</v>
      </c>
      <c r="AI7" s="21">
        <f t="shared" si="22"/>
        <v>0.2363102554</v>
      </c>
      <c r="AJ7" s="135"/>
      <c r="AL7" s="21"/>
    </row>
    <row r="8" ht="13.5" customHeight="1">
      <c r="A8" s="15" t="s">
        <v>63</v>
      </c>
      <c r="B8" s="6">
        <f>SQRT(('Regime Indicators'!J7-'Regime Indicators'!$J$30)^2+('Regime Indicators'!K7-'Regime Indicators'!$K$30)^2+('Regime Indicators'!L7-'Regime Indicators'!$L$30)^2+('Regime Indicators'!M7-'Regime Indicators'!$M$30)^2+('Regime Indicators'!N7-'Regime Indicators'!$N$30)^2+('Regime Indicators'!O7-'Regime Indicators'!$O$30)^2)</f>
        <v>8.934415811</v>
      </c>
      <c r="C8" s="6">
        <f t="shared" si="1"/>
        <v>0.657281071</v>
      </c>
      <c r="D8" s="6">
        <f t="shared" si="2"/>
        <v>0.3671270316</v>
      </c>
      <c r="F8" s="135">
        <v>-0.08718803376235329</v>
      </c>
      <c r="G8" s="6">
        <f t="shared" si="3"/>
        <v>-0.03200908402</v>
      </c>
      <c r="H8" s="21">
        <f t="shared" si="4"/>
        <v>0.3671270316</v>
      </c>
      <c r="I8" s="135">
        <v>-0.10179134102816823</v>
      </c>
      <c r="J8" s="6">
        <f t="shared" si="5"/>
        <v>-0.03737035287</v>
      </c>
      <c r="K8" s="21">
        <f t="shared" si="6"/>
        <v>0.3671270316</v>
      </c>
      <c r="L8" s="135">
        <v>-0.06526749088310968</v>
      </c>
      <c r="M8" s="6">
        <f t="shared" si="7"/>
        <v>-0.02396146019</v>
      </c>
      <c r="N8" s="21">
        <f t="shared" si="8"/>
        <v>0.3671270316</v>
      </c>
      <c r="O8" s="22">
        <v>-0.12827610113163534</v>
      </c>
      <c r="P8" s="6">
        <f t="shared" si="9"/>
        <v>-0.04709362423</v>
      </c>
      <c r="Q8" s="21">
        <f t="shared" si="10"/>
        <v>0.3671270316</v>
      </c>
      <c r="R8" s="135">
        <v>-0.09554071985513612</v>
      </c>
      <c r="S8" s="6">
        <f t="shared" si="11"/>
        <v>-0.03507558087</v>
      </c>
      <c r="T8" s="21">
        <f t="shared" si="12"/>
        <v>0.3671270316</v>
      </c>
      <c r="U8" s="135">
        <v>-0.07835070826027313</v>
      </c>
      <c r="V8" s="6">
        <f t="shared" si="13"/>
        <v>-0.02876466294</v>
      </c>
      <c r="W8" s="21">
        <f t="shared" si="14"/>
        <v>0.3671270316</v>
      </c>
      <c r="X8" s="135">
        <v>-0.05304393612444236</v>
      </c>
      <c r="Y8" s="6">
        <f t="shared" si="15"/>
        <v>-0.01947386281</v>
      </c>
      <c r="Z8" s="21">
        <f t="shared" si="16"/>
        <v>0.3671270316</v>
      </c>
      <c r="AA8" s="135">
        <v>-0.07185493166128165</v>
      </c>
      <c r="AB8" s="6">
        <f t="shared" si="17"/>
        <v>-0.02637988776</v>
      </c>
      <c r="AC8" s="21">
        <f t="shared" si="18"/>
        <v>0.3671270316</v>
      </c>
      <c r="AD8" s="135">
        <v>0.09323889157593612</v>
      </c>
      <c r="AE8" s="6">
        <f t="shared" si="19"/>
        <v>0.03423051749</v>
      </c>
      <c r="AF8" s="21">
        <f t="shared" si="20"/>
        <v>0.3671270316</v>
      </c>
      <c r="AG8" s="135">
        <v>-0.021237920720382775</v>
      </c>
      <c r="AH8" s="6">
        <f t="shared" si="21"/>
        <v>-0.00779701479</v>
      </c>
      <c r="AI8" s="21">
        <f t="shared" si="22"/>
        <v>0.3671270316</v>
      </c>
      <c r="AJ8" s="135"/>
      <c r="AL8" s="21"/>
    </row>
    <row r="9" ht="13.5" customHeight="1">
      <c r="A9" s="15" t="s">
        <v>65</v>
      </c>
      <c r="B9" s="6">
        <f>SQRT(('Regime Indicators'!J8-'Regime Indicators'!$J$30)^2+('Regime Indicators'!K8-'Regime Indicators'!$K$30)^2+('Regime Indicators'!L8-'Regime Indicators'!$L$30)^2+('Regime Indicators'!M8-'Regime Indicators'!$M$30)^2+('Regime Indicators'!N8-'Regime Indicators'!$N$30)^2+('Regime Indicators'!O8-'Regime Indicators'!$O$30)^2)</f>
        <v>7.470403849</v>
      </c>
      <c r="C9" s="6">
        <f t="shared" si="1"/>
        <v>0.5495776273</v>
      </c>
      <c r="D9" s="6">
        <f t="shared" si="2"/>
        <v>0.5801104162</v>
      </c>
      <c r="F9" s="135">
        <v>-0.05314691207219113</v>
      </c>
      <c r="G9" s="6">
        <f t="shared" si="3"/>
        <v>-0.03083107728</v>
      </c>
      <c r="H9" s="21">
        <f t="shared" si="4"/>
        <v>0.5801104162</v>
      </c>
      <c r="I9" s="135">
        <v>0.012496285427315179</v>
      </c>
      <c r="J9" s="6">
        <f t="shared" si="5"/>
        <v>0.00724922534</v>
      </c>
      <c r="K9" s="21">
        <f t="shared" si="6"/>
        <v>0.5801104162</v>
      </c>
      <c r="L9" s="135">
        <v>-0.03545860437002735</v>
      </c>
      <c r="M9" s="6">
        <f t="shared" si="7"/>
        <v>-0.02056990574</v>
      </c>
      <c r="N9" s="21">
        <f t="shared" si="8"/>
        <v>0.5801104162</v>
      </c>
      <c r="O9" s="22">
        <v>0.04471185064685956</v>
      </c>
      <c r="P9" s="6">
        <f t="shared" si="9"/>
        <v>0.02593781029</v>
      </c>
      <c r="Q9" s="21">
        <f t="shared" si="10"/>
        <v>0.5801104162</v>
      </c>
      <c r="R9" s="135">
        <v>-0.04001382879945892</v>
      </c>
      <c r="S9" s="6">
        <f t="shared" si="11"/>
        <v>-0.02321243888</v>
      </c>
      <c r="T9" s="21">
        <f t="shared" si="12"/>
        <v>0.5801104162</v>
      </c>
      <c r="U9" s="135">
        <v>0.01617985871840122</v>
      </c>
      <c r="V9" s="6">
        <f t="shared" si="13"/>
        <v>0.009386104576</v>
      </c>
      <c r="W9" s="21">
        <f t="shared" si="14"/>
        <v>0.5801104162</v>
      </c>
      <c r="X9" s="135">
        <v>-0.0679743027555113</v>
      </c>
      <c r="Y9" s="6">
        <f t="shared" si="15"/>
        <v>-0.03943260106</v>
      </c>
      <c r="Z9" s="21">
        <f t="shared" si="16"/>
        <v>0.5801104162</v>
      </c>
      <c r="AA9" s="135">
        <v>-0.007397255447254447</v>
      </c>
      <c r="AB9" s="6">
        <f t="shared" si="17"/>
        <v>-0.004291224936</v>
      </c>
      <c r="AC9" s="21">
        <f t="shared" si="18"/>
        <v>0.5801104162</v>
      </c>
      <c r="AD9" s="135">
        <v>-0.03955042248703</v>
      </c>
      <c r="AE9" s="6">
        <f t="shared" si="19"/>
        <v>-0.02294361205</v>
      </c>
      <c r="AF9" s="21">
        <f t="shared" si="20"/>
        <v>0.5801104162</v>
      </c>
      <c r="AG9" s="135">
        <v>0.012322473989109461</v>
      </c>
      <c r="AH9" s="6">
        <f t="shared" si="21"/>
        <v>0.007148395515</v>
      </c>
      <c r="AI9" s="21">
        <f t="shared" si="22"/>
        <v>0.5801104162</v>
      </c>
      <c r="AJ9" s="135"/>
      <c r="AL9" s="21"/>
    </row>
    <row r="10" ht="13.5" customHeight="1">
      <c r="A10" s="15" t="s">
        <v>67</v>
      </c>
      <c r="B10" s="6">
        <f>SQRT(('Regime Indicators'!J9-'Regime Indicators'!$J$30)^2+('Regime Indicators'!K9-'Regime Indicators'!$K$30)^2+('Regime Indicators'!L9-'Regime Indicators'!$L$30)^2+('Regime Indicators'!M9-'Regime Indicators'!$M$30)^2+('Regime Indicators'!N9-'Regime Indicators'!$N$30)^2+('Regime Indicators'!O9-'Regime Indicators'!$O$30)^2)</f>
        <v>10.3087245</v>
      </c>
      <c r="C10" s="6">
        <f t="shared" si="1"/>
        <v>0.7583852852</v>
      </c>
      <c r="D10" s="6">
        <f t="shared" si="2"/>
        <v>0.1792306479</v>
      </c>
      <c r="F10" s="135">
        <v>-0.061133195190131606</v>
      </c>
      <c r="G10" s="6">
        <f t="shared" si="3"/>
        <v>-0.01095694218</v>
      </c>
      <c r="H10" s="21">
        <f t="shared" si="4"/>
        <v>0.1792306479</v>
      </c>
      <c r="I10" s="135">
        <v>-0.12327584210725129</v>
      </c>
      <c r="J10" s="6">
        <f t="shared" si="5"/>
        <v>-0.02209480905</v>
      </c>
      <c r="K10" s="21">
        <f t="shared" si="6"/>
        <v>0.1792306479</v>
      </c>
      <c r="L10" s="135">
        <v>0.049610980138979466</v>
      </c>
      <c r="M10" s="6">
        <f t="shared" si="7"/>
        <v>0.008891808114</v>
      </c>
      <c r="N10" s="21">
        <f t="shared" si="8"/>
        <v>0.1792306479</v>
      </c>
      <c r="O10" s="22">
        <v>-0.06985229865475395</v>
      </c>
      <c r="P10" s="6">
        <f t="shared" si="9"/>
        <v>-0.01251967275</v>
      </c>
      <c r="Q10" s="21">
        <f t="shared" si="10"/>
        <v>0.1792306479</v>
      </c>
      <c r="R10" s="135">
        <v>-0.18408872554880074</v>
      </c>
      <c r="S10" s="6">
        <f t="shared" si="11"/>
        <v>-0.03299434155</v>
      </c>
      <c r="T10" s="21">
        <f t="shared" si="12"/>
        <v>0.1792306479</v>
      </c>
      <c r="U10" s="135">
        <v>-0.2283475324843044</v>
      </c>
      <c r="V10" s="6">
        <f t="shared" si="13"/>
        <v>-0.0409268762</v>
      </c>
      <c r="W10" s="21">
        <f t="shared" si="14"/>
        <v>0.1792306479</v>
      </c>
      <c r="X10" s="135">
        <v>-0.21499424094197972</v>
      </c>
      <c r="Y10" s="6">
        <f t="shared" si="15"/>
        <v>-0.0385335571</v>
      </c>
      <c r="Z10" s="21">
        <f t="shared" si="16"/>
        <v>0.1792306479</v>
      </c>
      <c r="AA10" s="135">
        <v>-0.27622719898833936</v>
      </c>
      <c r="AB10" s="6">
        <f t="shared" si="17"/>
        <v>-0.04950837984</v>
      </c>
      <c r="AC10" s="21">
        <f t="shared" si="18"/>
        <v>0.1792306479</v>
      </c>
      <c r="AD10" s="135">
        <v>-0.0589973006371286</v>
      </c>
      <c r="AE10" s="6">
        <f t="shared" si="19"/>
        <v>-0.01057412442</v>
      </c>
      <c r="AF10" s="21">
        <f t="shared" si="20"/>
        <v>0.1792306479</v>
      </c>
      <c r="AG10" s="135">
        <v>-0.09679095752549638</v>
      </c>
      <c r="AH10" s="6">
        <f t="shared" si="21"/>
        <v>-0.01734790603</v>
      </c>
      <c r="AI10" s="21">
        <f t="shared" si="22"/>
        <v>0.1792306479</v>
      </c>
      <c r="AJ10" s="135"/>
      <c r="AL10" s="21"/>
    </row>
    <row r="11" ht="13.5" customHeight="1">
      <c r="A11" s="15" t="s">
        <v>78</v>
      </c>
      <c r="B11" s="6">
        <f>SQRT(('Regime Indicators'!J10-'Regime Indicators'!$J$30)^2+('Regime Indicators'!K10-'Regime Indicators'!$K$30)^2+('Regime Indicators'!L10-'Regime Indicators'!$L$30)^2+('Regime Indicators'!M10-'Regime Indicators'!$M$30)^2+('Regime Indicators'!N10-'Regime Indicators'!$N$30)^2+('Regime Indicators'!O10-'Regime Indicators'!$O$30)^2)</f>
        <v>12.25139872</v>
      </c>
      <c r="C11" s="6">
        <f t="shared" si="1"/>
        <v>0.9013026303</v>
      </c>
      <c r="D11" s="6">
        <f t="shared" si="2"/>
        <v>0.01921223031</v>
      </c>
      <c r="F11" s="135">
        <v>-0.22175332891863309</v>
      </c>
      <c r="G11" s="6">
        <f t="shared" si="3"/>
        <v>-0.004260376027</v>
      </c>
      <c r="H11" s="21">
        <f t="shared" si="4"/>
        <v>0.01921223031</v>
      </c>
      <c r="I11" s="135">
        <v>-0.22787960788608141</v>
      </c>
      <c r="J11" s="6">
        <f t="shared" si="5"/>
        <v>-0.004378075509</v>
      </c>
      <c r="K11" s="21">
        <f t="shared" si="6"/>
        <v>0.01921223031</v>
      </c>
      <c r="L11" s="135">
        <v>-0.2489240638448853</v>
      </c>
      <c r="M11" s="6">
        <f t="shared" si="7"/>
        <v>-0.004782386444</v>
      </c>
      <c r="N11" s="21">
        <f t="shared" si="8"/>
        <v>0.01921223031</v>
      </c>
      <c r="O11" s="22">
        <v>-0.274452382936332</v>
      </c>
      <c r="P11" s="6">
        <f t="shared" si="9"/>
        <v>-0.005272842389</v>
      </c>
      <c r="Q11" s="21">
        <f t="shared" si="10"/>
        <v>0.01921223031</v>
      </c>
      <c r="R11" s="135">
        <v>-0.21355118264403572</v>
      </c>
      <c r="S11" s="6">
        <f t="shared" si="11"/>
        <v>-0.004102794503</v>
      </c>
      <c r="T11" s="21">
        <f t="shared" si="12"/>
        <v>0.01921223031</v>
      </c>
      <c r="U11" s="135">
        <v>-0.20963342704929955</v>
      </c>
      <c r="V11" s="6">
        <f t="shared" si="13"/>
        <v>-0.004027525681</v>
      </c>
      <c r="W11" s="21">
        <f t="shared" si="14"/>
        <v>0.01921223031</v>
      </c>
      <c r="X11" s="135">
        <v>-0.21971962707248271</v>
      </c>
      <c r="Y11" s="6">
        <f t="shared" si="15"/>
        <v>-0.004221304078</v>
      </c>
      <c r="Z11" s="21">
        <f t="shared" si="16"/>
        <v>0.01921223031</v>
      </c>
      <c r="AA11" s="135">
        <v>-0.25134571778361503</v>
      </c>
      <c r="AB11" s="6">
        <f t="shared" si="17"/>
        <v>-0.004828911817</v>
      </c>
      <c r="AC11" s="21">
        <f t="shared" si="18"/>
        <v>0.01921223031</v>
      </c>
      <c r="AD11" s="135">
        <v>0.056568329617524116</v>
      </c>
      <c r="AE11" s="6">
        <f t="shared" si="19"/>
        <v>0.001086803777</v>
      </c>
      <c r="AF11" s="21">
        <f t="shared" si="20"/>
        <v>0.01921223031</v>
      </c>
      <c r="AG11" s="135">
        <v>-0.18290427340539595</v>
      </c>
      <c r="AH11" s="6">
        <f t="shared" si="21"/>
        <v>-0.003513999025</v>
      </c>
      <c r="AI11" s="21">
        <f t="shared" si="22"/>
        <v>0.01921223031</v>
      </c>
      <c r="AJ11" s="135"/>
      <c r="AL11" s="21"/>
    </row>
    <row r="12" ht="13.5" customHeight="1">
      <c r="A12" s="15" t="s">
        <v>81</v>
      </c>
      <c r="B12" s="6">
        <f>SQRT(('Regime Indicators'!J11-'Regime Indicators'!$J$30)^2+('Regime Indicators'!K11-'Regime Indicators'!$K$30)^2+('Regime Indicators'!L11-'Regime Indicators'!$L$30)^2+('Regime Indicators'!M11-'Regime Indicators'!$M$30)^2+('Regime Indicators'!N11-'Regime Indicators'!$N$30)^2+('Regime Indicators'!O11-'Regime Indicators'!$O$30)^2)</f>
        <v>11.82859252</v>
      </c>
      <c r="C12" s="6">
        <f t="shared" si="1"/>
        <v>0.8701979094</v>
      </c>
      <c r="D12" s="6">
        <f t="shared" si="2"/>
        <v>0.03966839508</v>
      </c>
      <c r="F12" s="135">
        <v>-0.16767538805335613</v>
      </c>
      <c r="G12" s="6">
        <f t="shared" si="3"/>
        <v>-0.006651413539</v>
      </c>
      <c r="H12" s="21">
        <f t="shared" si="4"/>
        <v>0.03966839508</v>
      </c>
      <c r="I12" s="135">
        <v>-0.04119668597185666</v>
      </c>
      <c r="J12" s="6">
        <f t="shared" si="5"/>
        <v>-0.001634206415</v>
      </c>
      <c r="K12" s="21">
        <f t="shared" si="6"/>
        <v>0.03966839508</v>
      </c>
      <c r="L12" s="135">
        <v>-0.1963758370369565</v>
      </c>
      <c r="M12" s="6">
        <f t="shared" si="7"/>
        <v>-0.007789914289</v>
      </c>
      <c r="N12" s="21">
        <f t="shared" si="8"/>
        <v>0.03966839508</v>
      </c>
      <c r="O12" s="22">
        <v>-0.0974047265962309</v>
      </c>
      <c r="P12" s="6">
        <f t="shared" si="9"/>
        <v>-0.003863889178</v>
      </c>
      <c r="Q12" s="21">
        <f t="shared" si="10"/>
        <v>0.03966839508</v>
      </c>
      <c r="R12" s="135">
        <v>-0.14659845383763825</v>
      </c>
      <c r="S12" s="6">
        <f t="shared" si="11"/>
        <v>-0.005815325386</v>
      </c>
      <c r="T12" s="21">
        <f t="shared" si="12"/>
        <v>0.03966839508</v>
      </c>
      <c r="U12" s="135">
        <v>-0.11706584182640645</v>
      </c>
      <c r="V12" s="6">
        <f t="shared" si="13"/>
        <v>-0.004643814064</v>
      </c>
      <c r="W12" s="21">
        <f t="shared" si="14"/>
        <v>0.03966839508</v>
      </c>
      <c r="X12" s="135">
        <v>-0.10132381240681176</v>
      </c>
      <c r="Y12" s="6">
        <f t="shared" si="15"/>
        <v>-0.004019353022</v>
      </c>
      <c r="Z12" s="21">
        <f t="shared" si="16"/>
        <v>0.03966839508</v>
      </c>
      <c r="AA12" s="135">
        <v>-0.07740572708885007</v>
      </c>
      <c r="AB12" s="6">
        <f t="shared" si="17"/>
        <v>-0.003070560964</v>
      </c>
      <c r="AC12" s="21">
        <f t="shared" si="18"/>
        <v>0.03966839508</v>
      </c>
      <c r="AD12" s="135">
        <v>-0.05436113972149703</v>
      </c>
      <c r="AE12" s="6">
        <f t="shared" si="19"/>
        <v>-0.002156419168</v>
      </c>
      <c r="AF12" s="21">
        <f t="shared" si="20"/>
        <v>0.03966839508</v>
      </c>
      <c r="AG12" s="135">
        <v>0.0570475489999438</v>
      </c>
      <c r="AH12" s="6">
        <f t="shared" si="21"/>
        <v>0.002262984712</v>
      </c>
      <c r="AI12" s="21">
        <f t="shared" si="22"/>
        <v>0.03966839508</v>
      </c>
      <c r="AJ12" s="135"/>
      <c r="AL12" s="21"/>
    </row>
    <row r="13" ht="13.5" customHeight="1">
      <c r="A13" s="15" t="s">
        <v>83</v>
      </c>
      <c r="B13" s="6">
        <f>SQRT(('Regime Indicators'!J12-'Regime Indicators'!$J$30)^2+('Regime Indicators'!K12-'Regime Indicators'!$K$30)^2+('Regime Indicators'!L12-'Regime Indicators'!$L$30)^2+('Regime Indicators'!M12-'Regime Indicators'!$M$30)^2+('Regime Indicators'!N12-'Regime Indicators'!$N$30)^2+('Regime Indicators'!O12-'Regime Indicators'!$O$30)^2)</f>
        <v>10.21278333</v>
      </c>
      <c r="C13" s="6">
        <f t="shared" si="1"/>
        <v>0.7513271493</v>
      </c>
      <c r="D13" s="6">
        <f t="shared" si="2"/>
        <v>0.1909850243</v>
      </c>
      <c r="F13" s="135">
        <v>0.1669740917904099</v>
      </c>
      <c r="G13" s="6">
        <f t="shared" si="3"/>
        <v>0.03188955098</v>
      </c>
      <c r="H13" s="21">
        <f t="shared" si="4"/>
        <v>0.1909850243</v>
      </c>
      <c r="I13" s="135">
        <v>0.16320626529224058</v>
      </c>
      <c r="J13" s="6">
        <f t="shared" si="5"/>
        <v>0.03116995255</v>
      </c>
      <c r="K13" s="21">
        <f t="shared" si="6"/>
        <v>0.1909850243</v>
      </c>
      <c r="L13" s="135">
        <v>0.17999630395443433</v>
      </c>
      <c r="M13" s="6">
        <f t="shared" si="7"/>
        <v>0.03437659849</v>
      </c>
      <c r="N13" s="21">
        <f t="shared" si="8"/>
        <v>0.1909850243</v>
      </c>
      <c r="O13" s="22">
        <v>0.2337731348966341</v>
      </c>
      <c r="P13" s="6">
        <f t="shared" si="9"/>
        <v>0.04464716786</v>
      </c>
      <c r="Q13" s="21">
        <f t="shared" si="10"/>
        <v>0.1909850243</v>
      </c>
      <c r="R13" s="135">
        <v>0.30219161211983514</v>
      </c>
      <c r="S13" s="6">
        <f t="shared" si="11"/>
        <v>0.0577140724</v>
      </c>
      <c r="T13" s="21">
        <f t="shared" si="12"/>
        <v>0.1909850243</v>
      </c>
      <c r="U13" s="135">
        <v>0.21840652724128984</v>
      </c>
      <c r="V13" s="6">
        <f t="shared" si="13"/>
        <v>0.04171237592</v>
      </c>
      <c r="W13" s="21">
        <f t="shared" si="14"/>
        <v>0.1909850243</v>
      </c>
      <c r="X13" s="135">
        <v>0.37043399373341646</v>
      </c>
      <c r="Y13" s="6">
        <f t="shared" si="15"/>
        <v>0.07074734531</v>
      </c>
      <c r="Z13" s="21">
        <f t="shared" si="16"/>
        <v>0.1909850243</v>
      </c>
      <c r="AA13" s="135">
        <v>0.31206791564306036</v>
      </c>
      <c r="AB13" s="6">
        <f t="shared" si="17"/>
        <v>0.05960029846</v>
      </c>
      <c r="AC13" s="21">
        <f t="shared" si="18"/>
        <v>0.1909850243</v>
      </c>
      <c r="AD13" s="135">
        <v>0.07100981208301782</v>
      </c>
      <c r="AE13" s="6">
        <f t="shared" si="19"/>
        <v>0.01356181069</v>
      </c>
      <c r="AF13" s="21">
        <f t="shared" si="20"/>
        <v>0.1909850243</v>
      </c>
      <c r="AG13" s="135">
        <v>0.23938214791236678</v>
      </c>
      <c r="AH13" s="6">
        <f t="shared" si="21"/>
        <v>0.04571840535</v>
      </c>
      <c r="AI13" s="21">
        <f t="shared" si="22"/>
        <v>0.1909850243</v>
      </c>
      <c r="AJ13" s="135"/>
      <c r="AL13" s="21"/>
    </row>
    <row r="14" ht="13.5" customHeight="1">
      <c r="A14" s="15" t="s">
        <v>85</v>
      </c>
      <c r="B14" s="6">
        <f>SQRT(('Regime Indicators'!J13-'Regime Indicators'!$J$30)^2+('Regime Indicators'!K13-'Regime Indicators'!$K$30)^2+('Regime Indicators'!L13-'Regime Indicators'!$L$30)^2+('Regime Indicators'!M13-'Regime Indicators'!$M$30)^2+('Regime Indicators'!N13-'Regime Indicators'!$N$30)^2+('Regime Indicators'!O13-'Regime Indicators'!$O$30)^2)</f>
        <v>8.911003953</v>
      </c>
      <c r="C14" s="6">
        <f t="shared" si="1"/>
        <v>0.6555587232</v>
      </c>
      <c r="D14" s="6">
        <f t="shared" si="2"/>
        <v>0.3705622497</v>
      </c>
      <c r="F14" s="135">
        <v>0.18242216902914365</v>
      </c>
      <c r="G14" s="6">
        <f t="shared" si="3"/>
        <v>0.06759876935</v>
      </c>
      <c r="H14" s="21">
        <f t="shared" si="4"/>
        <v>0.3705622497</v>
      </c>
      <c r="I14" s="135">
        <v>0.13973989390587072</v>
      </c>
      <c r="J14" s="6">
        <f t="shared" si="5"/>
        <v>0.05178232946</v>
      </c>
      <c r="K14" s="21">
        <f t="shared" si="6"/>
        <v>0.3705622497</v>
      </c>
      <c r="L14" s="135">
        <v>0.2270477714679826</v>
      </c>
      <c r="M14" s="6">
        <f t="shared" si="7"/>
        <v>0.08413533299</v>
      </c>
      <c r="N14" s="21">
        <f t="shared" si="8"/>
        <v>0.3705622497</v>
      </c>
      <c r="O14" s="22">
        <v>0.1595071393578673</v>
      </c>
      <c r="P14" s="6">
        <f t="shared" si="9"/>
        <v>0.05910732441</v>
      </c>
      <c r="Q14" s="21">
        <f t="shared" si="10"/>
        <v>0.3705622497</v>
      </c>
      <c r="R14" s="135">
        <v>0.22241231027141461</v>
      </c>
      <c r="S14" s="6">
        <f t="shared" si="11"/>
        <v>0.08241760606</v>
      </c>
      <c r="T14" s="21">
        <f t="shared" si="12"/>
        <v>0.3705622497</v>
      </c>
      <c r="U14" s="135">
        <v>0.16449990106261314</v>
      </c>
      <c r="V14" s="6">
        <f t="shared" si="13"/>
        <v>0.06095745341</v>
      </c>
      <c r="W14" s="21">
        <f t="shared" si="14"/>
        <v>0.3705622497</v>
      </c>
      <c r="X14" s="135">
        <v>0.259050399475794</v>
      </c>
      <c r="Y14" s="6">
        <f t="shared" si="15"/>
        <v>0.09599429882</v>
      </c>
      <c r="Z14" s="21">
        <f t="shared" si="16"/>
        <v>0.3705622497</v>
      </c>
      <c r="AA14" s="135">
        <v>0.1984292412279327</v>
      </c>
      <c r="AB14" s="6">
        <f t="shared" si="17"/>
        <v>0.07353038604</v>
      </c>
      <c r="AC14" s="21">
        <f t="shared" si="18"/>
        <v>0.3705622497</v>
      </c>
      <c r="AD14" s="135">
        <v>0.07847440915800385</v>
      </c>
      <c r="AE14" s="6">
        <f t="shared" si="19"/>
        <v>0.0290796536</v>
      </c>
      <c r="AF14" s="21">
        <f t="shared" si="20"/>
        <v>0.3705622497</v>
      </c>
      <c r="AG14" s="135">
        <v>0.1573578564538567</v>
      </c>
      <c r="AH14" s="6">
        <f t="shared" si="21"/>
        <v>0.0583108813</v>
      </c>
      <c r="AI14" s="21">
        <f t="shared" si="22"/>
        <v>0.3705622497</v>
      </c>
      <c r="AJ14" s="135"/>
      <c r="AL14" s="21"/>
    </row>
    <row r="15" ht="13.5" customHeight="1">
      <c r="A15" s="15" t="s">
        <v>87</v>
      </c>
      <c r="B15" s="6">
        <f>SQRT(('Regime Indicators'!J14-'Regime Indicators'!$J$30)^2+('Regime Indicators'!K14-'Regime Indicators'!$K$30)^2+('Regime Indicators'!L14-'Regime Indicators'!$L$30)^2+('Regime Indicators'!M14-'Regime Indicators'!$M$30)^2+('Regime Indicators'!N14-'Regime Indicators'!$N$30)^2+('Regime Indicators'!O14-'Regime Indicators'!$O$30)^2)</f>
        <v>8.479383757</v>
      </c>
      <c r="C15" s="6">
        <f t="shared" si="1"/>
        <v>0.62380558</v>
      </c>
      <c r="D15" s="6">
        <f t="shared" si="2"/>
        <v>0.4342390535</v>
      </c>
      <c r="F15" s="135">
        <v>0.04215545107190333</v>
      </c>
      <c r="G15" s="6">
        <f t="shared" si="3"/>
        <v>0.01830554317</v>
      </c>
      <c r="H15" s="21">
        <f t="shared" si="4"/>
        <v>0.4342390535</v>
      </c>
      <c r="I15" s="135">
        <v>0.07941862162009006</v>
      </c>
      <c r="J15" s="6">
        <f t="shared" si="5"/>
        <v>0.03448666708</v>
      </c>
      <c r="K15" s="21">
        <f t="shared" si="6"/>
        <v>0.4342390535</v>
      </c>
      <c r="L15" s="135">
        <v>0.036263268510077884</v>
      </c>
      <c r="M15" s="6">
        <f t="shared" si="7"/>
        <v>0.01574692739</v>
      </c>
      <c r="N15" s="21">
        <f t="shared" si="8"/>
        <v>0.4342390535</v>
      </c>
      <c r="O15" s="22">
        <v>0.04140412658363002</v>
      </c>
      <c r="P15" s="6">
        <f t="shared" si="9"/>
        <v>0.01797928874</v>
      </c>
      <c r="Q15" s="21">
        <f t="shared" si="10"/>
        <v>0.4342390535</v>
      </c>
      <c r="R15" s="135">
        <v>0.0066397078312827595</v>
      </c>
      <c r="S15" s="6">
        <f t="shared" si="11"/>
        <v>0.002883220444</v>
      </c>
      <c r="T15" s="21">
        <f t="shared" si="12"/>
        <v>0.4342390535</v>
      </c>
      <c r="U15" s="135">
        <v>0.04297509385522269</v>
      </c>
      <c r="V15" s="6">
        <f t="shared" si="13"/>
        <v>0.01866146408</v>
      </c>
      <c r="W15" s="21">
        <f t="shared" si="14"/>
        <v>0.4342390535</v>
      </c>
      <c r="X15" s="135">
        <v>-0.01619675831013201</v>
      </c>
      <c r="Y15" s="6">
        <f t="shared" si="15"/>
        <v>-0.007033264998</v>
      </c>
      <c r="Z15" s="21">
        <f t="shared" si="16"/>
        <v>0.4342390535</v>
      </c>
      <c r="AA15" s="135">
        <v>0.02729890148213232</v>
      </c>
      <c r="AB15" s="6">
        <f t="shared" si="17"/>
        <v>0.01185424914</v>
      </c>
      <c r="AC15" s="21">
        <f t="shared" si="18"/>
        <v>0.4342390535</v>
      </c>
      <c r="AD15" s="135">
        <v>-0.015500088122081812</v>
      </c>
      <c r="AE15" s="6">
        <f t="shared" si="19"/>
        <v>-0.006730743595</v>
      </c>
      <c r="AF15" s="21">
        <f t="shared" si="20"/>
        <v>0.4342390535</v>
      </c>
      <c r="AG15" s="135">
        <v>0.05126223851578793</v>
      </c>
      <c r="AH15" s="6">
        <f t="shared" si="21"/>
        <v>0.02226006593</v>
      </c>
      <c r="AI15" s="21">
        <f t="shared" si="22"/>
        <v>0.4342390535</v>
      </c>
      <c r="AJ15" s="135"/>
      <c r="AL15" s="21"/>
    </row>
    <row r="16" ht="13.5" customHeight="1">
      <c r="A16" s="15" t="s">
        <v>89</v>
      </c>
      <c r="B16" s="6">
        <f>SQRT(('Regime Indicators'!J15-'Regime Indicators'!$J$30)^2+('Regime Indicators'!K15-'Regime Indicators'!$K$30)^2+('Regime Indicators'!L15-'Regime Indicators'!$L$30)^2+('Regime Indicators'!M15-'Regime Indicators'!$M$30)^2+('Regime Indicators'!N15-'Regime Indicators'!$N$30)^2+('Regime Indicators'!O15-'Regime Indicators'!$O$30)^2)</f>
        <v>8.374895505</v>
      </c>
      <c r="C16" s="6">
        <f t="shared" si="1"/>
        <v>0.6161186588</v>
      </c>
      <c r="D16" s="6">
        <f t="shared" si="2"/>
        <v>0.4496663622</v>
      </c>
      <c r="F16" s="135">
        <v>0.06781987070805773</v>
      </c>
      <c r="G16" s="6">
        <f t="shared" si="3"/>
        <v>0.03049631455</v>
      </c>
      <c r="H16" s="21">
        <f t="shared" si="4"/>
        <v>0.4496663622</v>
      </c>
      <c r="I16" s="135">
        <v>0.04645012941063875</v>
      </c>
      <c r="J16" s="6">
        <f t="shared" si="5"/>
        <v>0.02088706072</v>
      </c>
      <c r="K16" s="21">
        <f t="shared" si="6"/>
        <v>0.4496663622</v>
      </c>
      <c r="L16" s="135">
        <v>0.10018209590084215</v>
      </c>
      <c r="M16" s="6">
        <f t="shared" si="7"/>
        <v>0.04504851862</v>
      </c>
      <c r="N16" s="21">
        <f t="shared" si="8"/>
        <v>0.4496663622</v>
      </c>
      <c r="O16" s="22">
        <v>0.07613948962231065</v>
      </c>
      <c r="P16" s="6">
        <f t="shared" si="9"/>
        <v>0.03423736732</v>
      </c>
      <c r="Q16" s="21">
        <f t="shared" si="10"/>
        <v>0.4496663622</v>
      </c>
      <c r="R16" s="135">
        <v>0.007712160802149759</v>
      </c>
      <c r="S16" s="6">
        <f t="shared" si="11"/>
        <v>0.003467899293</v>
      </c>
      <c r="T16" s="21">
        <f t="shared" si="12"/>
        <v>0.4496663622</v>
      </c>
      <c r="U16" s="135">
        <v>0.019144520541146015</v>
      </c>
      <c r="V16" s="6">
        <f t="shared" si="13"/>
        <v>0.008608646908</v>
      </c>
      <c r="W16" s="21">
        <f t="shared" si="14"/>
        <v>0.4496663622</v>
      </c>
      <c r="X16" s="135">
        <v>0.05091733066390769</v>
      </c>
      <c r="Y16" s="6">
        <f t="shared" si="15"/>
        <v>0.02289581085</v>
      </c>
      <c r="Z16" s="21">
        <f t="shared" si="16"/>
        <v>0.4496663622</v>
      </c>
      <c r="AA16" s="135">
        <v>0.05725890048239912</v>
      </c>
      <c r="AB16" s="6">
        <f t="shared" si="17"/>
        <v>0.02574740149</v>
      </c>
      <c r="AC16" s="21">
        <f t="shared" si="18"/>
        <v>0.4496663622</v>
      </c>
      <c r="AD16" s="135">
        <v>-0.016528555285159507</v>
      </c>
      <c r="AE16" s="6">
        <f t="shared" si="19"/>
        <v>-0.007432335328</v>
      </c>
      <c r="AF16" s="21">
        <f t="shared" si="20"/>
        <v>0.4496663622</v>
      </c>
      <c r="AG16" s="135">
        <v>0.04490816225597771</v>
      </c>
      <c r="AH16" s="6">
        <f t="shared" si="21"/>
        <v>0.02019368996</v>
      </c>
      <c r="AI16" s="21">
        <f t="shared" si="22"/>
        <v>0.4496663622</v>
      </c>
      <c r="AJ16" s="135"/>
      <c r="AL16" s="21"/>
    </row>
    <row r="17" ht="13.5" customHeight="1">
      <c r="A17" s="15" t="s">
        <v>91</v>
      </c>
      <c r="B17" s="6">
        <f>SQRT(('Regime Indicators'!J16-'Regime Indicators'!$J$30)^2+('Regime Indicators'!K16-'Regime Indicators'!$K$30)^2+('Regime Indicators'!L16-'Regime Indicators'!$L$30)^2+('Regime Indicators'!M16-'Regime Indicators'!$M$30)^2+('Regime Indicators'!N16-'Regime Indicators'!$N$30)^2+('Regime Indicators'!O16-'Regime Indicators'!$O$30)^2)</f>
        <v>8.116586345</v>
      </c>
      <c r="C17" s="6">
        <f t="shared" si="1"/>
        <v>0.5971155449</v>
      </c>
      <c r="D17" s="6">
        <f t="shared" si="2"/>
        <v>0.4876297193</v>
      </c>
      <c r="F17" s="135">
        <v>-0.11145114783203935</v>
      </c>
      <c r="G17" s="6">
        <f t="shared" si="3"/>
        <v>-0.05434689194</v>
      </c>
      <c r="H17" s="21">
        <f t="shared" si="4"/>
        <v>0.4876297193</v>
      </c>
      <c r="I17" s="135">
        <v>-0.11745059863705964</v>
      </c>
      <c r="J17" s="6">
        <f t="shared" si="5"/>
        <v>-0.05727240245</v>
      </c>
      <c r="K17" s="21">
        <f t="shared" si="6"/>
        <v>0.4876297193</v>
      </c>
      <c r="L17" s="135">
        <v>-0.10595196765376014</v>
      </c>
      <c r="M17" s="6">
        <f t="shared" si="7"/>
        <v>-0.05166532825</v>
      </c>
      <c r="N17" s="21">
        <f t="shared" si="8"/>
        <v>0.4876297193</v>
      </c>
      <c r="O17" s="22">
        <v>-0.0922127022766126</v>
      </c>
      <c r="P17" s="6">
        <f t="shared" si="9"/>
        <v>-0.04496565413</v>
      </c>
      <c r="Q17" s="21">
        <f t="shared" si="10"/>
        <v>0.4876297193</v>
      </c>
      <c r="R17" s="135">
        <v>-0.1509237159179121</v>
      </c>
      <c r="S17" s="6">
        <f t="shared" si="11"/>
        <v>-0.07359488923</v>
      </c>
      <c r="T17" s="21">
        <f t="shared" si="12"/>
        <v>0.4876297193</v>
      </c>
      <c r="U17" s="135">
        <v>-0.12179391095110292</v>
      </c>
      <c r="V17" s="6">
        <f t="shared" si="13"/>
        <v>-0.05939033061</v>
      </c>
      <c r="W17" s="21">
        <f t="shared" si="14"/>
        <v>0.4876297193</v>
      </c>
      <c r="X17" s="135">
        <v>-0.11451017056221724</v>
      </c>
      <c r="Y17" s="6">
        <f t="shared" si="15"/>
        <v>-0.05583856233</v>
      </c>
      <c r="Z17" s="21">
        <f t="shared" si="16"/>
        <v>0.4876297193</v>
      </c>
      <c r="AA17" s="135">
        <v>-0.10777481666220945</v>
      </c>
      <c r="AB17" s="6">
        <f t="shared" si="17"/>
        <v>-0.0525542036</v>
      </c>
      <c r="AC17" s="21">
        <f t="shared" si="18"/>
        <v>0.4876297193</v>
      </c>
      <c r="AD17" s="135">
        <v>-0.02426077527296322</v>
      </c>
      <c r="AE17" s="6">
        <f t="shared" si="19"/>
        <v>-0.01183027504</v>
      </c>
      <c r="AF17" s="21">
        <f t="shared" si="20"/>
        <v>0.4876297193</v>
      </c>
      <c r="AG17" s="135">
        <v>-0.01424068410969459</v>
      </c>
      <c r="AH17" s="6">
        <f t="shared" si="21"/>
        <v>-0.006944180795</v>
      </c>
      <c r="AI17" s="21">
        <f t="shared" si="22"/>
        <v>0.4876297193</v>
      </c>
      <c r="AJ17" s="135"/>
      <c r="AL17" s="21"/>
    </row>
    <row r="18" ht="13.5" customHeight="1">
      <c r="A18" s="15" t="s">
        <v>93</v>
      </c>
      <c r="B18" s="6">
        <f>SQRT(('Regime Indicators'!J17-'Regime Indicators'!$J$30)^2+('Regime Indicators'!K17-'Regime Indicators'!$K$30)^2+('Regime Indicators'!L17-'Regime Indicators'!$L$30)^2+('Regime Indicators'!M17-'Regime Indicators'!$M$30)^2+('Regime Indicators'!N17-'Regime Indicators'!$N$30)^2+('Regime Indicators'!O17-'Regime Indicators'!$O$30)^2)</f>
        <v>7.353679124</v>
      </c>
      <c r="C18" s="6">
        <f t="shared" si="1"/>
        <v>0.5409905015</v>
      </c>
      <c r="D18" s="6">
        <f t="shared" si="2"/>
        <v>0.596241666</v>
      </c>
      <c r="F18" s="135">
        <v>0.10130283647702143</v>
      </c>
      <c r="G18" s="6">
        <f t="shared" si="3"/>
        <v>0.06040097199</v>
      </c>
      <c r="H18" s="21">
        <f t="shared" si="4"/>
        <v>0.596241666</v>
      </c>
      <c r="I18" s="135">
        <v>0.13003086297198108</v>
      </c>
      <c r="J18" s="6">
        <f t="shared" si="5"/>
        <v>0.07752981837</v>
      </c>
      <c r="K18" s="21">
        <f t="shared" si="6"/>
        <v>0.596241666</v>
      </c>
      <c r="L18" s="135">
        <v>0.09720416980655222</v>
      </c>
      <c r="M18" s="6">
        <f t="shared" si="7"/>
        <v>0.05795717615</v>
      </c>
      <c r="N18" s="21">
        <f t="shared" si="8"/>
        <v>0.596241666</v>
      </c>
      <c r="O18" s="22">
        <v>0.128315142246896</v>
      </c>
      <c r="P18" s="6">
        <f t="shared" si="9"/>
        <v>0.07650683419</v>
      </c>
      <c r="Q18" s="21">
        <f t="shared" si="10"/>
        <v>0.596241666</v>
      </c>
      <c r="R18" s="135">
        <v>0.15834006456183514</v>
      </c>
      <c r="S18" s="6">
        <f t="shared" si="11"/>
        <v>0.09440894389</v>
      </c>
      <c r="T18" s="21">
        <f t="shared" si="12"/>
        <v>0.596241666</v>
      </c>
      <c r="U18" s="135">
        <v>0.16436087109549669</v>
      </c>
      <c r="V18" s="6">
        <f t="shared" si="13"/>
        <v>0.09799879961</v>
      </c>
      <c r="W18" s="21">
        <f t="shared" si="14"/>
        <v>0.596241666</v>
      </c>
      <c r="X18" s="135">
        <v>0.16731310338460914</v>
      </c>
      <c r="Y18" s="6">
        <f t="shared" si="15"/>
        <v>0.09975904351</v>
      </c>
      <c r="Z18" s="21">
        <f t="shared" si="16"/>
        <v>0.596241666</v>
      </c>
      <c r="AA18" s="135">
        <v>0.1878903212794829</v>
      </c>
      <c r="AB18" s="6">
        <f t="shared" si="17"/>
        <v>0.1120280382</v>
      </c>
      <c r="AC18" s="21">
        <f t="shared" si="18"/>
        <v>0.596241666</v>
      </c>
      <c r="AD18" s="135">
        <v>0.10848146930529357</v>
      </c>
      <c r="AE18" s="6">
        <f t="shared" si="19"/>
        <v>0.06468117199</v>
      </c>
      <c r="AF18" s="21">
        <f t="shared" si="20"/>
        <v>0.596241666</v>
      </c>
      <c r="AG18" s="135">
        <v>0.09320797603422881</v>
      </c>
      <c r="AH18" s="6">
        <f t="shared" si="21"/>
        <v>0.05557447892</v>
      </c>
      <c r="AI18" s="21">
        <f t="shared" si="22"/>
        <v>0.596241666</v>
      </c>
      <c r="AJ18" s="135"/>
      <c r="AL18" s="21"/>
    </row>
    <row r="19" ht="13.5" customHeight="1">
      <c r="A19" s="15" t="s">
        <v>95</v>
      </c>
      <c r="B19" s="6">
        <f>SQRT(('Regime Indicators'!J18-'Regime Indicators'!$J$30)^2+('Regime Indicators'!K18-'Regime Indicators'!$K$30)^2+('Regime Indicators'!L18-'Regime Indicators'!$L$30)^2+('Regime Indicators'!M18-'Regime Indicators'!$M$30)^2+('Regime Indicators'!N18-'Regime Indicators'!$N$30)^2+('Regime Indicators'!O18-'Regime Indicators'!$O$30)^2)</f>
        <v>6.287317525</v>
      </c>
      <c r="C19" s="6">
        <f t="shared" si="1"/>
        <v>0.4625411313</v>
      </c>
      <c r="D19" s="6">
        <f t="shared" si="2"/>
        <v>0.7315349009</v>
      </c>
      <c r="F19" s="135">
        <v>0.1053971543438903</v>
      </c>
      <c r="G19" s="6">
        <f t="shared" si="3"/>
        <v>0.07710169686</v>
      </c>
      <c r="H19" s="21">
        <f t="shared" si="4"/>
        <v>0.7315349009</v>
      </c>
      <c r="I19" s="135">
        <v>0.11831026332663885</v>
      </c>
      <c r="J19" s="6">
        <f t="shared" si="5"/>
        <v>0.08654808676</v>
      </c>
      <c r="K19" s="21">
        <f t="shared" si="6"/>
        <v>0.7315349009</v>
      </c>
      <c r="L19" s="135">
        <v>0.15364001682440054</v>
      </c>
      <c r="M19" s="6">
        <f t="shared" si="7"/>
        <v>0.1123930345</v>
      </c>
      <c r="N19" s="21">
        <f t="shared" si="8"/>
        <v>0.7315349009</v>
      </c>
      <c r="O19" s="22">
        <v>0.17112000606965383</v>
      </c>
      <c r="P19" s="6">
        <f t="shared" si="9"/>
        <v>0.1251802567</v>
      </c>
      <c r="Q19" s="21">
        <f t="shared" si="10"/>
        <v>0.7315349009</v>
      </c>
      <c r="R19" s="135">
        <v>0.057591282700449664</v>
      </c>
      <c r="S19" s="6">
        <f t="shared" si="11"/>
        <v>0.04213003328</v>
      </c>
      <c r="T19" s="21">
        <f t="shared" si="12"/>
        <v>0.7315349009</v>
      </c>
      <c r="U19" s="135">
        <v>0.08492684140554152</v>
      </c>
      <c r="V19" s="6">
        <f t="shared" si="13"/>
        <v>0.06212694851</v>
      </c>
      <c r="W19" s="21">
        <f t="shared" si="14"/>
        <v>0.7315349009</v>
      </c>
      <c r="X19" s="135">
        <v>0.11076933120014787</v>
      </c>
      <c r="Y19" s="6">
        <f t="shared" si="15"/>
        <v>0.08103163172</v>
      </c>
      <c r="Z19" s="21">
        <f t="shared" si="16"/>
        <v>0.7315349009</v>
      </c>
      <c r="AA19" s="135">
        <v>0.14644458771145596</v>
      </c>
      <c r="AB19" s="6">
        <f t="shared" si="17"/>
        <v>0.107129327</v>
      </c>
      <c r="AC19" s="21">
        <f t="shared" si="18"/>
        <v>0.7315349009</v>
      </c>
      <c r="AD19" s="135">
        <v>-0.013407180006298147</v>
      </c>
      <c r="AE19" s="6">
        <f t="shared" si="19"/>
        <v>-0.009807820097</v>
      </c>
      <c r="AF19" s="21">
        <f t="shared" si="20"/>
        <v>0.7315349009</v>
      </c>
      <c r="AG19" s="135">
        <v>0.0197129182650857</v>
      </c>
      <c r="AH19" s="6">
        <f t="shared" si="21"/>
        <v>0.01442068771</v>
      </c>
      <c r="AI19" s="21">
        <f t="shared" si="22"/>
        <v>0.7315349009</v>
      </c>
      <c r="AJ19" s="135"/>
      <c r="AL19" s="21"/>
    </row>
    <row r="20" ht="13.5" customHeight="1">
      <c r="A20" s="15" t="s">
        <v>97</v>
      </c>
      <c r="B20" s="6">
        <f>SQRT(('Regime Indicators'!J19-'Regime Indicators'!$J$30)^2+('Regime Indicators'!K19-'Regime Indicators'!$K$30)^2+('Regime Indicators'!L19-'Regime Indicators'!$L$30)^2+('Regime Indicators'!M19-'Regime Indicators'!$M$30)^2+('Regime Indicators'!N19-'Regime Indicators'!$N$30)^2+('Regime Indicators'!O19-'Regime Indicators'!$O$30)^2)</f>
        <v>5.339641719</v>
      </c>
      <c r="C20" s="6">
        <f t="shared" si="1"/>
        <v>0.3928231574</v>
      </c>
      <c r="D20" s="6">
        <f t="shared" si="2"/>
        <v>0.8289507095</v>
      </c>
      <c r="F20" s="135">
        <v>0.06455176825083675</v>
      </c>
      <c r="G20" s="6">
        <f t="shared" si="3"/>
        <v>0.05351023409</v>
      </c>
      <c r="H20" s="21">
        <f t="shared" si="4"/>
        <v>0.8289507095</v>
      </c>
      <c r="I20" s="135">
        <v>0.06030203227736486</v>
      </c>
      <c r="J20" s="6">
        <f t="shared" si="5"/>
        <v>0.04998741244</v>
      </c>
      <c r="K20" s="21">
        <f t="shared" si="6"/>
        <v>0.8289507095</v>
      </c>
      <c r="L20" s="135">
        <v>0.06595951178050186</v>
      </c>
      <c r="M20" s="6">
        <f t="shared" si="7"/>
        <v>0.05467718409</v>
      </c>
      <c r="N20" s="21">
        <f t="shared" si="8"/>
        <v>0.8289507095</v>
      </c>
      <c r="O20" s="22">
        <v>0.09239021980162909</v>
      </c>
      <c r="P20" s="6">
        <f t="shared" si="9"/>
        <v>0.07658693825</v>
      </c>
      <c r="Q20" s="21">
        <f t="shared" si="10"/>
        <v>0.8289507095</v>
      </c>
      <c r="R20" s="135">
        <v>0.05102919103386028</v>
      </c>
      <c r="S20" s="6">
        <f t="shared" si="11"/>
        <v>0.04230068411</v>
      </c>
      <c r="T20" s="21">
        <f t="shared" si="12"/>
        <v>0.8289507095</v>
      </c>
      <c r="U20" s="135">
        <v>0.02586860280709069</v>
      </c>
      <c r="V20" s="6">
        <f t="shared" si="13"/>
        <v>0.02144379665</v>
      </c>
      <c r="W20" s="21">
        <f t="shared" si="14"/>
        <v>0.8289507095</v>
      </c>
      <c r="X20" s="135">
        <v>0.03964860258383829</v>
      </c>
      <c r="Y20" s="6">
        <f t="shared" si="15"/>
        <v>0.03286673724</v>
      </c>
      <c r="Z20" s="21">
        <f t="shared" si="16"/>
        <v>0.8289507095</v>
      </c>
      <c r="AA20" s="135">
        <v>0.026323934567530127</v>
      </c>
      <c r="AB20" s="6">
        <f t="shared" si="17"/>
        <v>0.02182124424</v>
      </c>
      <c r="AC20" s="21">
        <f t="shared" si="18"/>
        <v>0.8289507095</v>
      </c>
      <c r="AD20" s="135">
        <v>0.018036623588495004</v>
      </c>
      <c r="AE20" s="6">
        <f t="shared" si="19"/>
        <v>0.01495147192</v>
      </c>
      <c r="AF20" s="21">
        <f t="shared" si="20"/>
        <v>0.8289507095</v>
      </c>
      <c r="AG20" s="135">
        <v>0.043565868128246255</v>
      </c>
      <c r="AH20" s="6">
        <f t="shared" si="21"/>
        <v>0.03611395729</v>
      </c>
      <c r="AI20" s="21">
        <f t="shared" si="22"/>
        <v>0.8289507095</v>
      </c>
      <c r="AJ20" s="135"/>
      <c r="AL20" s="21"/>
    </row>
    <row r="21" ht="13.5" customHeight="1">
      <c r="A21" s="15" t="s">
        <v>99</v>
      </c>
      <c r="B21" s="6">
        <f>SQRT(('Regime Indicators'!J20-'Regime Indicators'!$J$30)^2+('Regime Indicators'!K20-'Regime Indicators'!$K$30)^2+('Regime Indicators'!L20-'Regime Indicators'!$L$30)^2+('Regime Indicators'!M20-'Regime Indicators'!$M$30)^2+('Regime Indicators'!N20-'Regime Indicators'!$N$30)^2+('Regime Indicators'!O20-'Regime Indicators'!$O$30)^2)</f>
        <v>4.819762039</v>
      </c>
      <c r="C21" s="6">
        <f t="shared" si="1"/>
        <v>0.354577</v>
      </c>
      <c r="D21" s="6">
        <f t="shared" si="2"/>
        <v>0.8721358877</v>
      </c>
      <c r="F21" s="135">
        <v>-0.005045701512362943</v>
      </c>
      <c r="G21" s="6">
        <f t="shared" si="3"/>
        <v>-0.004400537368</v>
      </c>
      <c r="H21" s="21">
        <f t="shared" si="4"/>
        <v>0.8721358877</v>
      </c>
      <c r="I21" s="135">
        <v>0.007575934459473466</v>
      </c>
      <c r="J21" s="6">
        <f t="shared" si="5"/>
        <v>0.006607244325</v>
      </c>
      <c r="K21" s="21">
        <f t="shared" si="6"/>
        <v>0.8721358877</v>
      </c>
      <c r="L21" s="135">
        <v>-0.026497487045217705</v>
      </c>
      <c r="M21" s="6">
        <f t="shared" si="7"/>
        <v>-0.02310940939</v>
      </c>
      <c r="N21" s="21">
        <f t="shared" si="8"/>
        <v>0.8721358877</v>
      </c>
      <c r="O21" s="22">
        <v>-0.005896627446811964</v>
      </c>
      <c r="P21" s="6">
        <f t="shared" si="9"/>
        <v>-0.005142660413</v>
      </c>
      <c r="Q21" s="21">
        <f t="shared" si="10"/>
        <v>0.8721358877</v>
      </c>
      <c r="R21" s="135">
        <v>0.004862927291060748</v>
      </c>
      <c r="S21" s="6">
        <f t="shared" si="11"/>
        <v>0.00424113341</v>
      </c>
      <c r="T21" s="21">
        <f t="shared" si="12"/>
        <v>0.8721358877</v>
      </c>
      <c r="U21" s="135">
        <v>0.012229059106791285</v>
      </c>
      <c r="V21" s="6">
        <f t="shared" si="13"/>
        <v>0.01066540132</v>
      </c>
      <c r="W21" s="21">
        <f t="shared" si="14"/>
        <v>0.8721358877</v>
      </c>
      <c r="X21" s="135">
        <v>-0.006504629326452016</v>
      </c>
      <c r="Y21" s="6">
        <f t="shared" si="15"/>
        <v>-0.005672920672</v>
      </c>
      <c r="Z21" s="21">
        <f t="shared" si="16"/>
        <v>0.8721358877</v>
      </c>
      <c r="AA21" s="135">
        <v>0.003354377863040936</v>
      </c>
      <c r="AB21" s="6">
        <f t="shared" si="17"/>
        <v>0.002925473315</v>
      </c>
      <c r="AC21" s="21">
        <f t="shared" si="18"/>
        <v>0.8721358877</v>
      </c>
      <c r="AD21" s="135">
        <v>0.03646547821169288</v>
      </c>
      <c r="AE21" s="6">
        <f t="shared" si="19"/>
        <v>0.03180285221</v>
      </c>
      <c r="AF21" s="21">
        <f t="shared" si="20"/>
        <v>0.8721358877</v>
      </c>
      <c r="AG21" s="135">
        <v>0.016748722314569253</v>
      </c>
      <c r="AH21" s="6">
        <f t="shared" si="21"/>
        <v>0.0146071618</v>
      </c>
      <c r="AI21" s="21">
        <f t="shared" si="22"/>
        <v>0.8721358877</v>
      </c>
      <c r="AJ21" s="135"/>
      <c r="AL21" s="21"/>
    </row>
    <row r="22" ht="13.5" customHeight="1">
      <c r="A22" s="15" t="s">
        <v>101</v>
      </c>
      <c r="B22" s="6">
        <f>SQRT(('Regime Indicators'!J21-'Regime Indicators'!$J$30)^2+('Regime Indicators'!K21-'Regime Indicators'!$K$30)^2+('Regime Indicators'!L21-'Regime Indicators'!$L$30)^2+('Regime Indicators'!M21-'Regime Indicators'!$M$30)^2+('Regime Indicators'!N21-'Regime Indicators'!$N$30)^2+('Regime Indicators'!O21-'Regime Indicators'!$O$30)^2)</f>
        <v>4.465616509</v>
      </c>
      <c r="C22" s="6">
        <f t="shared" si="1"/>
        <v>0.3285234607</v>
      </c>
      <c r="D22" s="6">
        <f t="shared" si="2"/>
        <v>0.8973566627</v>
      </c>
      <c r="F22" s="135">
        <v>-0.16201202890979816</v>
      </c>
      <c r="G22" s="6">
        <f t="shared" si="3"/>
        <v>-0.1453825736</v>
      </c>
      <c r="H22" s="21">
        <f t="shared" si="4"/>
        <v>0.8973566627</v>
      </c>
      <c r="I22" s="135">
        <v>-0.13136512715413462</v>
      </c>
      <c r="J22" s="6">
        <f t="shared" si="5"/>
        <v>-0.1178813721</v>
      </c>
      <c r="K22" s="21">
        <f t="shared" si="6"/>
        <v>0.8973566627</v>
      </c>
      <c r="L22" s="135">
        <v>-0.21474608880961044</v>
      </c>
      <c r="M22" s="6">
        <f t="shared" si="7"/>
        <v>-0.1927038336</v>
      </c>
      <c r="N22" s="21">
        <f t="shared" si="8"/>
        <v>0.8973566627</v>
      </c>
      <c r="O22" s="22">
        <v>-0.22248163410838395</v>
      </c>
      <c r="P22" s="6">
        <f t="shared" si="9"/>
        <v>-0.1996453767</v>
      </c>
      <c r="Q22" s="21">
        <f t="shared" si="10"/>
        <v>0.8973566627</v>
      </c>
      <c r="R22" s="135">
        <v>-0.1884815912456952</v>
      </c>
      <c r="S22" s="6">
        <f t="shared" si="11"/>
        <v>-0.1691352117</v>
      </c>
      <c r="T22" s="21">
        <f t="shared" si="12"/>
        <v>0.8973566627</v>
      </c>
      <c r="U22" s="135">
        <v>-0.19163061031844864</v>
      </c>
      <c r="V22" s="6">
        <f t="shared" si="13"/>
        <v>-0.1719610049</v>
      </c>
      <c r="W22" s="21">
        <f t="shared" si="14"/>
        <v>0.8973566627</v>
      </c>
      <c r="X22" s="135">
        <v>-0.1967863935625288</v>
      </c>
      <c r="Y22" s="6">
        <f t="shared" si="15"/>
        <v>-0.1765875814</v>
      </c>
      <c r="Z22" s="21">
        <f t="shared" si="16"/>
        <v>0.8973566627</v>
      </c>
      <c r="AA22" s="135">
        <v>-0.18156961108513703</v>
      </c>
      <c r="AB22" s="6">
        <f t="shared" si="17"/>
        <v>-0.1629327002</v>
      </c>
      <c r="AC22" s="21">
        <f t="shared" si="18"/>
        <v>0.8973566627</v>
      </c>
      <c r="AD22" s="135">
        <v>-0.007374050049627434</v>
      </c>
      <c r="AE22" s="6">
        <f t="shared" si="19"/>
        <v>-0.006617152943</v>
      </c>
      <c r="AF22" s="21">
        <f t="shared" si="20"/>
        <v>0.8973566627</v>
      </c>
      <c r="AG22" s="135">
        <v>-0.07834685516333528</v>
      </c>
      <c r="AH22" s="6">
        <f t="shared" si="21"/>
        <v>-0.07030507248</v>
      </c>
      <c r="AI22" s="21">
        <f t="shared" si="22"/>
        <v>0.8973566627</v>
      </c>
      <c r="AJ22" s="135"/>
      <c r="AL22" s="21"/>
    </row>
    <row r="23" ht="13.5" customHeight="1">
      <c r="A23" s="15" t="s">
        <v>103</v>
      </c>
      <c r="B23" s="6">
        <f>SQRT(('Regime Indicators'!J22-'Regime Indicators'!$J$30)^2+('Regime Indicators'!K22-'Regime Indicators'!$K$30)^2+('Regime Indicators'!L22-'Regime Indicators'!$L$30)^2+('Regime Indicators'!M22-'Regime Indicators'!$M$30)^2+('Regime Indicators'!N22-'Regime Indicators'!$N$30)^2+('Regime Indicators'!O22-'Regime Indicators'!$O$30)^2)</f>
        <v>3.763104001</v>
      </c>
      <c r="C23" s="6">
        <f t="shared" si="1"/>
        <v>0.2768414948</v>
      </c>
      <c r="D23" s="6">
        <f t="shared" si="2"/>
        <v>0.9376885871</v>
      </c>
      <c r="F23" s="135">
        <v>0.13105804241267993</v>
      </c>
      <c r="G23" s="6">
        <f t="shared" si="3"/>
        <v>0.1228916306</v>
      </c>
      <c r="H23" s="21">
        <f t="shared" si="4"/>
        <v>0.9376885871</v>
      </c>
      <c r="I23" s="135">
        <v>0.10606440019788765</v>
      </c>
      <c r="J23" s="6">
        <f t="shared" si="5"/>
        <v>0.09945537756</v>
      </c>
      <c r="K23" s="21">
        <f t="shared" si="6"/>
        <v>0.9376885871</v>
      </c>
      <c r="L23" s="135">
        <v>0.15968704433564107</v>
      </c>
      <c r="M23" s="6">
        <f t="shared" si="7"/>
        <v>0.149736719</v>
      </c>
      <c r="N23" s="21">
        <f t="shared" si="8"/>
        <v>0.9376885871</v>
      </c>
      <c r="O23" s="22">
        <v>0.14991164905497278</v>
      </c>
      <c r="P23" s="6">
        <f t="shared" si="9"/>
        <v>0.1405704424</v>
      </c>
      <c r="Q23" s="21">
        <f t="shared" si="10"/>
        <v>0.9376885871</v>
      </c>
      <c r="R23" s="135">
        <v>0.030372890329543267</v>
      </c>
      <c r="S23" s="6">
        <f t="shared" si="11"/>
        <v>0.02848031262</v>
      </c>
      <c r="T23" s="21">
        <f t="shared" si="12"/>
        <v>0.9376885871</v>
      </c>
      <c r="U23" s="135">
        <v>0.039894529314546734</v>
      </c>
      <c r="V23" s="6">
        <f t="shared" si="13"/>
        <v>0.03740864482</v>
      </c>
      <c r="W23" s="21">
        <f t="shared" si="14"/>
        <v>0.9376885871</v>
      </c>
      <c r="X23" s="135">
        <v>0.002789221564482247</v>
      </c>
      <c r="Y23" s="6">
        <f t="shared" si="15"/>
        <v>0.002615421228</v>
      </c>
      <c r="Z23" s="21">
        <f t="shared" si="16"/>
        <v>0.9376885871</v>
      </c>
      <c r="AA23" s="135">
        <v>0.010986238109882196</v>
      </c>
      <c r="AB23" s="6">
        <f t="shared" si="17"/>
        <v>0.01030167009</v>
      </c>
      <c r="AC23" s="21">
        <f t="shared" si="18"/>
        <v>0.9376885871</v>
      </c>
      <c r="AD23" s="135">
        <v>-0.003589164411726742</v>
      </c>
      <c r="AE23" s="6">
        <f t="shared" si="19"/>
        <v>-0.003365518506</v>
      </c>
      <c r="AF23" s="21">
        <f t="shared" si="20"/>
        <v>0.9376885871</v>
      </c>
      <c r="AG23" s="135">
        <v>0.05451392824221446</v>
      </c>
      <c r="AH23" s="6">
        <f t="shared" si="21"/>
        <v>0.05111708835</v>
      </c>
      <c r="AI23" s="21">
        <f t="shared" si="22"/>
        <v>0.9376885871</v>
      </c>
      <c r="AJ23" s="135"/>
      <c r="AL23" s="21"/>
    </row>
    <row r="24" ht="13.5" customHeight="1">
      <c r="A24" s="15" t="s">
        <v>105</v>
      </c>
      <c r="B24" s="6">
        <f>SQRT(('Regime Indicators'!J23-'Regime Indicators'!$J$30)^2+('Regime Indicators'!K23-'Regime Indicators'!$K$30)^2+('Regime Indicators'!L23-'Regime Indicators'!$L$30)^2+('Regime Indicators'!M23-'Regime Indicators'!$M$30)^2+('Regime Indicators'!N23-'Regime Indicators'!$N$30)^2+('Regime Indicators'!O23-'Regime Indicators'!$O$30)^2)</f>
        <v>3.633248483</v>
      </c>
      <c r="C24" s="6">
        <f t="shared" si="1"/>
        <v>0.2672883717</v>
      </c>
      <c r="D24" s="6">
        <f t="shared" si="2"/>
        <v>0.9437992887</v>
      </c>
      <c r="F24" s="135">
        <v>0.11119349094371112</v>
      </c>
      <c r="G24" s="6">
        <f t="shared" si="3"/>
        <v>0.1049443377</v>
      </c>
      <c r="H24" s="21">
        <f t="shared" si="4"/>
        <v>0.9437992887</v>
      </c>
      <c r="I24" s="135">
        <v>0.1468932527915916</v>
      </c>
      <c r="J24" s="6">
        <f t="shared" si="5"/>
        <v>0.1386377475</v>
      </c>
      <c r="K24" s="21">
        <f t="shared" si="6"/>
        <v>0.9437992887</v>
      </c>
      <c r="L24" s="135">
        <v>0.11590530258800635</v>
      </c>
      <c r="M24" s="6">
        <f t="shared" si="7"/>
        <v>0.1093913421</v>
      </c>
      <c r="N24" s="21">
        <f t="shared" si="8"/>
        <v>0.9437992887</v>
      </c>
      <c r="O24" s="22">
        <v>0.1327565507883095</v>
      </c>
      <c r="P24" s="6">
        <f t="shared" si="9"/>
        <v>0.1252955382</v>
      </c>
      <c r="Q24" s="21">
        <f t="shared" si="10"/>
        <v>0.9437992887</v>
      </c>
      <c r="R24" s="135">
        <v>0.09605119161538456</v>
      </c>
      <c r="S24" s="6">
        <f t="shared" si="11"/>
        <v>0.09065304632</v>
      </c>
      <c r="T24" s="21">
        <f t="shared" si="12"/>
        <v>0.9437992887</v>
      </c>
      <c r="U24" s="135">
        <v>0.11132977756051399</v>
      </c>
      <c r="V24" s="6">
        <f t="shared" si="13"/>
        <v>0.1050729649</v>
      </c>
      <c r="W24" s="21">
        <f t="shared" si="14"/>
        <v>0.9437992887</v>
      </c>
      <c r="X24" s="135">
        <v>0.15119338582054298</v>
      </c>
      <c r="Y24" s="6">
        <f t="shared" si="15"/>
        <v>0.14269621</v>
      </c>
      <c r="Z24" s="21">
        <f t="shared" si="16"/>
        <v>0.9437992887</v>
      </c>
      <c r="AA24" s="135">
        <v>0.12149171665532643</v>
      </c>
      <c r="AB24" s="6">
        <f t="shared" si="17"/>
        <v>0.1146637958</v>
      </c>
      <c r="AC24" s="21">
        <f t="shared" si="18"/>
        <v>0.9437992887</v>
      </c>
      <c r="AD24" s="135">
        <v>0.011608913101571083</v>
      </c>
      <c r="AE24" s="6">
        <f t="shared" si="19"/>
        <v>0.01095648393</v>
      </c>
      <c r="AF24" s="21">
        <f t="shared" si="20"/>
        <v>0.9437992887</v>
      </c>
      <c r="AG24" s="135">
        <v>0.07323551244684645</v>
      </c>
      <c r="AH24" s="6">
        <f t="shared" si="21"/>
        <v>0.06911962455</v>
      </c>
      <c r="AI24" s="21">
        <f t="shared" si="22"/>
        <v>0.9437992887</v>
      </c>
      <c r="AJ24" s="135"/>
      <c r="AL24" s="21"/>
    </row>
    <row r="25" ht="13.5" customHeight="1">
      <c r="A25" s="15" t="s">
        <v>107</v>
      </c>
      <c r="B25" s="6">
        <f>SQRT(('Regime Indicators'!J24-'Regime Indicators'!$J$30)^2+('Regime Indicators'!K24-'Regime Indicators'!$K$30)^2+('Regime Indicators'!L24-'Regime Indicators'!$L$30)^2+('Regime Indicators'!M24-'Regime Indicators'!$M$30)^2+('Regime Indicators'!N24-'Regime Indicators'!$N$30)^2+('Regime Indicators'!O24-'Regime Indicators'!$O$30)^2)</f>
        <v>3.448591597</v>
      </c>
      <c r="C25" s="6">
        <f t="shared" si="1"/>
        <v>0.2537036586</v>
      </c>
      <c r="D25" s="6">
        <f t="shared" si="2"/>
        <v>0.9518063063</v>
      </c>
      <c r="F25" s="135">
        <v>-0.021978880514124</v>
      </c>
      <c r="G25" s="6">
        <f t="shared" si="3"/>
        <v>-0.02091963708</v>
      </c>
      <c r="H25" s="21">
        <f t="shared" si="4"/>
        <v>0.9518063063</v>
      </c>
      <c r="I25" s="135">
        <v>-0.04021990731857705</v>
      </c>
      <c r="J25" s="6">
        <f t="shared" si="5"/>
        <v>-0.03828156142</v>
      </c>
      <c r="K25" s="21">
        <f t="shared" si="6"/>
        <v>0.9518063063</v>
      </c>
      <c r="L25" s="135">
        <v>-0.030080628551733546</v>
      </c>
      <c r="M25" s="6">
        <f t="shared" si="7"/>
        <v>-0.02863093195</v>
      </c>
      <c r="N25" s="21">
        <f t="shared" si="8"/>
        <v>0.9518063063</v>
      </c>
      <c r="O25" s="22">
        <v>-0.039379191415989334</v>
      </c>
      <c r="P25" s="6">
        <f t="shared" si="9"/>
        <v>-0.03748136273</v>
      </c>
      <c r="Q25" s="21">
        <f t="shared" si="10"/>
        <v>0.9518063063</v>
      </c>
      <c r="R25" s="135">
        <v>-0.07179830553958788</v>
      </c>
      <c r="S25" s="6">
        <f t="shared" si="11"/>
        <v>-0.06833807999</v>
      </c>
      <c r="T25" s="21">
        <f t="shared" si="12"/>
        <v>0.9518063063</v>
      </c>
      <c r="U25" s="135">
        <v>-0.07256085975787518</v>
      </c>
      <c r="V25" s="6">
        <f t="shared" si="13"/>
        <v>-0.06906388391</v>
      </c>
      <c r="W25" s="21">
        <f t="shared" si="14"/>
        <v>0.9518063063</v>
      </c>
      <c r="X25" s="135">
        <v>-0.10153866391646515</v>
      </c>
      <c r="Y25" s="6">
        <f t="shared" si="15"/>
        <v>-0.09664514065</v>
      </c>
      <c r="Z25" s="21">
        <f t="shared" si="16"/>
        <v>0.9518063063</v>
      </c>
      <c r="AA25" s="135">
        <v>-0.08201020196255926</v>
      </c>
      <c r="AB25" s="6">
        <f t="shared" si="17"/>
        <v>-0.07805782741</v>
      </c>
      <c r="AC25" s="21">
        <f t="shared" si="18"/>
        <v>0.9518063063</v>
      </c>
      <c r="AD25" s="135">
        <v>-0.0038159914061590694</v>
      </c>
      <c r="AE25" s="6">
        <f t="shared" si="19"/>
        <v>-0.003632084685</v>
      </c>
      <c r="AF25" s="21">
        <f t="shared" si="20"/>
        <v>0.9518063063</v>
      </c>
      <c r="AG25" s="135">
        <v>0.0032705014029987822</v>
      </c>
      <c r="AH25" s="6">
        <f t="shared" si="21"/>
        <v>0.00311288386</v>
      </c>
      <c r="AI25" s="21">
        <f t="shared" si="22"/>
        <v>0.9518063063</v>
      </c>
      <c r="AJ25" s="135"/>
      <c r="AL25" s="21"/>
    </row>
    <row r="26" ht="13.5" customHeight="1">
      <c r="A26" s="15" t="s">
        <v>109</v>
      </c>
      <c r="B26" s="6">
        <f>SQRT(('Regime Indicators'!J25-'Regime Indicators'!$J$30)^2+('Regime Indicators'!K25-'Regime Indicators'!$K$30)^2+('Regime Indicators'!L25-'Regime Indicators'!$L$30)^2+('Regime Indicators'!M25-'Regime Indicators'!$M$30)^2+('Regime Indicators'!N25-'Regime Indicators'!$N$30)^2+('Regime Indicators'!O25-'Regime Indicators'!$O$30)^2)</f>
        <v>2.951445082</v>
      </c>
      <c r="C26" s="6">
        <f t="shared" si="1"/>
        <v>0.2171299193</v>
      </c>
      <c r="D26" s="6">
        <f t="shared" si="2"/>
        <v>0.9696032641</v>
      </c>
      <c r="F26" s="135">
        <v>0.06505304267188028</v>
      </c>
      <c r="G26" s="6">
        <f t="shared" si="3"/>
        <v>0.06307564251</v>
      </c>
      <c r="H26" s="21">
        <f t="shared" si="4"/>
        <v>0.9696032641</v>
      </c>
      <c r="I26" s="135">
        <v>0.061078550996353176</v>
      </c>
      <c r="J26" s="6">
        <f t="shared" si="5"/>
        <v>0.05922196241</v>
      </c>
      <c r="K26" s="21">
        <f t="shared" si="6"/>
        <v>0.9696032641</v>
      </c>
      <c r="L26" s="135">
        <v>0.056665079740620294</v>
      </c>
      <c r="M26" s="6">
        <f t="shared" si="7"/>
        <v>0.05494264628</v>
      </c>
      <c r="N26" s="21">
        <f t="shared" si="8"/>
        <v>0.9696032641</v>
      </c>
      <c r="O26" s="22">
        <v>0.04836243533504403</v>
      </c>
      <c r="P26" s="6">
        <f t="shared" si="9"/>
        <v>0.04689237516</v>
      </c>
      <c r="Q26" s="21">
        <f t="shared" si="10"/>
        <v>0.9696032641</v>
      </c>
      <c r="R26" s="135">
        <v>0.07779767908639057</v>
      </c>
      <c r="S26" s="6">
        <f t="shared" si="11"/>
        <v>0.07543288358</v>
      </c>
      <c r="T26" s="21">
        <f t="shared" si="12"/>
        <v>0.9696032641</v>
      </c>
      <c r="U26" s="135">
        <v>0.06805945048152773</v>
      </c>
      <c r="V26" s="6">
        <f t="shared" si="13"/>
        <v>0.06599066534</v>
      </c>
      <c r="W26" s="21">
        <f t="shared" si="14"/>
        <v>0.9696032641</v>
      </c>
      <c r="X26" s="135">
        <v>0.0778892790178003</v>
      </c>
      <c r="Y26" s="6">
        <f t="shared" si="15"/>
        <v>0.07552169917</v>
      </c>
      <c r="Z26" s="21">
        <f t="shared" si="16"/>
        <v>0.9696032641</v>
      </c>
      <c r="AA26" s="135">
        <v>0.09367811875267251</v>
      </c>
      <c r="AB26" s="6">
        <f t="shared" si="17"/>
        <v>0.09083060972</v>
      </c>
      <c r="AC26" s="21">
        <f t="shared" si="18"/>
        <v>0.9696032641</v>
      </c>
      <c r="AD26" s="135">
        <v>0.04369906006362334</v>
      </c>
      <c r="AE26" s="6">
        <f t="shared" si="19"/>
        <v>0.04237075127</v>
      </c>
      <c r="AF26" s="21">
        <f t="shared" si="20"/>
        <v>0.9696032641</v>
      </c>
      <c r="AG26" s="135">
        <v>0.06199474335558164</v>
      </c>
      <c r="AH26" s="6">
        <f t="shared" si="21"/>
        <v>0.06011030551</v>
      </c>
      <c r="AI26" s="21">
        <f t="shared" si="22"/>
        <v>0.9696032641</v>
      </c>
      <c r="AJ26" s="135"/>
      <c r="AL26" s="21"/>
    </row>
    <row r="27" ht="13.5" customHeight="1">
      <c r="A27" s="15" t="s">
        <v>111</v>
      </c>
      <c r="B27" s="6">
        <f>SQRT(('Regime Indicators'!J26-'Regime Indicators'!$J$30)^2+('Regime Indicators'!K26-'Regime Indicators'!$K$30)^2+('Regime Indicators'!L26-'Regime Indicators'!$L$30)^2+('Regime Indicators'!M26-'Regime Indicators'!$M$30)^2+('Regime Indicators'!N26-'Regime Indicators'!$N$30)^2+('Regime Indicators'!O26-'Regime Indicators'!$O$30)^2)</f>
        <v>2.373784426</v>
      </c>
      <c r="C27" s="6">
        <f t="shared" si="1"/>
        <v>0.1746329702</v>
      </c>
      <c r="D27" s="6">
        <f t="shared" si="2"/>
        <v>0.9841077645</v>
      </c>
      <c r="F27" s="135">
        <v>0.015222127070509295</v>
      </c>
      <c r="G27" s="6">
        <f t="shared" si="3"/>
        <v>0.01498021344</v>
      </c>
      <c r="H27" s="21">
        <f t="shared" si="4"/>
        <v>0.9841077645</v>
      </c>
      <c r="I27" s="135">
        <v>-0.01320260517960481</v>
      </c>
      <c r="J27" s="6">
        <f t="shared" si="5"/>
        <v>-0.01299278627</v>
      </c>
      <c r="K27" s="21">
        <f t="shared" si="6"/>
        <v>0.9841077645</v>
      </c>
      <c r="L27" s="135">
        <v>0.032213390694499244</v>
      </c>
      <c r="M27" s="6">
        <f t="shared" si="7"/>
        <v>0.0317014479</v>
      </c>
      <c r="N27" s="21">
        <f t="shared" si="8"/>
        <v>0.9841077645</v>
      </c>
      <c r="O27" s="22">
        <v>0.004471334722243814</v>
      </c>
      <c r="P27" s="6">
        <f t="shared" si="9"/>
        <v>0.004400275218</v>
      </c>
      <c r="Q27" s="21">
        <f t="shared" si="10"/>
        <v>0.9841077645</v>
      </c>
      <c r="R27" s="135">
        <v>0.06962669285259993</v>
      </c>
      <c r="S27" s="6">
        <f t="shared" si="11"/>
        <v>0.06852016906</v>
      </c>
      <c r="T27" s="21">
        <f t="shared" si="12"/>
        <v>0.9841077645</v>
      </c>
      <c r="U27" s="135">
        <v>0.04901490793688579</v>
      </c>
      <c r="V27" s="6">
        <f t="shared" si="13"/>
        <v>0.04823595148</v>
      </c>
      <c r="W27" s="21">
        <f t="shared" si="14"/>
        <v>0.9841077645</v>
      </c>
      <c r="X27" s="135">
        <v>0.07195548914646777</v>
      </c>
      <c r="Y27" s="6">
        <f t="shared" si="15"/>
        <v>0.07081195557</v>
      </c>
      <c r="Z27" s="21">
        <f t="shared" si="16"/>
        <v>0.9841077645</v>
      </c>
      <c r="AA27" s="135">
        <v>0.02512214796184553</v>
      </c>
      <c r="AB27" s="6">
        <f t="shared" si="17"/>
        <v>0.02472290087</v>
      </c>
      <c r="AC27" s="21">
        <f t="shared" si="18"/>
        <v>0.9841077645</v>
      </c>
      <c r="AD27" s="135">
        <v>-0.010351244764053358</v>
      </c>
      <c r="AE27" s="6">
        <f t="shared" si="19"/>
        <v>-0.01018674035</v>
      </c>
      <c r="AF27" s="21">
        <f t="shared" si="20"/>
        <v>0.9841077645</v>
      </c>
      <c r="AG27" s="135">
        <v>0.045951317394742563</v>
      </c>
      <c r="AH27" s="6">
        <f t="shared" si="21"/>
        <v>0.04522104824</v>
      </c>
      <c r="AI27" s="21">
        <f t="shared" si="22"/>
        <v>0.9841077645</v>
      </c>
      <c r="AJ27" s="135"/>
      <c r="AL27" s="21"/>
    </row>
    <row r="28" ht="13.5" customHeight="1">
      <c r="A28" s="15" t="s">
        <v>113</v>
      </c>
      <c r="B28" s="6">
        <f>SQRT(('Regime Indicators'!J27-'Regime Indicators'!$J$30)^2+('Regime Indicators'!K27-'Regime Indicators'!$K$30)^2+('Regime Indicators'!L27-'Regime Indicators'!$L$30)^2+('Regime Indicators'!M27-'Regime Indicators'!$M$30)^2+('Regime Indicators'!N27-'Regime Indicators'!$N$30)^2+('Regime Indicators'!O27-'Regime Indicators'!$O$30)^2)</f>
        <v>2.140653878</v>
      </c>
      <c r="C28" s="6">
        <f t="shared" si="1"/>
        <v>0.1574821794</v>
      </c>
      <c r="D28" s="6">
        <f t="shared" si="2"/>
        <v>0.9883287279</v>
      </c>
      <c r="F28" s="135">
        <v>0.12307995668965699</v>
      </c>
      <c r="G28" s="6">
        <f t="shared" si="3"/>
        <v>0.121643457</v>
      </c>
      <c r="H28" s="21">
        <f t="shared" si="4"/>
        <v>0.9883287279</v>
      </c>
      <c r="I28" s="135">
        <v>0.09544419210008215</v>
      </c>
      <c r="J28" s="6">
        <f t="shared" si="5"/>
        <v>0.09433023697</v>
      </c>
      <c r="K28" s="21">
        <f t="shared" si="6"/>
        <v>0.9883287279</v>
      </c>
      <c r="L28" s="135">
        <v>0.11630862821944743</v>
      </c>
      <c r="M28" s="6">
        <f t="shared" si="7"/>
        <v>0.1149511586</v>
      </c>
      <c r="N28" s="21">
        <f t="shared" si="8"/>
        <v>0.9883287279</v>
      </c>
      <c r="O28" s="22">
        <v>0.13210363036343575</v>
      </c>
      <c r="P28" s="6">
        <f t="shared" si="9"/>
        <v>0.130561813</v>
      </c>
      <c r="Q28" s="21">
        <f t="shared" si="10"/>
        <v>0.9883287279</v>
      </c>
      <c r="R28" s="135">
        <v>0.0312667552848489</v>
      </c>
      <c r="S28" s="6">
        <f t="shared" si="11"/>
        <v>0.03090183248</v>
      </c>
      <c r="T28" s="21">
        <f t="shared" si="12"/>
        <v>0.9883287279</v>
      </c>
      <c r="U28" s="135">
        <v>0.06258422667658725</v>
      </c>
      <c r="V28" s="6">
        <f t="shared" si="13"/>
        <v>0.06185378914</v>
      </c>
      <c r="W28" s="21">
        <f t="shared" si="14"/>
        <v>0.9883287279</v>
      </c>
      <c r="X28" s="135">
        <v>0.08156013101835091</v>
      </c>
      <c r="Y28" s="6">
        <f t="shared" si="15"/>
        <v>0.08060822054</v>
      </c>
      <c r="Z28" s="21">
        <f t="shared" si="16"/>
        <v>0.9883287279</v>
      </c>
      <c r="AA28" s="135">
        <v>0.0629423129610509</v>
      </c>
      <c r="AB28" s="6">
        <f t="shared" si="17"/>
        <v>0.0622076961</v>
      </c>
      <c r="AC28" s="21">
        <f t="shared" si="18"/>
        <v>0.9883287279</v>
      </c>
      <c r="AD28" s="135">
        <v>-0.034877911094800984</v>
      </c>
      <c r="AE28" s="6">
        <f t="shared" si="19"/>
        <v>-0.0344708415</v>
      </c>
      <c r="AF28" s="21">
        <f t="shared" si="20"/>
        <v>0.9883287279</v>
      </c>
      <c r="AG28" s="135">
        <v>0.013831016664077156</v>
      </c>
      <c r="AH28" s="6">
        <f t="shared" si="21"/>
        <v>0.01366959111</v>
      </c>
      <c r="AI28" s="21">
        <f t="shared" si="22"/>
        <v>0.9883287279</v>
      </c>
      <c r="AJ28" s="135"/>
      <c r="AL28" s="21"/>
    </row>
    <row r="29" ht="13.5" customHeight="1">
      <c r="A29" s="15" t="s">
        <v>115</v>
      </c>
      <c r="B29" s="6">
        <f>SQRT(('Regime Indicators'!J28-'Regime Indicators'!$J$30)^2+('Regime Indicators'!K28-'Regime Indicators'!$K$30)^2+('Regime Indicators'!L28-'Regime Indicators'!$L$30)^2+('Regime Indicators'!M28-'Regime Indicators'!$M$30)^2+('Regime Indicators'!N28-'Regime Indicators'!$N$30)^2+('Regime Indicators'!O28-'Regime Indicators'!$O$30)^2)</f>
        <v>1.291236602</v>
      </c>
      <c r="C29" s="6">
        <f t="shared" si="1"/>
        <v>0.09499282269</v>
      </c>
      <c r="D29" s="6">
        <f t="shared" si="2"/>
        <v>0.9974306616</v>
      </c>
      <c r="F29" s="135">
        <v>0.03199833887278403</v>
      </c>
      <c r="G29" s="6">
        <f t="shared" si="3"/>
        <v>0.03191612431</v>
      </c>
      <c r="H29" s="21">
        <f t="shared" si="4"/>
        <v>0.9974306616</v>
      </c>
      <c r="I29" s="135">
        <v>0.020623898832668575</v>
      </c>
      <c r="J29" s="6">
        <f t="shared" si="5"/>
        <v>0.02057090906</v>
      </c>
      <c r="K29" s="21">
        <f t="shared" si="6"/>
        <v>0.9974306616</v>
      </c>
      <c r="L29" s="135">
        <v>0.024711362172225693</v>
      </c>
      <c r="M29" s="6">
        <f t="shared" si="7"/>
        <v>0.02464787032</v>
      </c>
      <c r="N29" s="21">
        <f t="shared" si="8"/>
        <v>0.9974306616</v>
      </c>
      <c r="O29" s="22">
        <v>0.037352758006788944</v>
      </c>
      <c r="P29" s="6">
        <f t="shared" si="9"/>
        <v>0.03725678613</v>
      </c>
      <c r="Q29" s="21">
        <f t="shared" si="10"/>
        <v>0.9974306616</v>
      </c>
      <c r="R29" s="135">
        <v>-0.012579438091760431</v>
      </c>
      <c r="S29" s="6">
        <f t="shared" si="11"/>
        <v>-0.01254711726</v>
      </c>
      <c r="T29" s="21">
        <f t="shared" si="12"/>
        <v>0.9974306616</v>
      </c>
      <c r="U29" s="135">
        <v>-0.01953627067082575</v>
      </c>
      <c r="V29" s="6">
        <f t="shared" si="13"/>
        <v>-0.01948607538</v>
      </c>
      <c r="W29" s="21">
        <f t="shared" si="14"/>
        <v>0.9974306616</v>
      </c>
      <c r="X29" s="135">
        <v>-0.02994343012201961</v>
      </c>
      <c r="Y29" s="6">
        <f t="shared" si="15"/>
        <v>-0.02986649532</v>
      </c>
      <c r="Z29" s="21">
        <f t="shared" si="16"/>
        <v>0.9974306616</v>
      </c>
      <c r="AA29" s="135">
        <v>-0.04017588958262752</v>
      </c>
      <c r="AB29" s="6">
        <f t="shared" si="17"/>
        <v>-0.04007266413</v>
      </c>
      <c r="AC29" s="21">
        <f t="shared" si="18"/>
        <v>0.9974306616</v>
      </c>
      <c r="AD29" s="135">
        <v>-0.030987044866969016</v>
      </c>
      <c r="AE29" s="6">
        <f t="shared" si="19"/>
        <v>-0.03090742866</v>
      </c>
      <c r="AF29" s="21">
        <f t="shared" si="20"/>
        <v>0.9974306616</v>
      </c>
      <c r="AG29" s="135">
        <v>-0.014437635241048241</v>
      </c>
      <c r="AH29" s="6">
        <f t="shared" si="21"/>
        <v>-0.01440054007</v>
      </c>
      <c r="AI29" s="21">
        <f t="shared" si="22"/>
        <v>0.9974306616</v>
      </c>
      <c r="AJ29" s="135"/>
      <c r="AL29" s="21"/>
    </row>
    <row r="30" ht="13.5" customHeight="1">
      <c r="A30" s="15" t="s">
        <v>117</v>
      </c>
      <c r="B30" s="6">
        <f>SQRT(('Regime Indicators'!J29-'Regime Indicators'!$J$30)^2+('Regime Indicators'!K29-'Regime Indicators'!$K$30)^2+('Regime Indicators'!L29-'Regime Indicators'!$L$30)^2+('Regime Indicators'!M29-'Regime Indicators'!$M$30)^2+('Regime Indicators'!N29-'Regime Indicators'!$N$30)^2+('Regime Indicators'!O29-'Regime Indicators'!$O$30)^2)</f>
        <v>0.8575127119</v>
      </c>
      <c r="C30" s="6">
        <f t="shared" si="1"/>
        <v>0.06308491631</v>
      </c>
      <c r="D30" s="6">
        <f t="shared" si="2"/>
        <v>0.9992470107</v>
      </c>
      <c r="F30" s="135">
        <v>0.0394103072773524</v>
      </c>
      <c r="G30" s="6">
        <f t="shared" si="3"/>
        <v>0.03938063174</v>
      </c>
      <c r="H30" s="21">
        <f t="shared" si="4"/>
        <v>0.9992470107</v>
      </c>
      <c r="I30" s="135">
        <v>0.08109616974131928</v>
      </c>
      <c r="J30" s="6">
        <f t="shared" si="5"/>
        <v>0.08103510519</v>
      </c>
      <c r="K30" s="21">
        <f t="shared" si="6"/>
        <v>0.9992470107</v>
      </c>
      <c r="L30" s="135">
        <v>0.07591868049250583</v>
      </c>
      <c r="M30" s="6">
        <f t="shared" si="7"/>
        <v>0.07586151454</v>
      </c>
      <c r="N30" s="21">
        <f t="shared" si="8"/>
        <v>0.9992470107</v>
      </c>
      <c r="O30" s="22">
        <v>0.12802746768459894</v>
      </c>
      <c r="P30" s="6">
        <f t="shared" si="9"/>
        <v>0.1279310644</v>
      </c>
      <c r="Q30" s="21">
        <f t="shared" si="10"/>
        <v>0.9992470107</v>
      </c>
      <c r="R30" s="135">
        <v>0.12524365898074175</v>
      </c>
      <c r="S30" s="6">
        <f t="shared" si="11"/>
        <v>0.1251493518</v>
      </c>
      <c r="T30" s="21">
        <f t="shared" si="12"/>
        <v>0.9992470107</v>
      </c>
      <c r="U30" s="135">
        <v>0.10097901053269398</v>
      </c>
      <c r="V30" s="6">
        <f t="shared" si="13"/>
        <v>0.1009029744</v>
      </c>
      <c r="W30" s="21">
        <f t="shared" si="14"/>
        <v>0.9992470107</v>
      </c>
      <c r="X30" s="135">
        <v>0.15119090204430452</v>
      </c>
      <c r="Y30" s="6">
        <f t="shared" si="15"/>
        <v>0.1510770569</v>
      </c>
      <c r="Z30" s="21">
        <f t="shared" si="16"/>
        <v>0.9992470107</v>
      </c>
      <c r="AA30" s="135">
        <v>0.1481741880572176</v>
      </c>
      <c r="AB30" s="6">
        <f t="shared" si="17"/>
        <v>0.1480626145</v>
      </c>
      <c r="AC30" s="21">
        <f t="shared" si="18"/>
        <v>0.9992470107</v>
      </c>
      <c r="AD30" s="135">
        <v>0.0438108012453613</v>
      </c>
      <c r="AE30" s="6">
        <f t="shared" si="19"/>
        <v>0.04377781218</v>
      </c>
      <c r="AF30" s="21">
        <f t="shared" si="20"/>
        <v>0.9992470107</v>
      </c>
      <c r="AG30" s="135">
        <v>0.0345647898787842</v>
      </c>
      <c r="AH30" s="6">
        <f t="shared" si="21"/>
        <v>0.03453876296</v>
      </c>
      <c r="AI30" s="21">
        <f t="shared" si="22"/>
        <v>0.9992470107</v>
      </c>
      <c r="AJ30" s="135"/>
      <c r="AL30" s="21"/>
    </row>
    <row r="31" ht="13.5" customHeight="1">
      <c r="A31" s="15"/>
      <c r="F31" s="135"/>
      <c r="H31" s="21"/>
      <c r="I31" s="135"/>
      <c r="K31" s="21"/>
      <c r="L31" s="135"/>
      <c r="N31" s="21"/>
      <c r="O31" s="22"/>
      <c r="Q31" s="21"/>
      <c r="R31" s="135"/>
      <c r="T31" s="21"/>
      <c r="U31" s="135"/>
      <c r="W31" s="21"/>
      <c r="X31" s="135"/>
      <c r="Z31" s="21"/>
      <c r="AA31" s="135"/>
      <c r="AC31" s="21"/>
      <c r="AD31" s="135"/>
      <c r="AF31" s="21"/>
      <c r="AG31" s="135"/>
      <c r="AI31" s="21"/>
      <c r="AJ31" s="135"/>
      <c r="AL31" s="21"/>
    </row>
    <row r="32" ht="13.5" customHeight="1">
      <c r="A32" s="15"/>
      <c r="F32" s="135"/>
      <c r="H32" s="21"/>
      <c r="I32" s="135"/>
      <c r="K32" s="21"/>
      <c r="L32" s="135"/>
      <c r="N32" s="21"/>
      <c r="O32" s="22"/>
      <c r="Q32" s="21"/>
      <c r="R32" s="135"/>
      <c r="T32" s="21"/>
      <c r="U32" s="135"/>
      <c r="W32" s="21"/>
      <c r="X32" s="135"/>
      <c r="Z32" s="21"/>
      <c r="AA32" s="135"/>
      <c r="AC32" s="21"/>
      <c r="AD32" s="135"/>
      <c r="AF32" s="21"/>
      <c r="AG32" s="135"/>
      <c r="AI32" s="21"/>
      <c r="AJ32" s="135"/>
      <c r="AL32" s="21"/>
    </row>
    <row r="33" ht="13.5" customHeight="1">
      <c r="A33" s="15"/>
      <c r="F33" s="135"/>
      <c r="H33" s="21"/>
      <c r="I33" s="135"/>
      <c r="K33" s="21"/>
      <c r="L33" s="135"/>
      <c r="N33" s="21"/>
      <c r="O33" s="22"/>
      <c r="Q33" s="21"/>
      <c r="R33" s="135"/>
      <c r="T33" s="21"/>
      <c r="U33" s="135"/>
      <c r="W33" s="21"/>
      <c r="X33" s="135"/>
      <c r="Z33" s="21"/>
      <c r="AA33" s="135"/>
      <c r="AC33" s="21"/>
      <c r="AD33" s="135"/>
      <c r="AF33" s="21"/>
      <c r="AG33" s="135"/>
      <c r="AI33" s="21"/>
      <c r="AJ33" s="135"/>
      <c r="AL33" s="21"/>
    </row>
    <row r="34" ht="13.5" customHeight="1">
      <c r="A34" s="15"/>
      <c r="F34" s="135"/>
      <c r="H34" s="21"/>
      <c r="I34" s="135"/>
      <c r="K34" s="21"/>
      <c r="L34" s="135"/>
      <c r="N34" s="21"/>
      <c r="O34" s="22"/>
      <c r="Q34" s="21"/>
      <c r="R34" s="135"/>
      <c r="T34" s="21"/>
      <c r="U34" s="135"/>
      <c r="W34" s="21"/>
      <c r="X34" s="135"/>
      <c r="Z34" s="21"/>
      <c r="AA34" s="135"/>
      <c r="AC34" s="21"/>
      <c r="AD34" s="135"/>
      <c r="AF34" s="21"/>
      <c r="AG34" s="135"/>
      <c r="AI34" s="21"/>
      <c r="AJ34" s="135"/>
      <c r="AL34" s="21"/>
    </row>
    <row r="35" ht="13.5" customHeight="1">
      <c r="A35" s="15"/>
      <c r="F35" s="135"/>
      <c r="H35" s="21"/>
      <c r="I35" s="135"/>
      <c r="K35" s="21"/>
      <c r="L35" s="135"/>
      <c r="N35" s="21"/>
      <c r="O35" s="22"/>
      <c r="Q35" s="21"/>
      <c r="R35" s="135"/>
      <c r="T35" s="21"/>
      <c r="U35" s="135"/>
      <c r="W35" s="21"/>
      <c r="X35" s="135"/>
      <c r="Z35" s="21"/>
      <c r="AA35" s="135"/>
      <c r="AC35" s="21"/>
      <c r="AD35" s="135"/>
      <c r="AF35" s="21"/>
      <c r="AG35" s="135"/>
      <c r="AI35" s="21"/>
      <c r="AJ35" s="135"/>
      <c r="AL35" s="21"/>
    </row>
    <row r="36" ht="13.5" customHeight="1">
      <c r="A36" s="15"/>
      <c r="F36" s="135"/>
      <c r="H36" s="21"/>
      <c r="I36" s="135"/>
      <c r="K36" s="21"/>
      <c r="L36" s="135"/>
      <c r="N36" s="21"/>
      <c r="O36" s="22"/>
      <c r="Q36" s="21"/>
      <c r="R36" s="135"/>
      <c r="T36" s="21"/>
      <c r="U36" s="135"/>
      <c r="W36" s="21"/>
      <c r="X36" s="135"/>
      <c r="Z36" s="21"/>
      <c r="AA36" s="135"/>
      <c r="AC36" s="21"/>
      <c r="AD36" s="135"/>
      <c r="AF36" s="21"/>
      <c r="AG36" s="135"/>
      <c r="AI36" s="21"/>
      <c r="AJ36" s="135"/>
      <c r="AL36" s="21"/>
    </row>
    <row r="37" ht="13.5" customHeight="1">
      <c r="A37" s="15"/>
      <c r="F37" s="135"/>
      <c r="H37" s="21"/>
      <c r="I37" s="135"/>
      <c r="K37" s="21"/>
      <c r="L37" s="135"/>
      <c r="N37" s="21"/>
      <c r="O37" s="22"/>
      <c r="Q37" s="21"/>
      <c r="R37" s="135"/>
      <c r="T37" s="21"/>
      <c r="U37" s="135"/>
      <c r="W37" s="21"/>
      <c r="X37" s="135"/>
      <c r="Z37" s="21"/>
      <c r="AA37" s="135"/>
      <c r="AC37" s="21"/>
      <c r="AD37" s="135"/>
      <c r="AF37" s="21"/>
      <c r="AG37" s="135"/>
      <c r="AI37" s="21"/>
      <c r="AJ37" s="135"/>
      <c r="AL37" s="21"/>
    </row>
    <row r="38" ht="13.5" customHeight="1">
      <c r="A38" s="15"/>
      <c r="F38" s="135"/>
      <c r="H38" s="21"/>
      <c r="I38" s="135"/>
      <c r="K38" s="21"/>
      <c r="L38" s="135"/>
      <c r="N38" s="21"/>
      <c r="O38" s="22"/>
      <c r="Q38" s="21"/>
      <c r="R38" s="135"/>
      <c r="T38" s="21"/>
      <c r="U38" s="135"/>
      <c r="W38" s="21"/>
      <c r="X38" s="135"/>
      <c r="Z38" s="21"/>
      <c r="AA38" s="135"/>
      <c r="AC38" s="21"/>
      <c r="AD38" s="135"/>
      <c r="AF38" s="21"/>
      <c r="AG38" s="135"/>
      <c r="AI38" s="21"/>
      <c r="AJ38" s="135"/>
      <c r="AL38" s="21"/>
    </row>
    <row r="39" ht="13.5" customHeight="1">
      <c r="A39" s="15"/>
      <c r="F39" s="135"/>
      <c r="H39" s="21"/>
      <c r="I39" s="135"/>
      <c r="K39" s="21"/>
      <c r="L39" s="135"/>
      <c r="N39" s="21"/>
      <c r="O39" s="22"/>
      <c r="Q39" s="21"/>
      <c r="R39" s="135"/>
      <c r="T39" s="21"/>
      <c r="U39" s="135"/>
      <c r="W39" s="21"/>
      <c r="X39" s="135"/>
      <c r="Z39" s="21"/>
      <c r="AA39" s="135"/>
      <c r="AC39" s="21"/>
      <c r="AD39" s="135"/>
      <c r="AF39" s="21"/>
      <c r="AG39" s="135"/>
      <c r="AI39" s="21"/>
      <c r="AJ39" s="135"/>
      <c r="AL39" s="21"/>
    </row>
    <row r="40" ht="13.5" customHeight="1">
      <c r="A40" s="15"/>
      <c r="F40" s="135"/>
      <c r="H40" s="21"/>
      <c r="I40" s="135"/>
      <c r="K40" s="21"/>
      <c r="L40" s="135"/>
      <c r="N40" s="21"/>
      <c r="O40" s="22"/>
      <c r="Q40" s="21"/>
      <c r="R40" s="135"/>
      <c r="T40" s="21"/>
      <c r="U40" s="135"/>
      <c r="W40" s="21"/>
      <c r="X40" s="135"/>
      <c r="Z40" s="21"/>
      <c r="AA40" s="135"/>
      <c r="AC40" s="21"/>
      <c r="AD40" s="135"/>
      <c r="AF40" s="21"/>
      <c r="AG40" s="135"/>
      <c r="AI40" s="21"/>
      <c r="AJ40" s="135"/>
      <c r="AL40" s="21"/>
    </row>
    <row r="41" ht="13.5" customHeight="1">
      <c r="A41" s="15"/>
      <c r="F41" s="135"/>
      <c r="H41" s="21"/>
      <c r="I41" s="135"/>
      <c r="K41" s="21"/>
      <c r="L41" s="135"/>
      <c r="N41" s="21"/>
      <c r="O41" s="22"/>
      <c r="Q41" s="21"/>
      <c r="R41" s="135"/>
      <c r="T41" s="21"/>
      <c r="U41" s="135"/>
      <c r="W41" s="21"/>
      <c r="X41" s="135"/>
      <c r="Z41" s="21"/>
      <c r="AA41" s="135"/>
      <c r="AC41" s="21"/>
      <c r="AD41" s="135"/>
      <c r="AF41" s="21"/>
      <c r="AG41" s="135"/>
      <c r="AI41" s="21"/>
      <c r="AJ41" s="135"/>
      <c r="AL41" s="21"/>
    </row>
    <row r="42" ht="13.5" customHeight="1">
      <c r="A42" s="15"/>
      <c r="F42" s="135"/>
      <c r="H42" s="21"/>
      <c r="I42" s="135"/>
      <c r="K42" s="21"/>
      <c r="L42" s="135"/>
      <c r="N42" s="21"/>
      <c r="O42" s="22"/>
      <c r="Q42" s="21"/>
      <c r="R42" s="135"/>
      <c r="T42" s="21"/>
      <c r="U42" s="135"/>
      <c r="W42" s="21"/>
      <c r="X42" s="135"/>
      <c r="Z42" s="21"/>
      <c r="AA42" s="135"/>
      <c r="AC42" s="21"/>
      <c r="AD42" s="135"/>
      <c r="AF42" s="21"/>
      <c r="AG42" s="135"/>
      <c r="AI42" s="21"/>
      <c r="AJ42" s="135"/>
      <c r="AL42" s="21"/>
    </row>
    <row r="43" ht="13.5" customHeight="1">
      <c r="A43" s="15"/>
      <c r="F43" s="135"/>
      <c r="H43" s="21"/>
      <c r="I43" s="135"/>
      <c r="K43" s="21"/>
      <c r="L43" s="135"/>
      <c r="N43" s="21"/>
      <c r="O43" s="22"/>
      <c r="Q43" s="21"/>
      <c r="R43" s="135"/>
      <c r="T43" s="21"/>
      <c r="U43" s="135"/>
      <c r="W43" s="21"/>
      <c r="X43" s="135"/>
      <c r="Z43" s="21"/>
      <c r="AA43" s="135"/>
      <c r="AC43" s="21"/>
      <c r="AD43" s="135"/>
      <c r="AF43" s="21"/>
      <c r="AG43" s="135"/>
      <c r="AI43" s="21"/>
      <c r="AJ43" s="135"/>
      <c r="AL43" s="21"/>
    </row>
    <row r="44" ht="13.5" customHeight="1">
      <c r="A44" s="15"/>
      <c r="F44" s="135"/>
      <c r="H44" s="21"/>
      <c r="I44" s="135"/>
      <c r="K44" s="21"/>
      <c r="L44" s="135"/>
      <c r="N44" s="21"/>
      <c r="O44" s="22"/>
      <c r="Q44" s="21"/>
      <c r="R44" s="135"/>
      <c r="T44" s="21"/>
      <c r="U44" s="135"/>
      <c r="W44" s="21"/>
      <c r="X44" s="135"/>
      <c r="Z44" s="21"/>
      <c r="AA44" s="135"/>
      <c r="AC44" s="21"/>
      <c r="AD44" s="135"/>
      <c r="AF44" s="21"/>
      <c r="AG44" s="135"/>
      <c r="AI44" s="21"/>
      <c r="AJ44" s="135"/>
      <c r="AL44" s="21"/>
    </row>
    <row r="45" ht="13.5" customHeight="1">
      <c r="A45" s="15"/>
      <c r="F45" s="135"/>
      <c r="H45" s="21"/>
      <c r="I45" s="135"/>
      <c r="K45" s="21"/>
      <c r="L45" s="135"/>
      <c r="N45" s="21"/>
      <c r="O45" s="22"/>
      <c r="Q45" s="21"/>
      <c r="R45" s="135"/>
      <c r="T45" s="21"/>
      <c r="U45" s="135"/>
      <c r="W45" s="21"/>
      <c r="X45" s="135"/>
      <c r="Z45" s="21"/>
      <c r="AA45" s="135"/>
      <c r="AC45" s="21"/>
      <c r="AD45" s="135"/>
      <c r="AF45" s="21"/>
      <c r="AG45" s="135"/>
      <c r="AI45" s="21"/>
      <c r="AJ45" s="135"/>
      <c r="AL45" s="21"/>
    </row>
    <row r="46" ht="13.5" customHeight="1">
      <c r="A46" s="15"/>
      <c r="F46" s="135"/>
      <c r="H46" s="21"/>
      <c r="I46" s="135"/>
      <c r="K46" s="21"/>
      <c r="L46" s="135"/>
      <c r="N46" s="21"/>
      <c r="O46" s="22"/>
      <c r="Q46" s="21"/>
      <c r="R46" s="135"/>
      <c r="T46" s="21"/>
      <c r="U46" s="135"/>
      <c r="W46" s="21"/>
      <c r="X46" s="135"/>
      <c r="Z46" s="21"/>
      <c r="AA46" s="135"/>
      <c r="AC46" s="21"/>
      <c r="AD46" s="135"/>
      <c r="AF46" s="21"/>
      <c r="AG46" s="135"/>
      <c r="AI46" s="21"/>
      <c r="AJ46" s="135"/>
      <c r="AL46" s="21"/>
    </row>
    <row r="47" ht="13.5" customHeight="1">
      <c r="A47" s="15"/>
      <c r="F47" s="135"/>
      <c r="H47" s="21"/>
      <c r="I47" s="135"/>
      <c r="K47" s="21"/>
      <c r="L47" s="135"/>
      <c r="N47" s="21"/>
      <c r="O47" s="22"/>
      <c r="Q47" s="21"/>
      <c r="R47" s="135"/>
      <c r="T47" s="21"/>
      <c r="U47" s="135"/>
      <c r="W47" s="21"/>
      <c r="X47" s="135"/>
      <c r="Z47" s="21"/>
      <c r="AA47" s="135"/>
      <c r="AC47" s="21"/>
      <c r="AD47" s="135"/>
      <c r="AF47" s="21"/>
      <c r="AG47" s="135"/>
      <c r="AI47" s="21"/>
      <c r="AJ47" s="135"/>
      <c r="AL47" s="21"/>
    </row>
    <row r="48" ht="13.5" customHeight="1">
      <c r="A48" s="15"/>
      <c r="F48" s="135"/>
      <c r="H48" s="21"/>
      <c r="I48" s="135"/>
      <c r="K48" s="21"/>
      <c r="L48" s="135"/>
      <c r="N48" s="21"/>
      <c r="O48" s="22"/>
      <c r="Q48" s="21"/>
      <c r="R48" s="135"/>
      <c r="T48" s="21"/>
      <c r="U48" s="135"/>
      <c r="W48" s="21"/>
      <c r="X48" s="135"/>
      <c r="Z48" s="21"/>
      <c r="AA48" s="135"/>
      <c r="AC48" s="21"/>
      <c r="AD48" s="135"/>
      <c r="AF48" s="21"/>
      <c r="AG48" s="135"/>
      <c r="AI48" s="21"/>
      <c r="AJ48" s="135"/>
      <c r="AL48" s="21"/>
    </row>
    <row r="49" ht="13.5" customHeight="1">
      <c r="A49" s="15"/>
      <c r="F49" s="135"/>
      <c r="H49" s="21"/>
      <c r="I49" s="135"/>
      <c r="K49" s="21"/>
      <c r="L49" s="135"/>
      <c r="N49" s="21"/>
      <c r="O49" s="22"/>
      <c r="Q49" s="21"/>
      <c r="R49" s="135"/>
      <c r="T49" s="21"/>
      <c r="U49" s="135"/>
      <c r="W49" s="21"/>
      <c r="X49" s="135"/>
      <c r="Z49" s="21"/>
      <c r="AA49" s="135"/>
      <c r="AC49" s="21"/>
      <c r="AD49" s="135"/>
      <c r="AF49" s="21"/>
      <c r="AG49" s="135"/>
      <c r="AI49" s="21"/>
      <c r="AJ49" s="135"/>
      <c r="AL49" s="21"/>
    </row>
    <row r="50" ht="13.5" customHeight="1">
      <c r="F50" s="137"/>
      <c r="I50" s="137"/>
      <c r="L50" s="137"/>
      <c r="O50" s="137"/>
      <c r="R50" s="137"/>
      <c r="U50" s="137"/>
      <c r="X50" s="137"/>
      <c r="AA50" s="137"/>
      <c r="AD50" s="137"/>
      <c r="AG50" s="137"/>
      <c r="AJ50" s="137"/>
      <c r="AL50" s="21"/>
    </row>
    <row r="51" ht="13.5" customHeight="1">
      <c r="F51" s="137"/>
      <c r="I51" s="137"/>
      <c r="L51" s="137"/>
      <c r="O51" s="137"/>
      <c r="R51" s="137"/>
      <c r="U51" s="137"/>
      <c r="X51" s="137"/>
      <c r="AA51" s="137"/>
      <c r="AD51" s="137"/>
      <c r="AG51" s="137"/>
      <c r="AJ51" s="137"/>
      <c r="AL51" s="21"/>
    </row>
    <row r="52" ht="13.5" customHeight="1">
      <c r="F52" s="137"/>
      <c r="I52" s="137"/>
      <c r="L52" s="137"/>
      <c r="O52" s="137"/>
      <c r="R52" s="137"/>
      <c r="U52" s="137"/>
      <c r="X52" s="137"/>
      <c r="AA52" s="137"/>
      <c r="AD52" s="137"/>
      <c r="AG52" s="137"/>
      <c r="AJ52" s="137"/>
      <c r="AL52" s="21"/>
    </row>
    <row r="53" ht="13.5" customHeight="1">
      <c r="E53" s="18" t="s">
        <v>341</v>
      </c>
      <c r="F53" s="135">
        <f>SUM(G3:G49)/SUM(H3:H49)</f>
        <v>0.03393936175</v>
      </c>
      <c r="I53" s="135">
        <f>SUM(J3:J49)/SUM(K3:K49)</f>
        <v>0.03765913608</v>
      </c>
      <c r="L53" s="135">
        <f>SUM(M3:M49)/SUM(N3:N49)</f>
        <v>0.03933978436</v>
      </c>
      <c r="O53" s="135">
        <f>SUM(P3:P49)/SUM(Q3:Q49)</f>
        <v>0.04698703889</v>
      </c>
      <c r="R53" s="135">
        <f>SUM(S3:S49)/SUM(T3:T49)</f>
        <v>0.02095185747</v>
      </c>
      <c r="U53" s="135">
        <f>SUM(V3:V49)/SUM(W3:W49)</f>
        <v>0.02372275324</v>
      </c>
      <c r="X53" s="135">
        <f>SUM(Y3:Y49)/SUM(Z3:Z49)</f>
        <v>0.02851969855</v>
      </c>
      <c r="AA53" s="135">
        <f>SUM(AB3:AB49)/SUM(AC3:AC49)</f>
        <v>0.02861873007</v>
      </c>
      <c r="AD53" s="135">
        <f>SUM(AE3:AE49)/SUM(AF3:AF49)</f>
        <v>0.009331110148</v>
      </c>
      <c r="AG53" s="135">
        <f>SUM(AH3:AH49)/SUM(AI3:AI49)</f>
        <v>0.02852967933</v>
      </c>
      <c r="AJ53" s="135"/>
      <c r="AL53" s="21"/>
    </row>
    <row r="54" ht="13.5" customHeight="1">
      <c r="F54" s="137"/>
      <c r="I54" s="137"/>
      <c r="L54" s="137"/>
      <c r="O54" s="137"/>
      <c r="R54" s="137"/>
      <c r="U54" s="137"/>
      <c r="X54" s="137"/>
      <c r="AA54" s="137"/>
      <c r="AD54" s="137"/>
      <c r="AG54" s="137"/>
      <c r="AJ54" s="137"/>
      <c r="AL54" s="21"/>
    </row>
    <row r="55" ht="13.5" customHeight="1">
      <c r="F55" s="137"/>
      <c r="I55" s="137"/>
      <c r="L55" s="137"/>
      <c r="O55" s="137"/>
      <c r="R55" s="137"/>
      <c r="U55" s="137"/>
      <c r="X55" s="137"/>
      <c r="AA55" s="137"/>
      <c r="AD55" s="137"/>
      <c r="AG55" s="137"/>
      <c r="AJ55" s="137"/>
      <c r="AL55" s="21"/>
    </row>
    <row r="56" ht="13.5" customHeight="1">
      <c r="F56" s="137"/>
      <c r="I56" s="137"/>
      <c r="L56" s="137"/>
      <c r="O56" s="137"/>
      <c r="R56" s="137"/>
      <c r="U56" s="137"/>
      <c r="X56" s="137"/>
      <c r="AA56" s="137"/>
      <c r="AD56" s="137"/>
      <c r="AG56" s="137"/>
      <c r="AJ56" s="137"/>
      <c r="AL56" s="21"/>
    </row>
    <row r="57" ht="13.5" customHeight="1">
      <c r="F57" s="137"/>
      <c r="I57" s="137"/>
      <c r="L57" s="137"/>
      <c r="O57" s="137"/>
      <c r="R57" s="137"/>
      <c r="U57" s="137"/>
      <c r="X57" s="137"/>
      <c r="AA57" s="137"/>
      <c r="AD57" s="137"/>
      <c r="AG57" s="137"/>
      <c r="AJ57" s="137"/>
      <c r="AL57" s="21"/>
    </row>
    <row r="58" ht="13.5" customHeight="1">
      <c r="F58" s="137"/>
      <c r="I58" s="137"/>
      <c r="L58" s="137"/>
      <c r="O58" s="137"/>
      <c r="R58" s="137"/>
      <c r="U58" s="137"/>
      <c r="X58" s="137"/>
      <c r="AA58" s="137"/>
      <c r="AD58" s="137"/>
      <c r="AG58" s="137"/>
      <c r="AJ58" s="137"/>
      <c r="AL58" s="21"/>
    </row>
    <row r="59" ht="13.5" customHeight="1">
      <c r="F59" s="137"/>
      <c r="I59" s="137"/>
      <c r="L59" s="137"/>
      <c r="O59" s="137"/>
      <c r="R59" s="137"/>
      <c r="U59" s="137"/>
      <c r="X59" s="137"/>
      <c r="AA59" s="137"/>
      <c r="AD59" s="137"/>
      <c r="AG59" s="137"/>
      <c r="AJ59" s="137"/>
      <c r="AL59" s="21"/>
    </row>
    <row r="60" ht="13.5" customHeight="1">
      <c r="F60" s="137"/>
      <c r="I60" s="137"/>
      <c r="L60" s="137"/>
      <c r="O60" s="137"/>
      <c r="R60" s="137"/>
      <c r="U60" s="137"/>
      <c r="X60" s="137"/>
      <c r="AA60" s="137"/>
      <c r="AD60" s="137"/>
      <c r="AG60" s="137"/>
      <c r="AJ60" s="137"/>
      <c r="AL60" s="21"/>
    </row>
    <row r="61" ht="13.5" customHeight="1">
      <c r="F61" s="137"/>
      <c r="I61" s="137"/>
      <c r="L61" s="137"/>
      <c r="O61" s="137"/>
      <c r="R61" s="137"/>
      <c r="U61" s="137"/>
      <c r="X61" s="137"/>
      <c r="AA61" s="137"/>
      <c r="AD61" s="137"/>
      <c r="AG61" s="137"/>
      <c r="AJ61" s="137"/>
      <c r="AL61" s="21"/>
    </row>
    <row r="62" ht="13.5" customHeight="1">
      <c r="F62" s="137"/>
      <c r="I62" s="137"/>
      <c r="L62" s="137"/>
      <c r="O62" s="137"/>
      <c r="R62" s="137"/>
      <c r="U62" s="137"/>
      <c r="X62" s="137"/>
      <c r="AA62" s="137"/>
      <c r="AD62" s="137"/>
      <c r="AG62" s="137"/>
      <c r="AJ62" s="137"/>
      <c r="AL62" s="21"/>
    </row>
    <row r="63" ht="13.5" customHeight="1">
      <c r="F63" s="137"/>
      <c r="I63" s="137"/>
      <c r="L63" s="137"/>
      <c r="O63" s="137"/>
      <c r="R63" s="137"/>
      <c r="U63" s="137"/>
      <c r="X63" s="137"/>
      <c r="AA63" s="137"/>
      <c r="AD63" s="137"/>
      <c r="AG63" s="137"/>
      <c r="AJ63" s="137"/>
      <c r="AL63" s="21"/>
    </row>
    <row r="64" ht="13.5" customHeight="1">
      <c r="F64" s="137"/>
      <c r="I64" s="137"/>
      <c r="L64" s="137"/>
      <c r="O64" s="137"/>
      <c r="R64" s="137"/>
      <c r="U64" s="137"/>
      <c r="X64" s="137"/>
      <c r="AA64" s="137"/>
      <c r="AD64" s="137"/>
      <c r="AG64" s="137"/>
      <c r="AJ64" s="137"/>
      <c r="AL64" s="21"/>
    </row>
    <row r="65" ht="13.5" customHeight="1">
      <c r="F65" s="137"/>
      <c r="I65" s="137"/>
      <c r="L65" s="137"/>
      <c r="O65" s="137"/>
      <c r="R65" s="137"/>
      <c r="U65" s="137"/>
      <c r="X65" s="137"/>
      <c r="AA65" s="137"/>
      <c r="AD65" s="137"/>
      <c r="AG65" s="137"/>
      <c r="AJ65" s="137"/>
      <c r="AL65" s="21"/>
    </row>
    <row r="66" ht="13.5" customHeight="1">
      <c r="F66" s="137"/>
      <c r="I66" s="137"/>
      <c r="L66" s="137"/>
      <c r="O66" s="137"/>
      <c r="R66" s="137"/>
      <c r="U66" s="137"/>
      <c r="X66" s="137"/>
      <c r="AA66" s="137"/>
      <c r="AD66" s="137"/>
      <c r="AG66" s="137"/>
      <c r="AJ66" s="137"/>
      <c r="AL66" s="21"/>
    </row>
    <row r="67" ht="13.5" customHeight="1">
      <c r="F67" s="137"/>
      <c r="I67" s="137"/>
      <c r="L67" s="137"/>
      <c r="O67" s="137"/>
      <c r="R67" s="137"/>
      <c r="U67" s="137"/>
      <c r="X67" s="137"/>
      <c r="AA67" s="137"/>
      <c r="AD67" s="137"/>
      <c r="AG67" s="137"/>
      <c r="AJ67" s="137"/>
      <c r="AL67" s="21"/>
    </row>
    <row r="68" ht="13.5" customHeight="1">
      <c r="F68" s="137"/>
      <c r="I68" s="137"/>
      <c r="L68" s="137"/>
      <c r="O68" s="137"/>
      <c r="R68" s="137"/>
      <c r="U68" s="137"/>
      <c r="X68" s="137"/>
      <c r="AA68" s="137"/>
      <c r="AD68" s="137"/>
      <c r="AG68" s="137"/>
      <c r="AJ68" s="137"/>
      <c r="AL68" s="21"/>
    </row>
    <row r="69" ht="13.5" customHeight="1">
      <c r="F69" s="137"/>
      <c r="I69" s="137"/>
      <c r="L69" s="137"/>
      <c r="O69" s="137"/>
      <c r="R69" s="137"/>
      <c r="U69" s="137"/>
      <c r="X69" s="137"/>
      <c r="AA69" s="137"/>
      <c r="AD69" s="137"/>
      <c r="AG69" s="137"/>
      <c r="AJ69" s="137"/>
      <c r="AL69" s="21"/>
    </row>
    <row r="70" ht="13.5" customHeight="1">
      <c r="F70" s="137"/>
      <c r="I70" s="137"/>
      <c r="L70" s="137"/>
      <c r="O70" s="137"/>
      <c r="R70" s="137"/>
      <c r="U70" s="137"/>
      <c r="X70" s="137"/>
      <c r="AA70" s="137"/>
      <c r="AD70" s="137"/>
      <c r="AG70" s="137"/>
      <c r="AJ70" s="137"/>
      <c r="AL70" s="21"/>
    </row>
    <row r="71" ht="13.5" customHeight="1">
      <c r="F71" s="137"/>
      <c r="I71" s="137"/>
      <c r="L71" s="137"/>
      <c r="O71" s="137"/>
      <c r="R71" s="137"/>
      <c r="U71" s="137"/>
      <c r="X71" s="137"/>
      <c r="AA71" s="137"/>
      <c r="AD71" s="137"/>
      <c r="AG71" s="137"/>
      <c r="AJ71" s="137"/>
      <c r="AL71" s="21"/>
    </row>
    <row r="72" ht="13.5" customHeight="1">
      <c r="F72" s="137"/>
      <c r="I72" s="137"/>
      <c r="L72" s="137"/>
      <c r="O72" s="137"/>
      <c r="R72" s="137"/>
      <c r="U72" s="137"/>
      <c r="X72" s="137"/>
      <c r="AA72" s="137"/>
      <c r="AD72" s="137"/>
      <c r="AG72" s="137"/>
      <c r="AJ72" s="137"/>
      <c r="AL72" s="21"/>
    </row>
    <row r="73" ht="13.5" customHeight="1">
      <c r="F73" s="137"/>
      <c r="I73" s="137"/>
      <c r="L73" s="137"/>
      <c r="O73" s="137"/>
      <c r="R73" s="137"/>
      <c r="U73" s="137"/>
      <c r="X73" s="137"/>
      <c r="AA73" s="137"/>
      <c r="AD73" s="137"/>
      <c r="AG73" s="137"/>
      <c r="AJ73" s="137"/>
      <c r="AL73" s="21"/>
    </row>
    <row r="74" ht="13.5" customHeight="1">
      <c r="F74" s="137"/>
      <c r="I74" s="137"/>
      <c r="L74" s="137"/>
      <c r="O74" s="137"/>
      <c r="R74" s="137"/>
      <c r="U74" s="137"/>
      <c r="X74" s="137"/>
      <c r="AA74" s="137"/>
      <c r="AD74" s="137"/>
      <c r="AG74" s="137"/>
      <c r="AJ74" s="137"/>
      <c r="AL74" s="21"/>
    </row>
    <row r="75" ht="13.5" customHeight="1">
      <c r="F75" s="137"/>
      <c r="I75" s="137"/>
      <c r="L75" s="137"/>
      <c r="O75" s="137"/>
      <c r="R75" s="137"/>
      <c r="U75" s="137"/>
      <c r="X75" s="137"/>
      <c r="AA75" s="137"/>
      <c r="AD75" s="137"/>
      <c r="AG75" s="137"/>
      <c r="AJ75" s="137"/>
      <c r="AL75" s="21"/>
    </row>
    <row r="76" ht="13.5" customHeight="1">
      <c r="F76" s="137"/>
      <c r="I76" s="137"/>
      <c r="L76" s="137"/>
      <c r="O76" s="137"/>
      <c r="R76" s="137"/>
      <c r="U76" s="137"/>
      <c r="X76" s="137"/>
      <c r="AA76" s="137"/>
      <c r="AD76" s="137"/>
      <c r="AG76" s="137"/>
      <c r="AJ76" s="137"/>
      <c r="AL76" s="21"/>
    </row>
    <row r="77" ht="13.5" customHeight="1">
      <c r="F77" s="137"/>
      <c r="I77" s="137"/>
      <c r="L77" s="137"/>
      <c r="O77" s="137"/>
      <c r="R77" s="137"/>
      <c r="U77" s="137"/>
      <c r="X77" s="137"/>
      <c r="AA77" s="137"/>
      <c r="AD77" s="137"/>
      <c r="AG77" s="137"/>
      <c r="AJ77" s="137"/>
      <c r="AL77" s="21"/>
    </row>
    <row r="78" ht="13.5" customHeight="1">
      <c r="F78" s="137"/>
      <c r="I78" s="137"/>
      <c r="L78" s="137"/>
      <c r="O78" s="137"/>
      <c r="R78" s="137"/>
      <c r="U78" s="137"/>
      <c r="X78" s="137"/>
      <c r="AA78" s="137"/>
      <c r="AD78" s="137"/>
      <c r="AG78" s="137"/>
      <c r="AJ78" s="137"/>
      <c r="AL78" s="21"/>
    </row>
    <row r="79" ht="13.5" customHeight="1">
      <c r="F79" s="137"/>
      <c r="I79" s="137"/>
      <c r="L79" s="137"/>
      <c r="O79" s="137"/>
      <c r="R79" s="137"/>
      <c r="U79" s="137"/>
      <c r="X79" s="137"/>
      <c r="AA79" s="137"/>
      <c r="AD79" s="137"/>
      <c r="AG79" s="137"/>
      <c r="AJ79" s="137"/>
      <c r="AL79" s="21"/>
    </row>
    <row r="80" ht="13.5" customHeight="1">
      <c r="F80" s="137"/>
      <c r="I80" s="137"/>
      <c r="L80" s="137"/>
      <c r="O80" s="137"/>
      <c r="R80" s="137"/>
      <c r="U80" s="137"/>
      <c r="X80" s="137"/>
      <c r="AA80" s="137"/>
      <c r="AD80" s="137"/>
      <c r="AG80" s="137"/>
      <c r="AJ80" s="137"/>
      <c r="AL80" s="21"/>
    </row>
    <row r="81" ht="13.5" customHeight="1">
      <c r="F81" s="137"/>
      <c r="I81" s="137"/>
      <c r="L81" s="137"/>
      <c r="O81" s="137"/>
      <c r="R81" s="137"/>
      <c r="U81" s="137"/>
      <c r="X81" s="137"/>
      <c r="AA81" s="137"/>
      <c r="AD81" s="137"/>
      <c r="AG81" s="137"/>
      <c r="AJ81" s="137"/>
      <c r="AL81" s="21"/>
    </row>
    <row r="82" ht="13.5" customHeight="1">
      <c r="F82" s="137"/>
      <c r="I82" s="137"/>
      <c r="L82" s="137"/>
      <c r="O82" s="137"/>
      <c r="R82" s="137"/>
      <c r="U82" s="137"/>
      <c r="X82" s="137"/>
      <c r="AA82" s="137"/>
      <c r="AD82" s="137"/>
      <c r="AG82" s="137"/>
      <c r="AJ82" s="137"/>
      <c r="AL82" s="21"/>
    </row>
    <row r="83" ht="13.5" customHeight="1">
      <c r="F83" s="137"/>
      <c r="I83" s="137"/>
      <c r="L83" s="137"/>
      <c r="O83" s="137"/>
      <c r="R83" s="137"/>
      <c r="U83" s="137"/>
      <c r="X83" s="137"/>
      <c r="AA83" s="137"/>
      <c r="AD83" s="137"/>
      <c r="AG83" s="137"/>
      <c r="AJ83" s="137"/>
      <c r="AL83" s="21"/>
    </row>
    <row r="84" ht="13.5" customHeight="1">
      <c r="F84" s="137"/>
      <c r="I84" s="137"/>
      <c r="L84" s="137"/>
      <c r="O84" s="137"/>
      <c r="R84" s="137"/>
      <c r="U84" s="137"/>
      <c r="X84" s="137"/>
      <c r="AA84" s="137"/>
      <c r="AD84" s="137"/>
      <c r="AG84" s="137"/>
      <c r="AJ84" s="137"/>
      <c r="AL84" s="21"/>
    </row>
    <row r="85" ht="13.5" customHeight="1">
      <c r="F85" s="137"/>
      <c r="I85" s="137"/>
      <c r="L85" s="137"/>
      <c r="O85" s="137"/>
      <c r="R85" s="137"/>
      <c r="U85" s="137"/>
      <c r="X85" s="137"/>
      <c r="AA85" s="137"/>
      <c r="AD85" s="137"/>
      <c r="AG85" s="137"/>
      <c r="AJ85" s="137"/>
      <c r="AL85" s="21"/>
    </row>
    <row r="86" ht="13.5" customHeight="1">
      <c r="F86" s="137"/>
      <c r="I86" s="137"/>
      <c r="L86" s="137"/>
      <c r="O86" s="137"/>
      <c r="R86" s="137"/>
      <c r="U86" s="137"/>
      <c r="X86" s="137"/>
      <c r="AA86" s="137"/>
      <c r="AD86" s="137"/>
      <c r="AG86" s="137"/>
      <c r="AJ86" s="137"/>
      <c r="AL86" s="21"/>
    </row>
    <row r="87" ht="13.5" customHeight="1">
      <c r="F87" s="137"/>
      <c r="I87" s="137"/>
      <c r="L87" s="137"/>
      <c r="O87" s="137"/>
      <c r="R87" s="137"/>
      <c r="U87" s="137"/>
      <c r="X87" s="137"/>
      <c r="AA87" s="137"/>
      <c r="AD87" s="137"/>
      <c r="AG87" s="137"/>
      <c r="AJ87" s="137"/>
      <c r="AL87" s="21"/>
    </row>
    <row r="88" ht="13.5" customHeight="1">
      <c r="F88" s="137"/>
      <c r="I88" s="137"/>
      <c r="L88" s="137"/>
      <c r="O88" s="137"/>
      <c r="R88" s="137"/>
      <c r="U88" s="137"/>
      <c r="X88" s="137"/>
      <c r="AA88" s="137"/>
      <c r="AD88" s="137"/>
      <c r="AG88" s="137"/>
      <c r="AJ88" s="137"/>
      <c r="AL88" s="21"/>
    </row>
    <row r="89" ht="13.5" customHeight="1">
      <c r="F89" s="137"/>
      <c r="I89" s="137"/>
      <c r="L89" s="137"/>
      <c r="O89" s="137"/>
      <c r="R89" s="137"/>
      <c r="U89" s="137"/>
      <c r="X89" s="137"/>
      <c r="AA89" s="137"/>
      <c r="AD89" s="137"/>
      <c r="AG89" s="137"/>
      <c r="AJ89" s="137"/>
      <c r="AL89" s="21"/>
    </row>
    <row r="90" ht="13.5" customHeight="1">
      <c r="F90" s="137"/>
      <c r="I90" s="137"/>
      <c r="L90" s="137"/>
      <c r="O90" s="137"/>
      <c r="R90" s="137"/>
      <c r="U90" s="137"/>
      <c r="X90" s="137"/>
      <c r="AA90" s="137"/>
      <c r="AD90" s="137"/>
      <c r="AG90" s="137"/>
      <c r="AJ90" s="137"/>
      <c r="AL90" s="21"/>
    </row>
    <row r="91" ht="13.5" customHeight="1">
      <c r="F91" s="137"/>
      <c r="I91" s="137"/>
      <c r="L91" s="137"/>
      <c r="O91" s="137"/>
      <c r="R91" s="137"/>
      <c r="U91" s="137"/>
      <c r="X91" s="137"/>
      <c r="AA91" s="137"/>
      <c r="AD91" s="137"/>
      <c r="AG91" s="137"/>
      <c r="AJ91" s="137"/>
      <c r="AL91" s="21"/>
    </row>
    <row r="92" ht="13.5" customHeight="1">
      <c r="F92" s="137"/>
      <c r="I92" s="137"/>
      <c r="L92" s="137"/>
      <c r="O92" s="137"/>
      <c r="R92" s="137"/>
      <c r="U92" s="137"/>
      <c r="X92" s="137"/>
      <c r="AA92" s="137"/>
      <c r="AD92" s="137"/>
      <c r="AG92" s="137"/>
      <c r="AJ92" s="137"/>
      <c r="AL92" s="21"/>
    </row>
    <row r="93" ht="13.5" customHeight="1">
      <c r="F93" s="137"/>
      <c r="I93" s="137"/>
      <c r="L93" s="137"/>
      <c r="O93" s="137"/>
      <c r="R93" s="137"/>
      <c r="U93" s="137"/>
      <c r="X93" s="137"/>
      <c r="AA93" s="137"/>
      <c r="AD93" s="137"/>
      <c r="AG93" s="137"/>
      <c r="AJ93" s="137"/>
      <c r="AL93" s="21"/>
    </row>
    <row r="94" ht="13.5" customHeight="1">
      <c r="F94" s="137"/>
      <c r="I94" s="137"/>
      <c r="L94" s="137"/>
      <c r="O94" s="137"/>
      <c r="R94" s="137"/>
      <c r="U94" s="137"/>
      <c r="X94" s="137"/>
      <c r="AA94" s="137"/>
      <c r="AD94" s="137"/>
      <c r="AG94" s="137"/>
      <c r="AJ94" s="137"/>
      <c r="AL94" s="21"/>
    </row>
    <row r="95" ht="13.5" customHeight="1">
      <c r="F95" s="137"/>
      <c r="I95" s="137"/>
      <c r="L95" s="137"/>
      <c r="O95" s="137"/>
      <c r="R95" s="137"/>
      <c r="U95" s="137"/>
      <c r="X95" s="137"/>
      <c r="AA95" s="137"/>
      <c r="AD95" s="137"/>
      <c r="AG95" s="137"/>
      <c r="AJ95" s="137"/>
      <c r="AL95" s="21"/>
    </row>
    <row r="96" ht="13.5" customHeight="1">
      <c r="F96" s="137"/>
      <c r="I96" s="137"/>
      <c r="L96" s="137"/>
      <c r="O96" s="137"/>
      <c r="R96" s="137"/>
      <c r="U96" s="137"/>
      <c r="X96" s="137"/>
      <c r="AA96" s="137"/>
      <c r="AD96" s="137"/>
      <c r="AG96" s="137"/>
      <c r="AJ96" s="137"/>
      <c r="AL96" s="21"/>
    </row>
    <row r="97" ht="13.5" customHeight="1">
      <c r="F97" s="137"/>
      <c r="I97" s="137"/>
      <c r="L97" s="137"/>
      <c r="O97" s="137"/>
      <c r="R97" s="137"/>
      <c r="U97" s="137"/>
      <c r="X97" s="137"/>
      <c r="AA97" s="137"/>
      <c r="AD97" s="137"/>
      <c r="AG97" s="137"/>
      <c r="AJ97" s="137"/>
      <c r="AL97" s="21"/>
    </row>
    <row r="98" ht="13.5" customHeight="1">
      <c r="F98" s="137"/>
      <c r="I98" s="137"/>
      <c r="L98" s="137"/>
      <c r="O98" s="137"/>
      <c r="R98" s="137"/>
      <c r="U98" s="137"/>
      <c r="X98" s="137"/>
      <c r="AA98" s="137"/>
      <c r="AD98" s="137"/>
      <c r="AG98" s="137"/>
      <c r="AJ98" s="137"/>
      <c r="AL98" s="21"/>
    </row>
    <row r="99" ht="13.5" customHeight="1">
      <c r="F99" s="137"/>
      <c r="I99" s="137"/>
      <c r="L99" s="137"/>
      <c r="O99" s="137"/>
      <c r="R99" s="137"/>
      <c r="U99" s="137"/>
      <c r="X99" s="137"/>
      <c r="AA99" s="137"/>
      <c r="AD99" s="137"/>
      <c r="AG99" s="137"/>
      <c r="AJ99" s="137"/>
      <c r="AL99" s="21"/>
    </row>
    <row r="100" ht="13.5" customHeight="1">
      <c r="F100" s="137"/>
      <c r="I100" s="137"/>
      <c r="L100" s="137"/>
      <c r="O100" s="137"/>
      <c r="R100" s="137"/>
      <c r="U100" s="137"/>
      <c r="X100" s="137"/>
      <c r="AA100" s="137"/>
      <c r="AD100" s="137"/>
      <c r="AG100" s="137"/>
      <c r="AJ100" s="137"/>
      <c r="AL100" s="21"/>
    </row>
    <row r="101" ht="13.5" customHeight="1">
      <c r="F101" s="137"/>
      <c r="I101" s="137"/>
      <c r="L101" s="137"/>
      <c r="O101" s="137"/>
      <c r="R101" s="137"/>
      <c r="U101" s="137"/>
      <c r="X101" s="137"/>
      <c r="AA101" s="137"/>
      <c r="AD101" s="137"/>
      <c r="AG101" s="137"/>
      <c r="AJ101" s="137"/>
      <c r="AL101" s="21"/>
    </row>
    <row r="102" ht="13.5" customHeight="1">
      <c r="F102" s="137"/>
      <c r="I102" s="137"/>
      <c r="L102" s="137"/>
      <c r="O102" s="137"/>
      <c r="R102" s="137"/>
      <c r="U102" s="137"/>
      <c r="X102" s="137"/>
      <c r="AA102" s="137"/>
      <c r="AD102" s="137"/>
      <c r="AG102" s="137"/>
      <c r="AJ102" s="137"/>
      <c r="AL102" s="21"/>
    </row>
    <row r="103" ht="13.5" customHeight="1">
      <c r="F103" s="137"/>
      <c r="I103" s="137"/>
      <c r="L103" s="137"/>
      <c r="O103" s="137"/>
      <c r="R103" s="137"/>
      <c r="U103" s="137"/>
      <c r="X103" s="137"/>
      <c r="AA103" s="137"/>
      <c r="AD103" s="137"/>
      <c r="AG103" s="137"/>
      <c r="AJ103" s="137"/>
      <c r="AL103" s="21"/>
    </row>
    <row r="104" ht="13.5" customHeight="1">
      <c r="F104" s="137"/>
      <c r="I104" s="137"/>
      <c r="L104" s="137"/>
      <c r="O104" s="137"/>
      <c r="R104" s="137"/>
      <c r="U104" s="137"/>
      <c r="X104" s="137"/>
      <c r="AA104" s="137"/>
      <c r="AD104" s="137"/>
      <c r="AG104" s="137"/>
      <c r="AJ104" s="137"/>
      <c r="AL104" s="21"/>
    </row>
    <row r="105" ht="13.5" customHeight="1">
      <c r="F105" s="137"/>
      <c r="I105" s="137"/>
      <c r="L105" s="137"/>
      <c r="O105" s="137"/>
      <c r="R105" s="137"/>
      <c r="U105" s="137"/>
      <c r="X105" s="137"/>
      <c r="AA105" s="137"/>
      <c r="AD105" s="137"/>
      <c r="AG105" s="137"/>
      <c r="AJ105" s="137"/>
      <c r="AL105" s="21"/>
    </row>
    <row r="106" ht="13.5" customHeight="1">
      <c r="F106" s="137"/>
      <c r="I106" s="137"/>
      <c r="L106" s="137"/>
      <c r="O106" s="137"/>
      <c r="R106" s="137"/>
      <c r="U106" s="137"/>
      <c r="X106" s="137"/>
      <c r="AA106" s="137"/>
      <c r="AD106" s="137"/>
      <c r="AG106" s="137"/>
      <c r="AJ106" s="137"/>
      <c r="AL106" s="21"/>
    </row>
    <row r="107" ht="13.5" customHeight="1">
      <c r="F107" s="137"/>
      <c r="I107" s="137"/>
      <c r="L107" s="137"/>
      <c r="O107" s="137"/>
      <c r="R107" s="137"/>
      <c r="U107" s="137"/>
      <c r="X107" s="137"/>
      <c r="AA107" s="137"/>
      <c r="AD107" s="137"/>
      <c r="AG107" s="137"/>
      <c r="AJ107" s="137"/>
      <c r="AL107" s="21"/>
    </row>
    <row r="108" ht="13.5" customHeight="1">
      <c r="F108" s="137"/>
      <c r="I108" s="137"/>
      <c r="L108" s="137"/>
      <c r="O108" s="137"/>
      <c r="R108" s="137"/>
      <c r="U108" s="137"/>
      <c r="X108" s="137"/>
      <c r="AA108" s="137"/>
      <c r="AD108" s="137"/>
      <c r="AG108" s="137"/>
      <c r="AJ108" s="137"/>
      <c r="AL108" s="21"/>
    </row>
    <row r="109" ht="13.5" customHeight="1">
      <c r="F109" s="137"/>
      <c r="I109" s="137"/>
      <c r="L109" s="137"/>
      <c r="O109" s="137"/>
      <c r="R109" s="137"/>
      <c r="U109" s="137"/>
      <c r="X109" s="137"/>
      <c r="AA109" s="137"/>
      <c r="AD109" s="137"/>
      <c r="AG109" s="137"/>
      <c r="AJ109" s="137"/>
      <c r="AL109" s="21"/>
    </row>
    <row r="110" ht="13.5" customHeight="1">
      <c r="F110" s="137"/>
      <c r="I110" s="137"/>
      <c r="L110" s="137"/>
      <c r="O110" s="137"/>
      <c r="R110" s="137"/>
      <c r="U110" s="137"/>
      <c r="X110" s="137"/>
      <c r="AA110" s="137"/>
      <c r="AD110" s="137"/>
      <c r="AG110" s="137"/>
      <c r="AJ110" s="137"/>
      <c r="AL110" s="21"/>
    </row>
    <row r="111" ht="13.5" customHeight="1">
      <c r="F111" s="137"/>
      <c r="I111" s="137"/>
      <c r="L111" s="137"/>
      <c r="O111" s="137"/>
      <c r="R111" s="137"/>
      <c r="U111" s="137"/>
      <c r="X111" s="137"/>
      <c r="AA111" s="137"/>
      <c r="AD111" s="137"/>
      <c r="AG111" s="137"/>
      <c r="AJ111" s="137"/>
      <c r="AL111" s="21"/>
    </row>
    <row r="112" ht="13.5" customHeight="1">
      <c r="F112" s="137"/>
      <c r="I112" s="137"/>
      <c r="L112" s="137"/>
      <c r="O112" s="137"/>
      <c r="R112" s="137"/>
      <c r="U112" s="137"/>
      <c r="X112" s="137"/>
      <c r="AA112" s="137"/>
      <c r="AD112" s="137"/>
      <c r="AG112" s="137"/>
      <c r="AJ112" s="137"/>
      <c r="AL112" s="21"/>
    </row>
    <row r="113" ht="13.5" customHeight="1">
      <c r="F113" s="137"/>
      <c r="I113" s="137"/>
      <c r="L113" s="137"/>
      <c r="O113" s="137"/>
      <c r="R113" s="137"/>
      <c r="U113" s="137"/>
      <c r="X113" s="137"/>
      <c r="AA113" s="137"/>
      <c r="AD113" s="137"/>
      <c r="AG113" s="137"/>
      <c r="AJ113" s="137"/>
      <c r="AL113" s="21"/>
    </row>
    <row r="114" ht="13.5" customHeight="1">
      <c r="F114" s="137"/>
      <c r="I114" s="137"/>
      <c r="L114" s="137"/>
      <c r="O114" s="137"/>
      <c r="R114" s="137"/>
      <c r="U114" s="137"/>
      <c r="X114" s="137"/>
      <c r="AA114" s="137"/>
      <c r="AD114" s="137"/>
      <c r="AG114" s="137"/>
      <c r="AJ114" s="137"/>
      <c r="AL114" s="21"/>
    </row>
    <row r="115" ht="13.5" customHeight="1">
      <c r="F115" s="137"/>
      <c r="I115" s="137"/>
      <c r="L115" s="137"/>
      <c r="O115" s="137"/>
      <c r="R115" s="137"/>
      <c r="U115" s="137"/>
      <c r="X115" s="137"/>
      <c r="AA115" s="137"/>
      <c r="AD115" s="137"/>
      <c r="AG115" s="137"/>
      <c r="AJ115" s="137"/>
      <c r="AL115" s="21"/>
    </row>
    <row r="116" ht="13.5" customHeight="1">
      <c r="F116" s="137"/>
      <c r="I116" s="137"/>
      <c r="L116" s="137"/>
      <c r="O116" s="137"/>
      <c r="R116" s="137"/>
      <c r="U116" s="137"/>
      <c r="X116" s="137"/>
      <c r="AA116" s="137"/>
      <c r="AD116" s="137"/>
      <c r="AG116" s="137"/>
      <c r="AJ116" s="137"/>
      <c r="AL116" s="21"/>
    </row>
    <row r="117" ht="13.5" customHeight="1">
      <c r="F117" s="137"/>
      <c r="I117" s="137"/>
      <c r="L117" s="137"/>
      <c r="O117" s="137"/>
      <c r="R117" s="137"/>
      <c r="U117" s="137"/>
      <c r="X117" s="137"/>
      <c r="AA117" s="137"/>
      <c r="AD117" s="137"/>
      <c r="AG117" s="137"/>
      <c r="AJ117" s="137"/>
      <c r="AL117" s="21"/>
    </row>
    <row r="118" ht="13.5" customHeight="1">
      <c r="F118" s="137"/>
      <c r="I118" s="137"/>
      <c r="L118" s="137"/>
      <c r="O118" s="137"/>
      <c r="R118" s="137"/>
      <c r="U118" s="137"/>
      <c r="X118" s="137"/>
      <c r="AA118" s="137"/>
      <c r="AD118" s="137"/>
      <c r="AG118" s="137"/>
      <c r="AJ118" s="137"/>
      <c r="AL118" s="21"/>
    </row>
    <row r="119" ht="13.5" customHeight="1">
      <c r="F119" s="137"/>
      <c r="I119" s="137"/>
      <c r="L119" s="137"/>
      <c r="O119" s="137"/>
      <c r="R119" s="137"/>
      <c r="U119" s="137"/>
      <c r="X119" s="137"/>
      <c r="AA119" s="137"/>
      <c r="AD119" s="137"/>
      <c r="AG119" s="137"/>
      <c r="AJ119" s="137"/>
      <c r="AL119" s="21"/>
    </row>
    <row r="120" ht="13.5" customHeight="1">
      <c r="F120" s="137"/>
      <c r="I120" s="137"/>
      <c r="L120" s="137"/>
      <c r="O120" s="137"/>
      <c r="R120" s="137"/>
      <c r="U120" s="137"/>
      <c r="X120" s="137"/>
      <c r="AA120" s="137"/>
      <c r="AD120" s="137"/>
      <c r="AG120" s="137"/>
      <c r="AJ120" s="137"/>
      <c r="AL120" s="21"/>
    </row>
    <row r="121" ht="13.5" customHeight="1">
      <c r="F121" s="137"/>
      <c r="I121" s="137"/>
      <c r="L121" s="137"/>
      <c r="O121" s="137"/>
      <c r="R121" s="137"/>
      <c r="U121" s="137"/>
      <c r="X121" s="137"/>
      <c r="AA121" s="137"/>
      <c r="AD121" s="137"/>
      <c r="AG121" s="137"/>
      <c r="AJ121" s="137"/>
      <c r="AL121" s="21"/>
    </row>
    <row r="122" ht="13.5" customHeight="1">
      <c r="F122" s="137"/>
      <c r="I122" s="137"/>
      <c r="L122" s="137"/>
      <c r="O122" s="137"/>
      <c r="R122" s="137"/>
      <c r="U122" s="137"/>
      <c r="X122" s="137"/>
      <c r="AA122" s="137"/>
      <c r="AD122" s="137"/>
      <c r="AG122" s="137"/>
      <c r="AJ122" s="137"/>
      <c r="AL122" s="21"/>
    </row>
    <row r="123" ht="13.5" customHeight="1">
      <c r="F123" s="137"/>
      <c r="I123" s="137"/>
      <c r="L123" s="137"/>
      <c r="O123" s="137"/>
      <c r="R123" s="137"/>
      <c r="U123" s="137"/>
      <c r="X123" s="137"/>
      <c r="AA123" s="137"/>
      <c r="AD123" s="137"/>
      <c r="AG123" s="137"/>
      <c r="AJ123" s="137"/>
      <c r="AL123" s="21"/>
    </row>
    <row r="124" ht="13.5" customHeight="1">
      <c r="F124" s="137"/>
      <c r="I124" s="137"/>
      <c r="L124" s="137"/>
      <c r="O124" s="137"/>
      <c r="R124" s="137"/>
      <c r="U124" s="137"/>
      <c r="X124" s="137"/>
      <c r="AA124" s="137"/>
      <c r="AD124" s="137"/>
      <c r="AG124" s="137"/>
      <c r="AJ124" s="137"/>
      <c r="AL124" s="21"/>
    </row>
    <row r="125" ht="13.5" customHeight="1">
      <c r="F125" s="137"/>
      <c r="I125" s="137"/>
      <c r="L125" s="137"/>
      <c r="O125" s="137"/>
      <c r="R125" s="137"/>
      <c r="U125" s="137"/>
      <c r="X125" s="137"/>
      <c r="AA125" s="137"/>
      <c r="AD125" s="137"/>
      <c r="AG125" s="137"/>
      <c r="AJ125" s="137"/>
      <c r="AL125" s="21"/>
    </row>
    <row r="126" ht="13.5" customHeight="1">
      <c r="F126" s="137"/>
      <c r="I126" s="137"/>
      <c r="L126" s="137"/>
      <c r="O126" s="137"/>
      <c r="R126" s="137"/>
      <c r="U126" s="137"/>
      <c r="X126" s="137"/>
      <c r="AA126" s="137"/>
      <c r="AD126" s="137"/>
      <c r="AG126" s="137"/>
      <c r="AJ126" s="137"/>
      <c r="AL126" s="21"/>
    </row>
    <row r="127" ht="13.5" customHeight="1">
      <c r="F127" s="137"/>
      <c r="I127" s="137"/>
      <c r="L127" s="137"/>
      <c r="O127" s="137"/>
      <c r="R127" s="137"/>
      <c r="U127" s="137"/>
      <c r="X127" s="137"/>
      <c r="AA127" s="137"/>
      <c r="AD127" s="137"/>
      <c r="AG127" s="137"/>
      <c r="AJ127" s="137"/>
      <c r="AL127" s="21"/>
    </row>
    <row r="128" ht="13.5" customHeight="1">
      <c r="F128" s="137"/>
      <c r="I128" s="137"/>
      <c r="L128" s="137"/>
      <c r="O128" s="137"/>
      <c r="R128" s="137"/>
      <c r="U128" s="137"/>
      <c r="X128" s="137"/>
      <c r="AA128" s="137"/>
      <c r="AD128" s="137"/>
      <c r="AG128" s="137"/>
      <c r="AJ128" s="137"/>
      <c r="AL128" s="21"/>
    </row>
    <row r="129" ht="13.5" customHeight="1">
      <c r="F129" s="137"/>
      <c r="I129" s="137"/>
      <c r="L129" s="137"/>
      <c r="O129" s="137"/>
      <c r="R129" s="137"/>
      <c r="U129" s="137"/>
      <c r="X129" s="137"/>
      <c r="AA129" s="137"/>
      <c r="AD129" s="137"/>
      <c r="AG129" s="137"/>
      <c r="AJ129" s="137"/>
      <c r="AL129" s="21"/>
    </row>
    <row r="130" ht="13.5" customHeight="1">
      <c r="F130" s="137"/>
      <c r="I130" s="137"/>
      <c r="L130" s="137"/>
      <c r="O130" s="137"/>
      <c r="R130" s="137"/>
      <c r="U130" s="137"/>
      <c r="X130" s="137"/>
      <c r="AA130" s="137"/>
      <c r="AD130" s="137"/>
      <c r="AG130" s="137"/>
      <c r="AJ130" s="137"/>
      <c r="AL130" s="21"/>
    </row>
    <row r="131" ht="13.5" customHeight="1">
      <c r="F131" s="137"/>
      <c r="I131" s="137"/>
      <c r="L131" s="137"/>
      <c r="O131" s="137"/>
      <c r="R131" s="137"/>
      <c r="U131" s="137"/>
      <c r="X131" s="137"/>
      <c r="AA131" s="137"/>
      <c r="AD131" s="137"/>
      <c r="AG131" s="137"/>
      <c r="AJ131" s="137"/>
      <c r="AL131" s="21"/>
    </row>
    <row r="132" ht="13.5" customHeight="1">
      <c r="F132" s="137"/>
      <c r="I132" s="137"/>
      <c r="L132" s="137"/>
      <c r="O132" s="137"/>
      <c r="R132" s="137"/>
      <c r="U132" s="137"/>
      <c r="X132" s="137"/>
      <c r="AA132" s="137"/>
      <c r="AD132" s="137"/>
      <c r="AG132" s="137"/>
      <c r="AJ132" s="137"/>
      <c r="AL132" s="21"/>
    </row>
    <row r="133" ht="13.5" customHeight="1">
      <c r="F133" s="137"/>
      <c r="I133" s="137"/>
      <c r="L133" s="137"/>
      <c r="O133" s="137"/>
      <c r="R133" s="137"/>
      <c r="U133" s="137"/>
      <c r="X133" s="137"/>
      <c r="AA133" s="137"/>
      <c r="AD133" s="137"/>
      <c r="AG133" s="137"/>
      <c r="AJ133" s="137"/>
      <c r="AL133" s="21"/>
    </row>
    <row r="134" ht="13.5" customHeight="1">
      <c r="F134" s="137"/>
      <c r="I134" s="137"/>
      <c r="L134" s="137"/>
      <c r="O134" s="137"/>
      <c r="R134" s="137"/>
      <c r="U134" s="137"/>
      <c r="X134" s="137"/>
      <c r="AA134" s="137"/>
      <c r="AD134" s="137"/>
      <c r="AG134" s="137"/>
      <c r="AJ134" s="137"/>
      <c r="AL134" s="21"/>
    </row>
    <row r="135" ht="13.5" customHeight="1">
      <c r="F135" s="137"/>
      <c r="I135" s="137"/>
      <c r="L135" s="137"/>
      <c r="O135" s="137"/>
      <c r="R135" s="137"/>
      <c r="U135" s="137"/>
      <c r="X135" s="137"/>
      <c r="AA135" s="137"/>
      <c r="AD135" s="137"/>
      <c r="AG135" s="137"/>
      <c r="AJ135" s="137"/>
      <c r="AL135" s="21"/>
    </row>
    <row r="136" ht="13.5" customHeight="1">
      <c r="F136" s="137"/>
      <c r="I136" s="137"/>
      <c r="L136" s="137"/>
      <c r="O136" s="137"/>
      <c r="R136" s="137"/>
      <c r="U136" s="137"/>
      <c r="X136" s="137"/>
      <c r="AA136" s="137"/>
      <c r="AD136" s="137"/>
      <c r="AG136" s="137"/>
      <c r="AJ136" s="137"/>
      <c r="AL136" s="21"/>
    </row>
    <row r="137" ht="13.5" customHeight="1">
      <c r="F137" s="137"/>
      <c r="I137" s="137"/>
      <c r="L137" s="137"/>
      <c r="O137" s="137"/>
      <c r="R137" s="137"/>
      <c r="U137" s="137"/>
      <c r="X137" s="137"/>
      <c r="AA137" s="137"/>
      <c r="AD137" s="137"/>
      <c r="AG137" s="137"/>
      <c r="AJ137" s="137"/>
      <c r="AL137" s="21"/>
    </row>
    <row r="138" ht="13.5" customHeight="1">
      <c r="F138" s="137"/>
      <c r="I138" s="137"/>
      <c r="L138" s="137"/>
      <c r="O138" s="137"/>
      <c r="R138" s="137"/>
      <c r="U138" s="137"/>
      <c r="X138" s="137"/>
      <c r="AA138" s="137"/>
      <c r="AD138" s="137"/>
      <c r="AG138" s="137"/>
      <c r="AJ138" s="137"/>
      <c r="AL138" s="21"/>
    </row>
    <row r="139" ht="13.5" customHeight="1">
      <c r="F139" s="137"/>
      <c r="I139" s="137"/>
      <c r="L139" s="137"/>
      <c r="O139" s="137"/>
      <c r="R139" s="137"/>
      <c r="U139" s="137"/>
      <c r="X139" s="137"/>
      <c r="AA139" s="137"/>
      <c r="AD139" s="137"/>
      <c r="AG139" s="137"/>
      <c r="AJ139" s="137"/>
      <c r="AL139" s="21"/>
    </row>
    <row r="140" ht="13.5" customHeight="1">
      <c r="F140" s="137"/>
      <c r="I140" s="137"/>
      <c r="L140" s="137"/>
      <c r="O140" s="137"/>
      <c r="R140" s="137"/>
      <c r="U140" s="137"/>
      <c r="X140" s="137"/>
      <c r="AA140" s="137"/>
      <c r="AD140" s="137"/>
      <c r="AG140" s="137"/>
      <c r="AJ140" s="137"/>
      <c r="AL140" s="21"/>
    </row>
    <row r="141" ht="13.5" customHeight="1">
      <c r="F141" s="137"/>
      <c r="I141" s="137"/>
      <c r="L141" s="137"/>
      <c r="O141" s="137"/>
      <c r="R141" s="137"/>
      <c r="U141" s="137"/>
      <c r="X141" s="137"/>
      <c r="AA141" s="137"/>
      <c r="AD141" s="137"/>
      <c r="AG141" s="137"/>
      <c r="AJ141" s="137"/>
      <c r="AL141" s="21"/>
    </row>
    <row r="142" ht="13.5" customHeight="1">
      <c r="F142" s="137"/>
      <c r="I142" s="137"/>
      <c r="L142" s="137"/>
      <c r="O142" s="137"/>
      <c r="R142" s="137"/>
      <c r="U142" s="137"/>
      <c r="X142" s="137"/>
      <c r="AA142" s="137"/>
      <c r="AD142" s="137"/>
      <c r="AG142" s="137"/>
      <c r="AJ142" s="137"/>
      <c r="AL142" s="21"/>
    </row>
    <row r="143" ht="13.5" customHeight="1">
      <c r="F143" s="137"/>
      <c r="I143" s="137"/>
      <c r="L143" s="137"/>
      <c r="O143" s="137"/>
      <c r="R143" s="137"/>
      <c r="U143" s="137"/>
      <c r="X143" s="137"/>
      <c r="AA143" s="137"/>
      <c r="AD143" s="137"/>
      <c r="AG143" s="137"/>
      <c r="AJ143" s="137"/>
      <c r="AL143" s="21"/>
    </row>
    <row r="144" ht="13.5" customHeight="1">
      <c r="F144" s="137"/>
      <c r="I144" s="137"/>
      <c r="L144" s="137"/>
      <c r="O144" s="137"/>
      <c r="R144" s="137"/>
      <c r="U144" s="137"/>
      <c r="X144" s="137"/>
      <c r="AA144" s="137"/>
      <c r="AD144" s="137"/>
      <c r="AG144" s="137"/>
      <c r="AJ144" s="137"/>
      <c r="AL144" s="21"/>
    </row>
    <row r="145" ht="13.5" customHeight="1">
      <c r="F145" s="137"/>
      <c r="I145" s="137"/>
      <c r="L145" s="137"/>
      <c r="O145" s="137"/>
      <c r="R145" s="137"/>
      <c r="U145" s="137"/>
      <c r="X145" s="137"/>
      <c r="AA145" s="137"/>
      <c r="AD145" s="137"/>
      <c r="AG145" s="137"/>
      <c r="AJ145" s="137"/>
      <c r="AL145" s="21"/>
    </row>
    <row r="146" ht="13.5" customHeight="1">
      <c r="F146" s="137"/>
      <c r="I146" s="137"/>
      <c r="L146" s="137"/>
      <c r="O146" s="137"/>
      <c r="R146" s="137"/>
      <c r="U146" s="137"/>
      <c r="X146" s="137"/>
      <c r="AA146" s="137"/>
      <c r="AD146" s="137"/>
      <c r="AG146" s="137"/>
      <c r="AJ146" s="137"/>
      <c r="AL146" s="21"/>
    </row>
    <row r="147" ht="13.5" customHeight="1">
      <c r="F147" s="137"/>
      <c r="I147" s="137"/>
      <c r="L147" s="137"/>
      <c r="O147" s="137"/>
      <c r="R147" s="137"/>
      <c r="U147" s="137"/>
      <c r="X147" s="137"/>
      <c r="AA147" s="137"/>
      <c r="AD147" s="137"/>
      <c r="AG147" s="137"/>
      <c r="AJ147" s="137"/>
      <c r="AL147" s="21"/>
    </row>
    <row r="148" ht="13.5" customHeight="1">
      <c r="F148" s="137"/>
      <c r="I148" s="137"/>
      <c r="L148" s="137"/>
      <c r="O148" s="137"/>
      <c r="R148" s="137"/>
      <c r="U148" s="137"/>
      <c r="X148" s="137"/>
      <c r="AA148" s="137"/>
      <c r="AD148" s="137"/>
      <c r="AG148" s="137"/>
      <c r="AJ148" s="137"/>
      <c r="AL148" s="21"/>
    </row>
    <row r="149" ht="13.5" customHeight="1">
      <c r="F149" s="137"/>
      <c r="I149" s="137"/>
      <c r="L149" s="137"/>
      <c r="O149" s="137"/>
      <c r="R149" s="137"/>
      <c r="U149" s="137"/>
      <c r="X149" s="137"/>
      <c r="AA149" s="137"/>
      <c r="AD149" s="137"/>
      <c r="AG149" s="137"/>
      <c r="AJ149" s="137"/>
      <c r="AL149" s="21"/>
    </row>
    <row r="150" ht="13.5" customHeight="1">
      <c r="F150" s="137"/>
      <c r="I150" s="137"/>
      <c r="L150" s="137"/>
      <c r="O150" s="137"/>
      <c r="R150" s="137"/>
      <c r="U150" s="137"/>
      <c r="X150" s="137"/>
      <c r="AA150" s="137"/>
      <c r="AD150" s="137"/>
      <c r="AG150" s="137"/>
      <c r="AJ150" s="137"/>
      <c r="AL150" s="21"/>
    </row>
    <row r="151" ht="13.5" customHeight="1">
      <c r="F151" s="137"/>
      <c r="I151" s="137"/>
      <c r="L151" s="137"/>
      <c r="O151" s="137"/>
      <c r="R151" s="137"/>
      <c r="U151" s="137"/>
      <c r="X151" s="137"/>
      <c r="AA151" s="137"/>
      <c r="AD151" s="137"/>
      <c r="AG151" s="137"/>
      <c r="AJ151" s="137"/>
      <c r="AL151" s="21"/>
    </row>
    <row r="152" ht="13.5" customHeight="1">
      <c r="F152" s="137"/>
      <c r="I152" s="137"/>
      <c r="L152" s="137"/>
      <c r="O152" s="137"/>
      <c r="R152" s="137"/>
      <c r="U152" s="137"/>
      <c r="X152" s="137"/>
      <c r="AA152" s="137"/>
      <c r="AD152" s="137"/>
      <c r="AG152" s="137"/>
      <c r="AJ152" s="137"/>
      <c r="AL152" s="21"/>
    </row>
    <row r="153" ht="13.5" customHeight="1">
      <c r="F153" s="137"/>
      <c r="I153" s="137"/>
      <c r="L153" s="137"/>
      <c r="O153" s="137"/>
      <c r="R153" s="137"/>
      <c r="U153" s="137"/>
      <c r="X153" s="137"/>
      <c r="AA153" s="137"/>
      <c r="AD153" s="137"/>
      <c r="AG153" s="137"/>
      <c r="AJ153" s="137"/>
      <c r="AL153" s="21"/>
    </row>
    <row r="154" ht="13.5" customHeight="1">
      <c r="F154" s="137"/>
      <c r="I154" s="137"/>
      <c r="L154" s="137"/>
      <c r="O154" s="137"/>
      <c r="R154" s="137"/>
      <c r="U154" s="137"/>
      <c r="X154" s="137"/>
      <c r="AA154" s="137"/>
      <c r="AD154" s="137"/>
      <c r="AG154" s="137"/>
      <c r="AJ154" s="137"/>
      <c r="AL154" s="21"/>
    </row>
    <row r="155" ht="13.5" customHeight="1">
      <c r="F155" s="137"/>
      <c r="I155" s="137"/>
      <c r="L155" s="137"/>
      <c r="O155" s="137"/>
      <c r="R155" s="137"/>
      <c r="U155" s="137"/>
      <c r="X155" s="137"/>
      <c r="AA155" s="137"/>
      <c r="AD155" s="137"/>
      <c r="AG155" s="137"/>
      <c r="AJ155" s="137"/>
      <c r="AL155" s="21"/>
    </row>
    <row r="156" ht="13.5" customHeight="1">
      <c r="F156" s="137"/>
      <c r="I156" s="137"/>
      <c r="L156" s="137"/>
      <c r="O156" s="137"/>
      <c r="R156" s="137"/>
      <c r="U156" s="137"/>
      <c r="X156" s="137"/>
      <c r="AA156" s="137"/>
      <c r="AD156" s="137"/>
      <c r="AG156" s="137"/>
      <c r="AJ156" s="137"/>
      <c r="AL156" s="21"/>
    </row>
    <row r="157" ht="13.5" customHeight="1">
      <c r="F157" s="137"/>
      <c r="I157" s="137"/>
      <c r="L157" s="137"/>
      <c r="O157" s="137"/>
      <c r="R157" s="137"/>
      <c r="U157" s="137"/>
      <c r="X157" s="137"/>
      <c r="AA157" s="137"/>
      <c r="AD157" s="137"/>
      <c r="AG157" s="137"/>
      <c r="AJ157" s="137"/>
      <c r="AL157" s="21"/>
    </row>
    <row r="158" ht="13.5" customHeight="1">
      <c r="F158" s="137"/>
      <c r="I158" s="137"/>
      <c r="L158" s="137"/>
      <c r="O158" s="137"/>
      <c r="R158" s="137"/>
      <c r="U158" s="137"/>
      <c r="X158" s="137"/>
      <c r="AA158" s="137"/>
      <c r="AD158" s="137"/>
      <c r="AG158" s="137"/>
      <c r="AJ158" s="137"/>
      <c r="AL158" s="21"/>
    </row>
    <row r="159" ht="13.5" customHeight="1">
      <c r="F159" s="137"/>
      <c r="I159" s="137"/>
      <c r="L159" s="137"/>
      <c r="O159" s="137"/>
      <c r="R159" s="137"/>
      <c r="U159" s="137"/>
      <c r="X159" s="137"/>
      <c r="AA159" s="137"/>
      <c r="AD159" s="137"/>
      <c r="AG159" s="137"/>
      <c r="AJ159" s="137"/>
      <c r="AL159" s="21"/>
    </row>
    <row r="160" ht="13.5" customHeight="1">
      <c r="F160" s="137"/>
      <c r="I160" s="137"/>
      <c r="L160" s="137"/>
      <c r="O160" s="137"/>
      <c r="R160" s="137"/>
      <c r="U160" s="137"/>
      <c r="X160" s="137"/>
      <c r="AA160" s="137"/>
      <c r="AD160" s="137"/>
      <c r="AG160" s="137"/>
      <c r="AJ160" s="137"/>
      <c r="AL160" s="21"/>
    </row>
    <row r="161" ht="13.5" customHeight="1">
      <c r="F161" s="137"/>
      <c r="I161" s="137"/>
      <c r="L161" s="137"/>
      <c r="O161" s="137"/>
      <c r="R161" s="137"/>
      <c r="U161" s="137"/>
      <c r="X161" s="137"/>
      <c r="AA161" s="137"/>
      <c r="AD161" s="137"/>
      <c r="AG161" s="137"/>
      <c r="AJ161" s="137"/>
      <c r="AL161" s="21"/>
    </row>
    <row r="162" ht="13.5" customHeight="1">
      <c r="F162" s="137"/>
      <c r="I162" s="137"/>
      <c r="L162" s="137"/>
      <c r="O162" s="137"/>
      <c r="R162" s="137"/>
      <c r="U162" s="137"/>
      <c r="X162" s="137"/>
      <c r="AA162" s="137"/>
      <c r="AD162" s="137"/>
      <c r="AG162" s="137"/>
      <c r="AJ162" s="137"/>
      <c r="AL162" s="21"/>
    </row>
    <row r="163" ht="13.5" customHeight="1">
      <c r="F163" s="137"/>
      <c r="I163" s="137"/>
      <c r="L163" s="137"/>
      <c r="O163" s="137"/>
      <c r="R163" s="137"/>
      <c r="U163" s="137"/>
      <c r="X163" s="137"/>
      <c r="AA163" s="137"/>
      <c r="AD163" s="137"/>
      <c r="AG163" s="137"/>
      <c r="AJ163" s="137"/>
      <c r="AL163" s="21"/>
    </row>
    <row r="164" ht="13.5" customHeight="1">
      <c r="F164" s="137"/>
      <c r="I164" s="137"/>
      <c r="L164" s="137"/>
      <c r="O164" s="137"/>
      <c r="R164" s="137"/>
      <c r="U164" s="137"/>
      <c r="X164" s="137"/>
      <c r="AA164" s="137"/>
      <c r="AD164" s="137"/>
      <c r="AG164" s="137"/>
      <c r="AJ164" s="137"/>
      <c r="AL164" s="21"/>
    </row>
    <row r="165" ht="13.5" customHeight="1">
      <c r="F165" s="137"/>
      <c r="I165" s="137"/>
      <c r="L165" s="137"/>
      <c r="O165" s="137"/>
      <c r="R165" s="137"/>
      <c r="U165" s="137"/>
      <c r="X165" s="137"/>
      <c r="AA165" s="137"/>
      <c r="AD165" s="137"/>
      <c r="AG165" s="137"/>
      <c r="AJ165" s="137"/>
      <c r="AL165" s="21"/>
    </row>
    <row r="166" ht="13.5" customHeight="1">
      <c r="F166" s="137"/>
      <c r="I166" s="137"/>
      <c r="L166" s="137"/>
      <c r="O166" s="137"/>
      <c r="R166" s="137"/>
      <c r="U166" s="137"/>
      <c r="X166" s="137"/>
      <c r="AA166" s="137"/>
      <c r="AD166" s="137"/>
      <c r="AG166" s="137"/>
      <c r="AJ166" s="137"/>
      <c r="AL166" s="21"/>
    </row>
    <row r="167" ht="13.5" customHeight="1">
      <c r="F167" s="137"/>
      <c r="I167" s="137"/>
      <c r="L167" s="137"/>
      <c r="O167" s="137"/>
      <c r="R167" s="137"/>
      <c r="U167" s="137"/>
      <c r="X167" s="137"/>
      <c r="AA167" s="137"/>
      <c r="AD167" s="137"/>
      <c r="AG167" s="137"/>
      <c r="AJ167" s="137"/>
      <c r="AL167" s="21"/>
    </row>
    <row r="168" ht="13.5" customHeight="1">
      <c r="F168" s="137"/>
      <c r="I168" s="137"/>
      <c r="L168" s="137"/>
      <c r="O168" s="137"/>
      <c r="R168" s="137"/>
      <c r="U168" s="137"/>
      <c r="X168" s="137"/>
      <c r="AA168" s="137"/>
      <c r="AD168" s="137"/>
      <c r="AG168" s="137"/>
      <c r="AJ168" s="137"/>
      <c r="AL168" s="21"/>
    </row>
    <row r="169" ht="13.5" customHeight="1">
      <c r="F169" s="137"/>
      <c r="I169" s="137"/>
      <c r="L169" s="137"/>
      <c r="O169" s="137"/>
      <c r="R169" s="137"/>
      <c r="U169" s="137"/>
      <c r="X169" s="137"/>
      <c r="AA169" s="137"/>
      <c r="AD169" s="137"/>
      <c r="AG169" s="137"/>
      <c r="AJ169" s="137"/>
      <c r="AL169" s="21"/>
    </row>
    <row r="170" ht="13.5" customHeight="1">
      <c r="F170" s="137"/>
      <c r="I170" s="137"/>
      <c r="L170" s="137"/>
      <c r="O170" s="137"/>
      <c r="R170" s="137"/>
      <c r="U170" s="137"/>
      <c r="X170" s="137"/>
      <c r="AA170" s="137"/>
      <c r="AD170" s="137"/>
      <c r="AG170" s="137"/>
      <c r="AJ170" s="137"/>
      <c r="AL170" s="21"/>
    </row>
    <row r="171" ht="13.5" customHeight="1">
      <c r="F171" s="137"/>
      <c r="I171" s="137"/>
      <c r="L171" s="137"/>
      <c r="O171" s="137"/>
      <c r="R171" s="137"/>
      <c r="U171" s="137"/>
      <c r="X171" s="137"/>
      <c r="AA171" s="137"/>
      <c r="AD171" s="137"/>
      <c r="AG171" s="137"/>
      <c r="AJ171" s="137"/>
      <c r="AL171" s="21"/>
    </row>
    <row r="172" ht="13.5" customHeight="1">
      <c r="F172" s="137"/>
      <c r="I172" s="137"/>
      <c r="L172" s="137"/>
      <c r="O172" s="137"/>
      <c r="R172" s="137"/>
      <c r="U172" s="137"/>
      <c r="X172" s="137"/>
      <c r="AA172" s="137"/>
      <c r="AD172" s="137"/>
      <c r="AG172" s="137"/>
      <c r="AJ172" s="137"/>
      <c r="AL172" s="21"/>
    </row>
    <row r="173" ht="13.5" customHeight="1">
      <c r="F173" s="137"/>
      <c r="I173" s="137"/>
      <c r="L173" s="137"/>
      <c r="O173" s="137"/>
      <c r="R173" s="137"/>
      <c r="U173" s="137"/>
      <c r="X173" s="137"/>
      <c r="AA173" s="137"/>
      <c r="AD173" s="137"/>
      <c r="AG173" s="137"/>
      <c r="AJ173" s="137"/>
      <c r="AL173" s="21"/>
    </row>
    <row r="174" ht="13.5" customHeight="1">
      <c r="F174" s="137"/>
      <c r="I174" s="137"/>
      <c r="L174" s="137"/>
      <c r="O174" s="137"/>
      <c r="R174" s="137"/>
      <c r="U174" s="137"/>
      <c r="X174" s="137"/>
      <c r="AA174" s="137"/>
      <c r="AD174" s="137"/>
      <c r="AG174" s="137"/>
      <c r="AJ174" s="137"/>
      <c r="AL174" s="21"/>
    </row>
    <row r="175" ht="13.5" customHeight="1">
      <c r="F175" s="137"/>
      <c r="I175" s="137"/>
      <c r="L175" s="137"/>
      <c r="O175" s="137"/>
      <c r="R175" s="137"/>
      <c r="U175" s="137"/>
      <c r="X175" s="137"/>
      <c r="AA175" s="137"/>
      <c r="AD175" s="137"/>
      <c r="AG175" s="137"/>
      <c r="AJ175" s="137"/>
      <c r="AL175" s="21"/>
    </row>
    <row r="176" ht="13.5" customHeight="1">
      <c r="F176" s="137"/>
      <c r="I176" s="137"/>
      <c r="L176" s="137"/>
      <c r="O176" s="137"/>
      <c r="R176" s="137"/>
      <c r="U176" s="137"/>
      <c r="X176" s="137"/>
      <c r="AA176" s="137"/>
      <c r="AD176" s="137"/>
      <c r="AG176" s="137"/>
      <c r="AJ176" s="137"/>
      <c r="AL176" s="21"/>
    </row>
    <row r="177" ht="13.5" customHeight="1">
      <c r="F177" s="137"/>
      <c r="I177" s="137"/>
      <c r="L177" s="137"/>
      <c r="O177" s="137"/>
      <c r="R177" s="137"/>
      <c r="U177" s="137"/>
      <c r="X177" s="137"/>
      <c r="AA177" s="137"/>
      <c r="AD177" s="137"/>
      <c r="AG177" s="137"/>
      <c r="AJ177" s="137"/>
      <c r="AL177" s="21"/>
    </row>
    <row r="178" ht="13.5" customHeight="1">
      <c r="F178" s="137"/>
      <c r="I178" s="137"/>
      <c r="L178" s="137"/>
      <c r="O178" s="137"/>
      <c r="R178" s="137"/>
      <c r="U178" s="137"/>
      <c r="X178" s="137"/>
      <c r="AA178" s="137"/>
      <c r="AD178" s="137"/>
      <c r="AG178" s="137"/>
      <c r="AJ178" s="137"/>
      <c r="AL178" s="21"/>
    </row>
    <row r="179" ht="13.5" customHeight="1">
      <c r="F179" s="137"/>
      <c r="I179" s="137"/>
      <c r="L179" s="137"/>
      <c r="O179" s="137"/>
      <c r="R179" s="137"/>
      <c r="U179" s="137"/>
      <c r="X179" s="137"/>
      <c r="AA179" s="137"/>
      <c r="AD179" s="137"/>
      <c r="AG179" s="137"/>
      <c r="AJ179" s="137"/>
      <c r="AL179" s="21"/>
    </row>
    <row r="180" ht="13.5" customHeight="1">
      <c r="F180" s="137"/>
      <c r="I180" s="137"/>
      <c r="L180" s="137"/>
      <c r="O180" s="137"/>
      <c r="R180" s="137"/>
      <c r="U180" s="137"/>
      <c r="X180" s="137"/>
      <c r="AA180" s="137"/>
      <c r="AD180" s="137"/>
      <c r="AG180" s="137"/>
      <c r="AJ180" s="137"/>
      <c r="AL180" s="21"/>
    </row>
    <row r="181" ht="13.5" customHeight="1">
      <c r="F181" s="137"/>
      <c r="I181" s="137"/>
      <c r="L181" s="137"/>
      <c r="O181" s="137"/>
      <c r="R181" s="137"/>
      <c r="U181" s="137"/>
      <c r="X181" s="137"/>
      <c r="AA181" s="137"/>
      <c r="AD181" s="137"/>
      <c r="AG181" s="137"/>
      <c r="AJ181" s="137"/>
      <c r="AL181" s="21"/>
    </row>
    <row r="182" ht="13.5" customHeight="1">
      <c r="F182" s="137"/>
      <c r="I182" s="137"/>
      <c r="L182" s="137"/>
      <c r="O182" s="137"/>
      <c r="R182" s="137"/>
      <c r="U182" s="137"/>
      <c r="X182" s="137"/>
      <c r="AA182" s="137"/>
      <c r="AD182" s="137"/>
      <c r="AG182" s="137"/>
      <c r="AJ182" s="137"/>
      <c r="AL182" s="21"/>
    </row>
    <row r="183" ht="13.5" customHeight="1">
      <c r="F183" s="137"/>
      <c r="I183" s="137"/>
      <c r="L183" s="137"/>
      <c r="O183" s="137"/>
      <c r="R183" s="137"/>
      <c r="U183" s="137"/>
      <c r="X183" s="137"/>
      <c r="AA183" s="137"/>
      <c r="AD183" s="137"/>
      <c r="AG183" s="137"/>
      <c r="AJ183" s="137"/>
      <c r="AL183" s="21"/>
    </row>
    <row r="184" ht="13.5" customHeight="1">
      <c r="F184" s="137"/>
      <c r="I184" s="137"/>
      <c r="L184" s="137"/>
      <c r="O184" s="137"/>
      <c r="R184" s="137"/>
      <c r="U184" s="137"/>
      <c r="X184" s="137"/>
      <c r="AA184" s="137"/>
      <c r="AD184" s="137"/>
      <c r="AG184" s="137"/>
      <c r="AJ184" s="137"/>
      <c r="AL184" s="21"/>
    </row>
    <row r="185" ht="13.5" customHeight="1">
      <c r="F185" s="137"/>
      <c r="I185" s="137"/>
      <c r="L185" s="137"/>
      <c r="O185" s="137"/>
      <c r="R185" s="137"/>
      <c r="U185" s="137"/>
      <c r="X185" s="137"/>
      <c r="AA185" s="137"/>
      <c r="AD185" s="137"/>
      <c r="AG185" s="137"/>
      <c r="AJ185" s="137"/>
      <c r="AL185" s="21"/>
    </row>
    <row r="186" ht="13.5" customHeight="1">
      <c r="F186" s="137"/>
      <c r="I186" s="137"/>
      <c r="L186" s="137"/>
      <c r="O186" s="137"/>
      <c r="R186" s="137"/>
      <c r="U186" s="137"/>
      <c r="X186" s="137"/>
      <c r="AA186" s="137"/>
      <c r="AD186" s="137"/>
      <c r="AG186" s="137"/>
      <c r="AJ186" s="137"/>
      <c r="AL186" s="21"/>
    </row>
    <row r="187" ht="13.5" customHeight="1">
      <c r="F187" s="137"/>
      <c r="I187" s="137"/>
      <c r="L187" s="137"/>
      <c r="O187" s="137"/>
      <c r="R187" s="137"/>
      <c r="U187" s="137"/>
      <c r="X187" s="137"/>
      <c r="AA187" s="137"/>
      <c r="AD187" s="137"/>
      <c r="AG187" s="137"/>
      <c r="AJ187" s="137"/>
      <c r="AL187" s="21"/>
    </row>
    <row r="188" ht="13.5" customHeight="1">
      <c r="F188" s="137"/>
      <c r="I188" s="137"/>
      <c r="L188" s="137"/>
      <c r="O188" s="137"/>
      <c r="R188" s="137"/>
      <c r="U188" s="137"/>
      <c r="X188" s="137"/>
      <c r="AA188" s="137"/>
      <c r="AD188" s="137"/>
      <c r="AG188" s="137"/>
      <c r="AJ188" s="137"/>
      <c r="AL188" s="21"/>
    </row>
    <row r="189" ht="13.5" customHeight="1">
      <c r="F189" s="137"/>
      <c r="I189" s="137"/>
      <c r="L189" s="137"/>
      <c r="O189" s="137"/>
      <c r="R189" s="137"/>
      <c r="U189" s="137"/>
      <c r="X189" s="137"/>
      <c r="AA189" s="137"/>
      <c r="AD189" s="137"/>
      <c r="AG189" s="137"/>
      <c r="AJ189" s="137"/>
      <c r="AL189" s="21"/>
    </row>
    <row r="190" ht="13.5" customHeight="1">
      <c r="F190" s="137"/>
      <c r="I190" s="137"/>
      <c r="L190" s="137"/>
      <c r="O190" s="137"/>
      <c r="R190" s="137"/>
      <c r="U190" s="137"/>
      <c r="X190" s="137"/>
      <c r="AA190" s="137"/>
      <c r="AD190" s="137"/>
      <c r="AG190" s="137"/>
      <c r="AJ190" s="137"/>
      <c r="AL190" s="21"/>
    </row>
    <row r="191" ht="13.5" customHeight="1">
      <c r="F191" s="137"/>
      <c r="I191" s="137"/>
      <c r="L191" s="137"/>
      <c r="O191" s="137"/>
      <c r="R191" s="137"/>
      <c r="U191" s="137"/>
      <c r="X191" s="137"/>
      <c r="AA191" s="137"/>
      <c r="AD191" s="137"/>
      <c r="AG191" s="137"/>
      <c r="AJ191" s="137"/>
      <c r="AL191" s="21"/>
    </row>
    <row r="192" ht="13.5" customHeight="1">
      <c r="F192" s="137"/>
      <c r="I192" s="137"/>
      <c r="L192" s="137"/>
      <c r="O192" s="137"/>
      <c r="R192" s="137"/>
      <c r="U192" s="137"/>
      <c r="X192" s="137"/>
      <c r="AA192" s="137"/>
      <c r="AD192" s="137"/>
      <c r="AG192" s="137"/>
      <c r="AJ192" s="137"/>
      <c r="AL192" s="21"/>
    </row>
    <row r="193" ht="13.5" customHeight="1">
      <c r="F193" s="137"/>
      <c r="I193" s="137"/>
      <c r="L193" s="137"/>
      <c r="O193" s="137"/>
      <c r="R193" s="137"/>
      <c r="U193" s="137"/>
      <c r="X193" s="137"/>
      <c r="AA193" s="137"/>
      <c r="AD193" s="137"/>
      <c r="AG193" s="137"/>
      <c r="AJ193" s="137"/>
      <c r="AL193" s="21"/>
    </row>
    <row r="194" ht="13.5" customHeight="1">
      <c r="F194" s="137"/>
      <c r="I194" s="137"/>
      <c r="L194" s="137"/>
      <c r="O194" s="137"/>
      <c r="R194" s="137"/>
      <c r="U194" s="137"/>
      <c r="X194" s="137"/>
      <c r="AA194" s="137"/>
      <c r="AD194" s="137"/>
      <c r="AG194" s="137"/>
      <c r="AJ194" s="137"/>
      <c r="AL194" s="21"/>
    </row>
    <row r="195" ht="13.5" customHeight="1">
      <c r="F195" s="137"/>
      <c r="I195" s="137"/>
      <c r="L195" s="137"/>
      <c r="O195" s="137"/>
      <c r="R195" s="137"/>
      <c r="U195" s="137"/>
      <c r="X195" s="137"/>
      <c r="AA195" s="137"/>
      <c r="AD195" s="137"/>
      <c r="AG195" s="137"/>
      <c r="AJ195" s="137"/>
      <c r="AL195" s="21"/>
    </row>
    <row r="196" ht="13.5" customHeight="1">
      <c r="F196" s="137"/>
      <c r="I196" s="137"/>
      <c r="L196" s="137"/>
      <c r="O196" s="137"/>
      <c r="R196" s="137"/>
      <c r="U196" s="137"/>
      <c r="X196" s="137"/>
      <c r="AA196" s="137"/>
      <c r="AD196" s="137"/>
      <c r="AG196" s="137"/>
      <c r="AJ196" s="137"/>
      <c r="AL196" s="21"/>
    </row>
    <row r="197" ht="13.5" customHeight="1">
      <c r="F197" s="137"/>
      <c r="I197" s="137"/>
      <c r="L197" s="137"/>
      <c r="O197" s="137"/>
      <c r="R197" s="137"/>
      <c r="U197" s="137"/>
      <c r="X197" s="137"/>
      <c r="AA197" s="137"/>
      <c r="AD197" s="137"/>
      <c r="AG197" s="137"/>
      <c r="AJ197" s="137"/>
      <c r="AL197" s="21"/>
    </row>
    <row r="198" ht="13.5" customHeight="1">
      <c r="F198" s="137"/>
      <c r="I198" s="137"/>
      <c r="L198" s="137"/>
      <c r="O198" s="137"/>
      <c r="R198" s="137"/>
      <c r="U198" s="137"/>
      <c r="X198" s="137"/>
      <c r="AA198" s="137"/>
      <c r="AD198" s="137"/>
      <c r="AG198" s="137"/>
      <c r="AJ198" s="137"/>
      <c r="AL198" s="21"/>
    </row>
    <row r="199" ht="13.5" customHeight="1">
      <c r="F199" s="137"/>
      <c r="I199" s="137"/>
      <c r="L199" s="137"/>
      <c r="O199" s="137"/>
      <c r="R199" s="137"/>
      <c r="U199" s="137"/>
      <c r="X199" s="137"/>
      <c r="AA199" s="137"/>
      <c r="AD199" s="137"/>
      <c r="AG199" s="137"/>
      <c r="AJ199" s="137"/>
      <c r="AL199" s="21"/>
    </row>
    <row r="200" ht="13.5" customHeight="1">
      <c r="F200" s="137"/>
      <c r="I200" s="137"/>
      <c r="L200" s="137"/>
      <c r="O200" s="137"/>
      <c r="R200" s="137"/>
      <c r="U200" s="137"/>
      <c r="X200" s="137"/>
      <c r="AA200" s="137"/>
      <c r="AD200" s="137"/>
      <c r="AG200" s="137"/>
      <c r="AJ200" s="137"/>
      <c r="AL200" s="21"/>
    </row>
    <row r="201" ht="13.5" customHeight="1">
      <c r="F201" s="137"/>
      <c r="I201" s="137"/>
      <c r="L201" s="137"/>
      <c r="O201" s="137"/>
      <c r="R201" s="137"/>
      <c r="U201" s="137"/>
      <c r="X201" s="137"/>
      <c r="AA201" s="137"/>
      <c r="AD201" s="137"/>
      <c r="AG201" s="137"/>
      <c r="AJ201" s="137"/>
      <c r="AL201" s="21"/>
    </row>
    <row r="202" ht="13.5" customHeight="1">
      <c r="F202" s="137"/>
      <c r="I202" s="137"/>
      <c r="L202" s="137"/>
      <c r="O202" s="137"/>
      <c r="R202" s="137"/>
      <c r="U202" s="137"/>
      <c r="X202" s="137"/>
      <c r="AA202" s="137"/>
      <c r="AD202" s="137"/>
      <c r="AG202" s="137"/>
      <c r="AJ202" s="137"/>
      <c r="AL202" s="21"/>
    </row>
    <row r="203" ht="13.5" customHeight="1">
      <c r="F203" s="137"/>
      <c r="I203" s="137"/>
      <c r="L203" s="137"/>
      <c r="O203" s="137"/>
      <c r="R203" s="137"/>
      <c r="U203" s="137"/>
      <c r="X203" s="137"/>
      <c r="AA203" s="137"/>
      <c r="AD203" s="137"/>
      <c r="AG203" s="137"/>
      <c r="AJ203" s="137"/>
      <c r="AL203" s="21"/>
    </row>
    <row r="204" ht="13.5" customHeight="1">
      <c r="F204" s="137"/>
      <c r="I204" s="137"/>
      <c r="L204" s="137"/>
      <c r="O204" s="137"/>
      <c r="R204" s="137"/>
      <c r="U204" s="137"/>
      <c r="X204" s="137"/>
      <c r="AA204" s="137"/>
      <c r="AD204" s="137"/>
      <c r="AG204" s="137"/>
      <c r="AJ204" s="137"/>
      <c r="AL204" s="21"/>
    </row>
    <row r="205" ht="13.5" customHeight="1">
      <c r="F205" s="137"/>
      <c r="I205" s="137"/>
      <c r="L205" s="137"/>
      <c r="O205" s="137"/>
      <c r="R205" s="137"/>
      <c r="U205" s="137"/>
      <c r="X205" s="137"/>
      <c r="AA205" s="137"/>
      <c r="AD205" s="137"/>
      <c r="AG205" s="137"/>
      <c r="AJ205" s="137"/>
      <c r="AL205" s="21"/>
    </row>
    <row r="206" ht="13.5" customHeight="1">
      <c r="F206" s="137"/>
      <c r="I206" s="137"/>
      <c r="L206" s="137"/>
      <c r="O206" s="137"/>
      <c r="R206" s="137"/>
      <c r="U206" s="137"/>
      <c r="X206" s="137"/>
      <c r="AA206" s="137"/>
      <c r="AD206" s="137"/>
      <c r="AG206" s="137"/>
      <c r="AJ206" s="137"/>
      <c r="AL206" s="21"/>
    </row>
    <row r="207" ht="13.5" customHeight="1">
      <c r="F207" s="137"/>
      <c r="I207" s="137"/>
      <c r="L207" s="137"/>
      <c r="O207" s="137"/>
      <c r="R207" s="137"/>
      <c r="U207" s="137"/>
      <c r="X207" s="137"/>
      <c r="AA207" s="137"/>
      <c r="AD207" s="137"/>
      <c r="AG207" s="137"/>
      <c r="AJ207" s="137"/>
      <c r="AL207" s="21"/>
    </row>
    <row r="208" ht="13.5" customHeight="1">
      <c r="F208" s="137"/>
      <c r="I208" s="137"/>
      <c r="L208" s="137"/>
      <c r="O208" s="137"/>
      <c r="R208" s="137"/>
      <c r="U208" s="137"/>
      <c r="X208" s="137"/>
      <c r="AA208" s="137"/>
      <c r="AD208" s="137"/>
      <c r="AG208" s="137"/>
      <c r="AJ208" s="137"/>
      <c r="AL208" s="21"/>
    </row>
    <row r="209" ht="13.5" customHeight="1">
      <c r="F209" s="137"/>
      <c r="I209" s="137"/>
      <c r="L209" s="137"/>
      <c r="O209" s="137"/>
      <c r="R209" s="137"/>
      <c r="U209" s="137"/>
      <c r="X209" s="137"/>
      <c r="AA209" s="137"/>
      <c r="AD209" s="137"/>
      <c r="AG209" s="137"/>
      <c r="AJ209" s="137"/>
      <c r="AL209" s="21"/>
    </row>
    <row r="210" ht="13.5" customHeight="1">
      <c r="F210" s="137"/>
      <c r="I210" s="137"/>
      <c r="L210" s="137"/>
      <c r="O210" s="137"/>
      <c r="R210" s="137"/>
      <c r="U210" s="137"/>
      <c r="X210" s="137"/>
      <c r="AA210" s="137"/>
      <c r="AD210" s="137"/>
      <c r="AG210" s="137"/>
      <c r="AJ210" s="137"/>
      <c r="AL210" s="21"/>
    </row>
    <row r="211" ht="13.5" customHeight="1">
      <c r="F211" s="137"/>
      <c r="I211" s="137"/>
      <c r="L211" s="137"/>
      <c r="O211" s="137"/>
      <c r="R211" s="137"/>
      <c r="U211" s="137"/>
      <c r="X211" s="137"/>
      <c r="AA211" s="137"/>
      <c r="AD211" s="137"/>
      <c r="AG211" s="137"/>
      <c r="AJ211" s="137"/>
      <c r="AL211" s="21"/>
    </row>
    <row r="212" ht="13.5" customHeight="1">
      <c r="F212" s="137"/>
      <c r="I212" s="137"/>
      <c r="L212" s="137"/>
      <c r="O212" s="137"/>
      <c r="R212" s="137"/>
      <c r="U212" s="137"/>
      <c r="X212" s="137"/>
      <c r="AA212" s="137"/>
      <c r="AD212" s="137"/>
      <c r="AG212" s="137"/>
      <c r="AJ212" s="137"/>
      <c r="AL212" s="21"/>
    </row>
    <row r="213" ht="13.5" customHeight="1">
      <c r="F213" s="137"/>
      <c r="I213" s="137"/>
      <c r="L213" s="137"/>
      <c r="O213" s="137"/>
      <c r="R213" s="137"/>
      <c r="U213" s="137"/>
      <c r="X213" s="137"/>
      <c r="AA213" s="137"/>
      <c r="AD213" s="137"/>
      <c r="AG213" s="137"/>
      <c r="AJ213" s="137"/>
      <c r="AL213" s="21"/>
    </row>
    <row r="214" ht="13.5" customHeight="1">
      <c r="F214" s="137"/>
      <c r="I214" s="137"/>
      <c r="L214" s="137"/>
      <c r="O214" s="137"/>
      <c r="R214" s="137"/>
      <c r="U214" s="137"/>
      <c r="X214" s="137"/>
      <c r="AA214" s="137"/>
      <c r="AD214" s="137"/>
      <c r="AG214" s="137"/>
      <c r="AJ214" s="137"/>
      <c r="AL214" s="21"/>
    </row>
    <row r="215" ht="13.5" customHeight="1">
      <c r="F215" s="137"/>
      <c r="I215" s="137"/>
      <c r="L215" s="137"/>
      <c r="O215" s="137"/>
      <c r="R215" s="137"/>
      <c r="U215" s="137"/>
      <c r="X215" s="137"/>
      <c r="AA215" s="137"/>
      <c r="AD215" s="137"/>
      <c r="AG215" s="137"/>
      <c r="AJ215" s="137"/>
      <c r="AL215" s="21"/>
    </row>
    <row r="216" ht="13.5" customHeight="1">
      <c r="F216" s="137"/>
      <c r="I216" s="137"/>
      <c r="L216" s="137"/>
      <c r="O216" s="137"/>
      <c r="R216" s="137"/>
      <c r="U216" s="137"/>
      <c r="X216" s="137"/>
      <c r="AA216" s="137"/>
      <c r="AD216" s="137"/>
      <c r="AG216" s="137"/>
      <c r="AJ216" s="137"/>
      <c r="AL216" s="21"/>
    </row>
    <row r="217" ht="13.5" customHeight="1">
      <c r="F217" s="137"/>
      <c r="I217" s="137"/>
      <c r="L217" s="137"/>
      <c r="O217" s="137"/>
      <c r="R217" s="137"/>
      <c r="U217" s="137"/>
      <c r="X217" s="137"/>
      <c r="AA217" s="137"/>
      <c r="AD217" s="137"/>
      <c r="AG217" s="137"/>
      <c r="AJ217" s="137"/>
      <c r="AL217" s="21"/>
    </row>
    <row r="218" ht="13.5" customHeight="1">
      <c r="F218" s="137"/>
      <c r="I218" s="137"/>
      <c r="L218" s="137"/>
      <c r="O218" s="137"/>
      <c r="R218" s="137"/>
      <c r="U218" s="137"/>
      <c r="X218" s="137"/>
      <c r="AA218" s="137"/>
      <c r="AD218" s="137"/>
      <c r="AG218" s="137"/>
      <c r="AJ218" s="137"/>
      <c r="AL218" s="21"/>
    </row>
    <row r="219" ht="13.5" customHeight="1">
      <c r="F219" s="137"/>
      <c r="I219" s="137"/>
      <c r="L219" s="137"/>
      <c r="O219" s="137"/>
      <c r="R219" s="137"/>
      <c r="U219" s="137"/>
      <c r="X219" s="137"/>
      <c r="AA219" s="137"/>
      <c r="AD219" s="137"/>
      <c r="AG219" s="137"/>
      <c r="AJ219" s="137"/>
      <c r="AL219" s="21"/>
    </row>
    <row r="220" ht="13.5" customHeight="1">
      <c r="F220" s="137"/>
      <c r="I220" s="137"/>
      <c r="L220" s="137"/>
      <c r="O220" s="137"/>
      <c r="R220" s="137"/>
      <c r="U220" s="137"/>
      <c r="X220" s="137"/>
      <c r="AA220" s="137"/>
      <c r="AD220" s="137"/>
      <c r="AG220" s="137"/>
      <c r="AJ220" s="137"/>
      <c r="AL220" s="21"/>
    </row>
    <row r="221" ht="13.5" customHeight="1">
      <c r="F221" s="137"/>
      <c r="I221" s="137"/>
      <c r="L221" s="137"/>
      <c r="O221" s="137"/>
      <c r="R221" s="137"/>
      <c r="U221" s="137"/>
      <c r="X221" s="137"/>
      <c r="AA221" s="137"/>
      <c r="AD221" s="137"/>
      <c r="AG221" s="137"/>
      <c r="AJ221" s="137"/>
      <c r="AL221" s="21"/>
    </row>
    <row r="222" ht="13.5" customHeight="1">
      <c r="F222" s="137"/>
      <c r="I222" s="137"/>
      <c r="L222" s="137"/>
      <c r="O222" s="137"/>
      <c r="R222" s="137"/>
      <c r="U222" s="137"/>
      <c r="X222" s="137"/>
      <c r="AA222" s="137"/>
      <c r="AD222" s="137"/>
      <c r="AG222" s="137"/>
      <c r="AJ222" s="137"/>
      <c r="AL222" s="21"/>
    </row>
    <row r="223" ht="13.5" customHeight="1">
      <c r="F223" s="137"/>
      <c r="I223" s="137"/>
      <c r="L223" s="137"/>
      <c r="O223" s="137"/>
      <c r="R223" s="137"/>
      <c r="U223" s="137"/>
      <c r="X223" s="137"/>
      <c r="AA223" s="137"/>
      <c r="AD223" s="137"/>
      <c r="AG223" s="137"/>
      <c r="AJ223" s="137"/>
      <c r="AL223" s="21"/>
    </row>
    <row r="224" ht="13.5" customHeight="1">
      <c r="F224" s="137"/>
      <c r="I224" s="137"/>
      <c r="L224" s="137"/>
      <c r="O224" s="137"/>
      <c r="R224" s="137"/>
      <c r="U224" s="137"/>
      <c r="X224" s="137"/>
      <c r="AA224" s="137"/>
      <c r="AD224" s="137"/>
      <c r="AG224" s="137"/>
      <c r="AJ224" s="137"/>
      <c r="AL224" s="21"/>
    </row>
    <row r="225" ht="13.5" customHeight="1">
      <c r="F225" s="137"/>
      <c r="I225" s="137"/>
      <c r="L225" s="137"/>
      <c r="O225" s="137"/>
      <c r="R225" s="137"/>
      <c r="U225" s="137"/>
      <c r="X225" s="137"/>
      <c r="AA225" s="137"/>
      <c r="AD225" s="137"/>
      <c r="AG225" s="137"/>
      <c r="AJ225" s="137"/>
      <c r="AL225" s="21"/>
    </row>
    <row r="226" ht="13.5" customHeight="1">
      <c r="F226" s="137"/>
      <c r="I226" s="137"/>
      <c r="L226" s="137"/>
      <c r="O226" s="137"/>
      <c r="R226" s="137"/>
      <c r="U226" s="137"/>
      <c r="X226" s="137"/>
      <c r="AA226" s="137"/>
      <c r="AD226" s="137"/>
      <c r="AG226" s="137"/>
      <c r="AJ226" s="137"/>
      <c r="AL226" s="21"/>
    </row>
    <row r="227" ht="13.5" customHeight="1">
      <c r="F227" s="137"/>
      <c r="I227" s="137"/>
      <c r="L227" s="137"/>
      <c r="O227" s="137"/>
      <c r="R227" s="137"/>
      <c r="U227" s="137"/>
      <c r="X227" s="137"/>
      <c r="AA227" s="137"/>
      <c r="AD227" s="137"/>
      <c r="AG227" s="137"/>
      <c r="AJ227" s="137"/>
      <c r="AL227" s="21"/>
    </row>
    <row r="228" ht="13.5" customHeight="1">
      <c r="F228" s="137"/>
      <c r="I228" s="137"/>
      <c r="L228" s="137"/>
      <c r="O228" s="137"/>
      <c r="R228" s="137"/>
      <c r="U228" s="137"/>
      <c r="X228" s="137"/>
      <c r="AA228" s="137"/>
      <c r="AD228" s="137"/>
      <c r="AG228" s="137"/>
      <c r="AJ228" s="137"/>
      <c r="AL228" s="21"/>
    </row>
    <row r="229" ht="13.5" customHeight="1">
      <c r="F229" s="137"/>
      <c r="I229" s="137"/>
      <c r="L229" s="137"/>
      <c r="O229" s="137"/>
      <c r="R229" s="137"/>
      <c r="U229" s="137"/>
      <c r="X229" s="137"/>
      <c r="AA229" s="137"/>
      <c r="AD229" s="137"/>
      <c r="AG229" s="137"/>
      <c r="AJ229" s="137"/>
      <c r="AL229" s="21"/>
    </row>
    <row r="230" ht="13.5" customHeight="1">
      <c r="F230" s="137"/>
      <c r="I230" s="137"/>
      <c r="L230" s="137"/>
      <c r="O230" s="137"/>
      <c r="R230" s="137"/>
      <c r="U230" s="137"/>
      <c r="X230" s="137"/>
      <c r="AA230" s="137"/>
      <c r="AD230" s="137"/>
      <c r="AG230" s="137"/>
      <c r="AJ230" s="137"/>
      <c r="AL230" s="21"/>
    </row>
    <row r="231" ht="13.5" customHeight="1">
      <c r="F231" s="137"/>
      <c r="I231" s="137"/>
      <c r="L231" s="137"/>
      <c r="O231" s="137"/>
      <c r="R231" s="137"/>
      <c r="U231" s="137"/>
      <c r="X231" s="137"/>
      <c r="AA231" s="137"/>
      <c r="AD231" s="137"/>
      <c r="AG231" s="137"/>
      <c r="AJ231" s="137"/>
      <c r="AL231" s="21"/>
    </row>
    <row r="232" ht="13.5" customHeight="1">
      <c r="F232" s="137"/>
      <c r="I232" s="137"/>
      <c r="L232" s="137"/>
      <c r="O232" s="137"/>
      <c r="R232" s="137"/>
      <c r="U232" s="137"/>
      <c r="X232" s="137"/>
      <c r="AA232" s="137"/>
      <c r="AD232" s="137"/>
      <c r="AG232" s="137"/>
      <c r="AJ232" s="137"/>
      <c r="AL232" s="21"/>
    </row>
    <row r="233" ht="13.5" customHeight="1">
      <c r="F233" s="137"/>
      <c r="I233" s="137"/>
      <c r="L233" s="137"/>
      <c r="O233" s="137"/>
      <c r="R233" s="137"/>
      <c r="U233" s="137"/>
      <c r="X233" s="137"/>
      <c r="AA233" s="137"/>
      <c r="AD233" s="137"/>
      <c r="AG233" s="137"/>
      <c r="AJ233" s="137"/>
      <c r="AL233" s="21"/>
    </row>
    <row r="234" ht="13.5" customHeight="1">
      <c r="F234" s="137"/>
      <c r="I234" s="137"/>
      <c r="L234" s="137"/>
      <c r="O234" s="137"/>
      <c r="R234" s="137"/>
      <c r="U234" s="137"/>
      <c r="X234" s="137"/>
      <c r="AA234" s="137"/>
      <c r="AD234" s="137"/>
      <c r="AG234" s="137"/>
      <c r="AJ234" s="137"/>
      <c r="AL234" s="21"/>
    </row>
    <row r="235" ht="13.5" customHeight="1">
      <c r="F235" s="137"/>
      <c r="I235" s="137"/>
      <c r="L235" s="137"/>
      <c r="O235" s="137"/>
      <c r="R235" s="137"/>
      <c r="U235" s="137"/>
      <c r="X235" s="137"/>
      <c r="AA235" s="137"/>
      <c r="AD235" s="137"/>
      <c r="AG235" s="137"/>
      <c r="AJ235" s="137"/>
      <c r="AL235" s="21"/>
    </row>
    <row r="236" ht="13.5" customHeight="1">
      <c r="F236" s="137"/>
      <c r="I236" s="137"/>
      <c r="L236" s="137"/>
      <c r="O236" s="137"/>
      <c r="R236" s="137"/>
      <c r="U236" s="137"/>
      <c r="X236" s="137"/>
      <c r="AA236" s="137"/>
      <c r="AD236" s="137"/>
      <c r="AG236" s="137"/>
      <c r="AJ236" s="137"/>
      <c r="AL236" s="21"/>
    </row>
    <row r="237" ht="13.5" customHeight="1">
      <c r="F237" s="137"/>
      <c r="I237" s="137"/>
      <c r="L237" s="137"/>
      <c r="O237" s="137"/>
      <c r="R237" s="137"/>
      <c r="U237" s="137"/>
      <c r="X237" s="137"/>
      <c r="AA237" s="137"/>
      <c r="AD237" s="137"/>
      <c r="AG237" s="137"/>
      <c r="AJ237" s="137"/>
      <c r="AL237" s="21"/>
    </row>
    <row r="238" ht="13.5" customHeight="1">
      <c r="F238" s="137"/>
      <c r="I238" s="137"/>
      <c r="L238" s="137"/>
      <c r="O238" s="137"/>
      <c r="R238" s="137"/>
      <c r="U238" s="137"/>
      <c r="X238" s="137"/>
      <c r="AA238" s="137"/>
      <c r="AD238" s="137"/>
      <c r="AG238" s="137"/>
      <c r="AJ238" s="137"/>
      <c r="AL238" s="21"/>
    </row>
    <row r="239" ht="13.5" customHeight="1">
      <c r="F239" s="137"/>
      <c r="I239" s="137"/>
      <c r="L239" s="137"/>
      <c r="O239" s="137"/>
      <c r="R239" s="137"/>
      <c r="U239" s="137"/>
      <c r="X239" s="137"/>
      <c r="AA239" s="137"/>
      <c r="AD239" s="137"/>
      <c r="AG239" s="137"/>
      <c r="AJ239" s="137"/>
      <c r="AL239" s="21"/>
    </row>
    <row r="240" ht="13.5" customHeight="1">
      <c r="F240" s="137"/>
      <c r="I240" s="137"/>
      <c r="L240" s="137"/>
      <c r="O240" s="137"/>
      <c r="R240" s="137"/>
      <c r="U240" s="137"/>
      <c r="X240" s="137"/>
      <c r="AA240" s="137"/>
      <c r="AD240" s="137"/>
      <c r="AG240" s="137"/>
      <c r="AJ240" s="137"/>
      <c r="AL240" s="21"/>
    </row>
    <row r="241" ht="13.5" customHeight="1">
      <c r="F241" s="137"/>
      <c r="I241" s="137"/>
      <c r="L241" s="137"/>
      <c r="O241" s="137"/>
      <c r="R241" s="137"/>
      <c r="U241" s="137"/>
      <c r="X241" s="137"/>
      <c r="AA241" s="137"/>
      <c r="AD241" s="137"/>
      <c r="AG241" s="137"/>
      <c r="AJ241" s="137"/>
      <c r="AL241" s="21"/>
    </row>
    <row r="242" ht="13.5" customHeight="1">
      <c r="F242" s="137"/>
      <c r="I242" s="137"/>
      <c r="L242" s="137"/>
      <c r="O242" s="137"/>
      <c r="R242" s="137"/>
      <c r="U242" s="137"/>
      <c r="X242" s="137"/>
      <c r="AA242" s="137"/>
      <c r="AD242" s="137"/>
      <c r="AG242" s="137"/>
      <c r="AJ242" s="137"/>
      <c r="AL242" s="21"/>
    </row>
    <row r="243" ht="13.5" customHeight="1">
      <c r="F243" s="137"/>
      <c r="I243" s="137"/>
      <c r="L243" s="137"/>
      <c r="O243" s="137"/>
      <c r="R243" s="137"/>
      <c r="U243" s="137"/>
      <c r="X243" s="137"/>
      <c r="AA243" s="137"/>
      <c r="AD243" s="137"/>
      <c r="AG243" s="137"/>
      <c r="AJ243" s="137"/>
      <c r="AL243" s="21"/>
    </row>
    <row r="244" ht="13.5" customHeight="1">
      <c r="F244" s="137"/>
      <c r="I244" s="137"/>
      <c r="L244" s="137"/>
      <c r="O244" s="137"/>
      <c r="R244" s="137"/>
      <c r="U244" s="137"/>
      <c r="X244" s="137"/>
      <c r="AA244" s="137"/>
      <c r="AD244" s="137"/>
      <c r="AG244" s="137"/>
      <c r="AJ244" s="137"/>
      <c r="AL244" s="21"/>
    </row>
    <row r="245" ht="13.5" customHeight="1">
      <c r="F245" s="137"/>
      <c r="I245" s="137"/>
      <c r="L245" s="137"/>
      <c r="O245" s="137"/>
      <c r="R245" s="137"/>
      <c r="U245" s="137"/>
      <c r="X245" s="137"/>
      <c r="AA245" s="137"/>
      <c r="AD245" s="137"/>
      <c r="AG245" s="137"/>
      <c r="AJ245" s="137"/>
      <c r="AL245" s="21"/>
    </row>
    <row r="246" ht="13.5" customHeight="1">
      <c r="F246" s="137"/>
      <c r="I246" s="137"/>
      <c r="L246" s="137"/>
      <c r="O246" s="137"/>
      <c r="R246" s="137"/>
      <c r="U246" s="137"/>
      <c r="X246" s="137"/>
      <c r="AA246" s="137"/>
      <c r="AD246" s="137"/>
      <c r="AG246" s="137"/>
      <c r="AJ246" s="137"/>
      <c r="AL246" s="21"/>
    </row>
    <row r="247" ht="13.5" customHeight="1">
      <c r="F247" s="137"/>
      <c r="I247" s="137"/>
      <c r="L247" s="137"/>
      <c r="O247" s="137"/>
      <c r="R247" s="137"/>
      <c r="U247" s="137"/>
      <c r="X247" s="137"/>
      <c r="AA247" s="137"/>
      <c r="AD247" s="137"/>
      <c r="AG247" s="137"/>
      <c r="AJ247" s="137"/>
      <c r="AL247" s="21"/>
    </row>
    <row r="248" ht="13.5" customHeight="1">
      <c r="F248" s="137"/>
      <c r="I248" s="137"/>
      <c r="L248" s="137"/>
      <c r="O248" s="137"/>
      <c r="R248" s="137"/>
      <c r="U248" s="137"/>
      <c r="X248" s="137"/>
      <c r="AA248" s="137"/>
      <c r="AD248" s="137"/>
      <c r="AG248" s="137"/>
      <c r="AJ248" s="137"/>
      <c r="AL248" s="21"/>
    </row>
    <row r="249" ht="13.5" customHeight="1">
      <c r="F249" s="137"/>
      <c r="I249" s="137"/>
      <c r="L249" s="137"/>
      <c r="O249" s="137"/>
      <c r="R249" s="137"/>
      <c r="U249" s="137"/>
      <c r="X249" s="137"/>
      <c r="AA249" s="137"/>
      <c r="AD249" s="137"/>
      <c r="AG249" s="137"/>
      <c r="AJ249" s="137"/>
      <c r="AL249" s="21"/>
    </row>
    <row r="250" ht="13.5" customHeight="1">
      <c r="F250" s="137"/>
      <c r="I250" s="137"/>
      <c r="L250" s="137"/>
      <c r="O250" s="137"/>
      <c r="R250" s="137"/>
      <c r="U250" s="137"/>
      <c r="X250" s="137"/>
      <c r="AA250" s="137"/>
      <c r="AD250" s="137"/>
      <c r="AG250" s="137"/>
      <c r="AJ250" s="137"/>
      <c r="AL250" s="21"/>
    </row>
    <row r="251" ht="13.5" customHeight="1">
      <c r="F251" s="137"/>
      <c r="I251" s="137"/>
      <c r="L251" s="137"/>
      <c r="O251" s="137"/>
      <c r="R251" s="137"/>
      <c r="U251" s="137"/>
      <c r="X251" s="137"/>
      <c r="AA251" s="137"/>
      <c r="AD251" s="137"/>
      <c r="AG251" s="137"/>
      <c r="AJ251" s="137"/>
      <c r="AL251" s="21"/>
    </row>
    <row r="252" ht="13.5" customHeight="1">
      <c r="F252" s="137"/>
      <c r="I252" s="137"/>
      <c r="L252" s="137"/>
      <c r="O252" s="137"/>
      <c r="R252" s="137"/>
      <c r="U252" s="137"/>
      <c r="X252" s="137"/>
      <c r="AA252" s="137"/>
      <c r="AD252" s="137"/>
      <c r="AG252" s="137"/>
      <c r="AJ252" s="137"/>
      <c r="AL252" s="21"/>
    </row>
    <row r="253" ht="13.5" customHeight="1">
      <c r="F253" s="137"/>
      <c r="I253" s="137"/>
      <c r="L253" s="137"/>
      <c r="O253" s="137"/>
      <c r="R253" s="137"/>
      <c r="U253" s="137"/>
      <c r="X253" s="137"/>
      <c r="AA253" s="137"/>
      <c r="AD253" s="137"/>
      <c r="AG253" s="137"/>
      <c r="AJ253" s="137"/>
      <c r="AL253" s="2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T1"/>
    <mergeCell ref="U1:W1"/>
    <mergeCell ref="X1:Z1"/>
    <mergeCell ref="AA1:AC1"/>
    <mergeCell ref="AD1:AF1"/>
    <mergeCell ref="AG1:AI1"/>
    <mergeCell ref="B1:B2"/>
    <mergeCell ref="C1:C2"/>
    <mergeCell ref="D1:D2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