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okudai-my.sharepoint.com/personal/m825198n_ms-license_oicte_hokudai_ac_jp/Documents/ドキュメント/大学/授業/二年/後期/実習/"/>
    </mc:Choice>
  </mc:AlternateContent>
  <xr:revisionPtr revIDLastSave="854" documentId="11_AD4D066CA252ABDACC10482EE956FA0872EEDF52" xr6:coauthVersionLast="47" xr6:coauthVersionMax="47" xr10:uidLastSave="{7F7E1094-29AA-46A0-AC13-3BB3C97A0D56}"/>
  <bookViews>
    <workbookView xWindow="-110" yWindow="-110" windowWidth="19420" windowHeight="11500" activeTab="2" xr2:uid="{00000000-000D-0000-FFFF-FFFF00000000}"/>
  </bookViews>
  <sheets>
    <sheet name="課題1" sheetId="1" r:id="rId1"/>
    <sheet name="課題2" sheetId="5" r:id="rId2"/>
    <sheet name="課題3" sheetId="3" r:id="rId3"/>
    <sheet name="課題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3" l="1"/>
  <c r="G19" i="3"/>
  <c r="G3" i="3"/>
  <c r="E4" i="3"/>
  <c r="E5" i="3"/>
  <c r="E6" i="3"/>
  <c r="E7" i="3"/>
  <c r="E8" i="3"/>
  <c r="E3" i="3"/>
  <c r="F3" i="3" s="1"/>
  <c r="H3" i="3"/>
  <c r="D3" i="3"/>
  <c r="C32" i="5" a="1"/>
  <c r="C32" i="5" s="1"/>
  <c r="C29" i="5"/>
  <c r="C31" i="5"/>
  <c r="C30" i="5"/>
  <c r="C28" i="5"/>
  <c r="C27" i="5"/>
  <c r="C26" i="5"/>
  <c r="C16" i="5"/>
  <c r="C17" i="5"/>
  <c r="C18" i="5"/>
  <c r="C19" i="5"/>
  <c r="C20" i="5"/>
  <c r="C21" i="5"/>
  <c r="C22" i="5"/>
  <c r="C23" i="5"/>
  <c r="C24" i="5"/>
  <c r="C15" i="5"/>
  <c r="D5" i="3"/>
  <c r="D6" i="3" s="1"/>
  <c r="D7" i="3" s="1"/>
  <c r="D8" i="3" s="1"/>
  <c r="D9" i="3" s="1"/>
  <c r="D4" i="3"/>
  <c r="F4" i="3"/>
  <c r="G4" i="3" s="1"/>
  <c r="D6" i="1"/>
  <c r="D7" i="1"/>
  <c r="D8" i="1"/>
  <c r="D9" i="1"/>
  <c r="D10" i="1"/>
  <c r="D5" i="1"/>
  <c r="F5" i="3" l="1"/>
  <c r="G5" i="3" s="1"/>
  <c r="H5" i="3"/>
  <c r="H6" i="3"/>
  <c r="F6" i="3"/>
  <c r="G6" i="3" s="1"/>
  <c r="H4" i="3"/>
  <c r="H7" i="3" l="1"/>
  <c r="F8" i="3"/>
  <c r="G8" i="3" s="1"/>
  <c r="F7" i="3"/>
  <c r="G7" i="3" s="1"/>
  <c r="H9" i="3" l="1"/>
  <c r="H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<sst xmlns="http://schemas.openxmlformats.org/spreadsheetml/2006/main" count="36" uniqueCount="27">
  <si>
    <t>田中八起</t>
    <rPh sb="0" eb="4">
      <t>タナカヤオキ</t>
    </rPh>
    <phoneticPr fontId="1"/>
  </si>
  <si>
    <t>採尿時間(hr)</t>
    <rPh sb="0" eb="4">
      <t>サイニョウジカン</t>
    </rPh>
    <phoneticPr fontId="1"/>
  </si>
  <si>
    <t>尿中排泄量(mg)</t>
    <rPh sb="0" eb="5">
      <t>ニョウチュウハイセツリョウ</t>
    </rPh>
    <phoneticPr fontId="1"/>
  </si>
  <si>
    <t>時間(min)</t>
    <rPh sb="0" eb="2">
      <t>ジカン</t>
    </rPh>
    <phoneticPr fontId="1"/>
  </si>
  <si>
    <t>反応生成物濃度(mM)</t>
    <rPh sb="0" eb="7">
      <t>ハンノウセイセイブツノウド</t>
    </rPh>
    <phoneticPr fontId="1"/>
  </si>
  <si>
    <t>mM</t>
    <phoneticPr fontId="1"/>
  </si>
  <si>
    <t>基質濃度(mM)</t>
    <rPh sb="0" eb="4">
      <t>キシツノウド</t>
    </rPh>
    <phoneticPr fontId="1"/>
  </si>
  <si>
    <t>基質濃度の逆数(1/[S])</t>
    <rPh sb="0" eb="4">
      <t>キシツノウド</t>
    </rPh>
    <rPh sb="5" eb="7">
      <t>ギャクスウ</t>
    </rPh>
    <phoneticPr fontId="1"/>
  </si>
  <si>
    <t>反応速度の逆数(1/v)</t>
    <rPh sb="0" eb="4">
      <t>ハンノウソクド</t>
    </rPh>
    <rPh sb="5" eb="7">
      <t>ギャクスウ</t>
    </rPh>
    <phoneticPr fontId="1"/>
  </si>
  <si>
    <t>反応速度(v)</t>
    <rPh sb="0" eb="4">
      <t>ハンノウソクド</t>
    </rPh>
    <phoneticPr fontId="1"/>
  </si>
  <si>
    <t>1minごとの基質濃度変化(mM)</t>
    <rPh sb="7" eb="9">
      <t>キシツ</t>
    </rPh>
    <rPh sb="9" eb="11">
      <t>ノウド</t>
    </rPh>
    <rPh sb="11" eb="13">
      <t>ヘンカ</t>
    </rPh>
    <phoneticPr fontId="1"/>
  </si>
  <si>
    <t>pH</t>
    <phoneticPr fontId="1"/>
  </si>
  <si>
    <t>薬物Xの抽出率(%)</t>
    <rPh sb="0" eb="2">
      <t>ヤクブツ</t>
    </rPh>
    <rPh sb="4" eb="7">
      <t>チュウシュツリツ</t>
    </rPh>
    <phoneticPr fontId="1"/>
  </si>
  <si>
    <t>標準偏差</t>
    <rPh sb="0" eb="4">
      <t>ヒョウジュンヘンサ</t>
    </rPh>
    <phoneticPr fontId="1"/>
  </si>
  <si>
    <t>薬物Yの抽出率(%)</t>
    <rPh sb="0" eb="2">
      <t>ヤクブツ</t>
    </rPh>
    <rPh sb="4" eb="7">
      <t>チュウシュツリツ</t>
    </rPh>
    <phoneticPr fontId="1"/>
  </si>
  <si>
    <t>02225027</t>
    <phoneticPr fontId="1"/>
  </si>
  <si>
    <t>累積尿中排泄量(mg)</t>
    <rPh sb="0" eb="2">
      <t>ルイセキ</t>
    </rPh>
    <rPh sb="2" eb="4">
      <t>ニョウチュウ</t>
    </rPh>
    <rPh sb="4" eb="7">
      <t>ハイセツリョウ</t>
    </rPh>
    <phoneticPr fontId="1"/>
  </si>
  <si>
    <t>個数</t>
    <rPh sb="0" eb="2">
      <t>コスウ</t>
    </rPh>
    <phoneticPr fontId="1"/>
  </si>
  <si>
    <t>サンプル数</t>
    <rPh sb="4" eb="5">
      <t>スウ</t>
    </rPh>
    <phoneticPr fontId="1"/>
  </si>
  <si>
    <t>最小値</t>
    <rPh sb="0" eb="3">
      <t>サイショウチ</t>
    </rPh>
    <phoneticPr fontId="1"/>
  </si>
  <si>
    <t>和</t>
    <rPh sb="0" eb="1">
      <t>ワ</t>
    </rPh>
    <phoneticPr fontId="1"/>
  </si>
  <si>
    <t>最大値</t>
    <rPh sb="0" eb="3">
      <t>サイダイチ</t>
    </rPh>
    <phoneticPr fontId="1"/>
  </si>
  <si>
    <t>平均値</t>
    <rPh sb="0" eb="3">
      <t>ヘイキンチ</t>
    </rPh>
    <phoneticPr fontId="1"/>
  </si>
  <si>
    <t>体面積平均径</t>
    <rPh sb="0" eb="1">
      <t>タイ</t>
    </rPh>
    <rPh sb="1" eb="3">
      <t>メンセキ</t>
    </rPh>
    <rPh sb="3" eb="5">
      <t>ヘイキン</t>
    </rPh>
    <rPh sb="5" eb="6">
      <t>ケイ</t>
    </rPh>
    <phoneticPr fontId="1"/>
  </si>
  <si>
    <t>-</t>
    <phoneticPr fontId="1"/>
  </si>
  <si>
    <t>V =</t>
    <phoneticPr fontId="1"/>
  </si>
  <si>
    <t>Km 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</si>
</sst>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Arial"/>
      <family val="2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/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4" fillId="0" borderId="0" xfId="0" applyFont="1"/>
    <xf numFmtId="176" fontId="3" fillId="0" borderId="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2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0" fontId="2" fillId="2" borderId="3" xfId="0" applyFont="1" applyFill="1" applyBorder="1"/>
    <xf numFmtId="0" fontId="2" fillId="2" borderId="4" xfId="0" applyFont="1" applyFill="1" applyBorder="1"/>
    <xf numFmtId="2" fontId="0" fillId="0" borderId="0" xfId="0" applyNumberFormat="1"/>
    <xf numFmtId="2" fontId="3" fillId="0" borderId="0" xfId="0" applyNumberFormat="1" applyFont="1"/>
    <xf numFmtId="0" fontId="3" fillId="0" borderId="27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2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176" fontId="3" fillId="0" borderId="10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altLang="en-US" sz="12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薬物</a:t>
            </a:r>
            <a:r>
              <a:rPr lang="en-US" altLang="ja-JP" sz="12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Z</a:t>
            </a:r>
            <a:r>
              <a:rPr lang="ja-JP" altLang="en-US" sz="12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の尿中排泄量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課題1!$D$3</c:f>
              <c:strCache>
                <c:ptCount val="1"/>
                <c:pt idx="0">
                  <c:v>累積尿中排泄量(mg)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課題1!$B$4:$B$10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</c:numCache>
            </c:numRef>
          </c:cat>
          <c:val>
            <c:numRef>
              <c:f>課題1!$D$4:$D$10</c:f>
              <c:numCache>
                <c:formatCode>General</c:formatCode>
                <c:ptCount val="7"/>
                <c:pt idx="0">
                  <c:v>0</c:v>
                </c:pt>
                <c:pt idx="1">
                  <c:v>45.2</c:v>
                </c:pt>
                <c:pt idx="2">
                  <c:v>165.3</c:v>
                </c:pt>
                <c:pt idx="3">
                  <c:v>445.7</c:v>
                </c:pt>
                <c:pt idx="4">
                  <c:v>550.9</c:v>
                </c:pt>
                <c:pt idx="5">
                  <c:v>588.5</c:v>
                </c:pt>
                <c:pt idx="6">
                  <c:v>600.9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8-4D12-88A4-2C4695DB4F84}"/>
            </c:ext>
          </c:extLst>
        </c:ser>
        <c:ser>
          <c:idx val="0"/>
          <c:order val="1"/>
          <c:tx>
            <c:strRef>
              <c:f>課題1!$C$3</c:f>
              <c:strCache>
                <c:ptCount val="1"/>
                <c:pt idx="0">
                  <c:v>尿中排泄量(mg)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課題1!$B$4:$B$10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</c:numCache>
            </c:numRef>
          </c:cat>
          <c:val>
            <c:numRef>
              <c:f>課題1!$C$4:$C$10</c:f>
              <c:numCache>
                <c:formatCode>General</c:formatCode>
                <c:ptCount val="7"/>
                <c:pt idx="0">
                  <c:v>45.2</c:v>
                </c:pt>
                <c:pt idx="1">
                  <c:v>120.1</c:v>
                </c:pt>
                <c:pt idx="2">
                  <c:v>280.39999999999998</c:v>
                </c:pt>
                <c:pt idx="3">
                  <c:v>105.2</c:v>
                </c:pt>
                <c:pt idx="4">
                  <c:v>37.6</c:v>
                </c:pt>
                <c:pt idx="5">
                  <c:v>12.4</c:v>
                </c:pt>
                <c:pt idx="6">
                  <c:v>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8-4D12-88A4-2C4695DB4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92790239"/>
        <c:axId val="941701135"/>
      </c:barChart>
      <c:catAx>
        <c:axId val="792790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05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採尿時間</a:t>
                </a:r>
                <a:r>
                  <a:rPr lang="en-US" altLang="ja-JP" sz="105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(hr)</a:t>
                </a:r>
                <a:endParaRPr lang="ja-JP" altLang="en-US" sz="105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941701135"/>
        <c:crosses val="autoZero"/>
        <c:auto val="1"/>
        <c:lblAlgn val="ctr"/>
        <c:lblOffset val="100"/>
        <c:noMultiLvlLbl val="0"/>
      </c:catAx>
      <c:valAx>
        <c:axId val="9417011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05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尿中累積排泄量</a:t>
                </a:r>
                <a:r>
                  <a:rPr lang="en-US" altLang="ja-JP" sz="105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(mg)</a:t>
                </a:r>
                <a:endParaRPr lang="ja-JP" altLang="en-US" sz="105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792790239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7136684253108014"/>
          <c:y val="0.16768411301528485"/>
          <c:w val="0.31096472095917582"/>
          <c:h val="0.11152780803585323"/>
        </c:manualLayout>
      </c:layout>
      <c:overlay val="1"/>
      <c:spPr>
        <a:noFill/>
        <a:ln w="63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altLang="en-US" sz="12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薬物</a:t>
            </a:r>
            <a:r>
              <a:rPr lang="en-US" altLang="ja-JP" sz="12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Z</a:t>
            </a:r>
            <a:r>
              <a:rPr lang="ja-JP" altLang="en-US" sz="12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の尿中排泄量</a:t>
            </a:r>
            <a:endParaRPr lang="en-US" altLang="ja-JP" sz="12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課題1!$D$19</c:f>
              <c:strCache>
                <c:ptCount val="1"/>
                <c:pt idx="0">
                  <c:v>累積尿中排泄量(mg)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課題1!$B$20:$B$29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課題1!$D$20:$D$29</c:f>
              <c:numCache>
                <c:formatCode>General</c:formatCode>
                <c:ptCount val="10"/>
                <c:pt idx="0">
                  <c:v>0</c:v>
                </c:pt>
                <c:pt idx="1">
                  <c:v>45.2</c:v>
                </c:pt>
                <c:pt idx="2">
                  <c:v>165.3</c:v>
                </c:pt>
                <c:pt idx="3">
                  <c:v>445.7</c:v>
                </c:pt>
                <c:pt idx="4">
                  <c:v>550.9</c:v>
                </c:pt>
                <c:pt idx="5">
                  <c:v>550.9</c:v>
                </c:pt>
                <c:pt idx="6">
                  <c:v>588.5</c:v>
                </c:pt>
                <c:pt idx="7">
                  <c:v>588.5</c:v>
                </c:pt>
                <c:pt idx="8">
                  <c:v>600.9</c:v>
                </c:pt>
                <c:pt idx="9">
                  <c:v>600.9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053-929D-7E4CF931FA16}"/>
            </c:ext>
          </c:extLst>
        </c:ser>
        <c:ser>
          <c:idx val="0"/>
          <c:order val="1"/>
          <c:tx>
            <c:strRef>
              <c:f>課題1!$C$19</c:f>
              <c:strCache>
                <c:ptCount val="1"/>
                <c:pt idx="0">
                  <c:v>尿中排泄量(mg)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課題1!$B$20:$B$29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課題1!$C$20:$C$29</c:f>
              <c:numCache>
                <c:formatCode>General</c:formatCode>
                <c:ptCount val="10"/>
                <c:pt idx="0">
                  <c:v>45.2</c:v>
                </c:pt>
                <c:pt idx="1">
                  <c:v>120.1</c:v>
                </c:pt>
                <c:pt idx="2">
                  <c:v>280.39999999999998</c:v>
                </c:pt>
                <c:pt idx="3">
                  <c:v>105.2</c:v>
                </c:pt>
                <c:pt idx="4">
                  <c:v>37.6</c:v>
                </c:pt>
                <c:pt idx="5">
                  <c:v>37.6</c:v>
                </c:pt>
                <c:pt idx="6">
                  <c:v>12.4</c:v>
                </c:pt>
                <c:pt idx="7">
                  <c:v>12.4</c:v>
                </c:pt>
                <c:pt idx="8">
                  <c:v>8.9</c:v>
                </c:pt>
                <c:pt idx="9">
                  <c:v>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053-929D-7E4CF931F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17327903"/>
        <c:axId val="1060112975"/>
      </c:barChart>
      <c:catAx>
        <c:axId val="101732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05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採尿時間</a:t>
                </a:r>
                <a:r>
                  <a:rPr lang="en-US" altLang="ja-JP" sz="105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(hr)</a:t>
                </a:r>
                <a:endParaRPr lang="ja-JP" altLang="en-US" sz="105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60112975"/>
        <c:crosses val="autoZero"/>
        <c:auto val="1"/>
        <c:lblAlgn val="ctr"/>
        <c:lblOffset val="100"/>
        <c:noMultiLvlLbl val="0"/>
      </c:catAx>
      <c:valAx>
        <c:axId val="1060112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05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尿中累積排泄量</a:t>
                </a:r>
                <a:r>
                  <a:rPr lang="en-US" altLang="ja-JP" sz="105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(mg)</a:t>
                </a:r>
                <a:endParaRPr lang="ja-JP" altLang="en-US" sz="105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73279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585136877863636"/>
          <c:y val="0.15599502374341936"/>
          <c:w val="0.28588894757057809"/>
          <c:h val="0.10581505218824391"/>
        </c:manualLayout>
      </c:layout>
      <c:overlay val="1"/>
      <c:spPr>
        <a:noFill/>
        <a:ln w="63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altLang="en-US" sz="12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粒子径の解析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課題2!$B$15:$B$24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課題2!$C$15:$C$24</c:f>
              <c:numCache>
                <c:formatCode>General</c:formatCode>
                <c:ptCount val="10"/>
                <c:pt idx="0">
                  <c:v>6</c:v>
                </c:pt>
                <c:pt idx="1">
                  <c:v>21</c:v>
                </c:pt>
                <c:pt idx="2">
                  <c:v>29</c:v>
                </c:pt>
                <c:pt idx="3">
                  <c:v>28</c:v>
                </c:pt>
                <c:pt idx="4">
                  <c:v>12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7-4F2C-8124-FE9FC602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80995711"/>
        <c:axId val="1018678927"/>
      </c:barChart>
      <c:catAx>
        <c:axId val="78099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05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粒子径</a:t>
                </a:r>
                <a:r>
                  <a:rPr lang="en-US" altLang="ja-JP" sz="105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(nm)</a:t>
                </a:r>
                <a:endParaRPr lang="ja-JP" altLang="en-US" sz="105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8678927"/>
        <c:crosses val="autoZero"/>
        <c:auto val="1"/>
        <c:lblAlgn val="ctr"/>
        <c:lblOffset val="100"/>
        <c:noMultiLvlLbl val="0"/>
      </c:catAx>
      <c:valAx>
        <c:axId val="1018678927"/>
        <c:scaling>
          <c:orientation val="minMax"/>
          <c:max val="3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05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粒子数</a:t>
                </a:r>
                <a:r>
                  <a:rPr lang="en-US" altLang="ja-JP" sz="105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(</a:t>
                </a:r>
                <a:r>
                  <a:rPr lang="ja-JP" altLang="en-US" sz="105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個</a:t>
                </a:r>
                <a:r>
                  <a:rPr lang="en-US" altLang="ja-JP" sz="105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)</a:t>
                </a:r>
                <a:endParaRPr lang="ja-JP" altLang="en-US" sz="105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780995711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ja-JP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Lineweaver-Burk </a:t>
            </a:r>
            <a:r>
              <a:rPr lang="ja-JP" altLang="en-US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プロット</a:t>
            </a:r>
            <a:endParaRPr lang="en-US" altLang="ja-JP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課題3!$G$11</c:f>
              <c:strCache>
                <c:ptCount val="1"/>
                <c:pt idx="0">
                  <c:v>反応速度の逆数(1/v)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backward val="2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ja-JP"/>
                </a:p>
              </c:txPr>
            </c:trendlineLbl>
          </c:trendline>
          <c:xVal>
            <c:numRef>
              <c:f>課題3!$F$12:$F$18</c:f>
              <c:numCache>
                <c:formatCode>0.00</c:formatCode>
                <c:ptCount val="7"/>
                <c:pt idx="0" formatCode="0.000">
                  <c:v>9.433962264150944</c:v>
                </c:pt>
                <c:pt idx="1">
                  <c:v>10.869565217391305</c:v>
                </c:pt>
                <c:pt idx="2">
                  <c:v>12.658227848101266</c:v>
                </c:pt>
                <c:pt idx="3">
                  <c:v>14.925373134328357</c:v>
                </c:pt>
                <c:pt idx="4">
                  <c:v>17.857142857142858</c:v>
                </c:pt>
                <c:pt idx="5">
                  <c:v>21.739130434782609</c:v>
                </c:pt>
              </c:numCache>
            </c:numRef>
          </c:xVal>
          <c:yVal>
            <c:numRef>
              <c:f>課題3!$G$12:$G$18</c:f>
              <c:numCache>
                <c:formatCode>0.000</c:formatCode>
                <c:ptCount val="7"/>
                <c:pt idx="0">
                  <c:v>6.8813652628681528</c:v>
                </c:pt>
                <c:pt idx="1">
                  <c:v>7.4107010523195509</c:v>
                </c:pt>
                <c:pt idx="2">
                  <c:v>8.0282594733461803</c:v>
                </c:pt>
                <c:pt idx="3">
                  <c:v>8.7581012436503745</c:v>
                </c:pt>
                <c:pt idx="4">
                  <c:v>9.6339113680154114</c:v>
                </c:pt>
                <c:pt idx="5">
                  <c:v>10.704345964461577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4-41C5-987D-0A95DF08C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852896"/>
        <c:axId val="1388058512"/>
      </c:scatterChart>
      <c:valAx>
        <c:axId val="1222852896"/>
        <c:scaling>
          <c:orientation val="minMax"/>
          <c:max val="25"/>
          <c:min val="-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en-US" altLang="ja-JP" sz="11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1/[S]</a:t>
                </a:r>
                <a:endParaRPr lang="ja-JP" altLang="en-US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endParaRPr>
              </a:p>
            </c:rich>
          </c:tx>
          <c:layout>
            <c:manualLayout>
              <c:xMode val="edge"/>
              <c:yMode val="edge"/>
              <c:x val="0.46619752410627807"/>
              <c:y val="0.9039524774530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388058512"/>
        <c:crosses val="autoZero"/>
        <c:crossBetween val="midCat"/>
        <c:majorUnit val="5"/>
      </c:valAx>
      <c:valAx>
        <c:axId val="1388058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en-US" altLang="ja-JP" sz="110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1/v</a:t>
                </a:r>
              </a:p>
            </c:rich>
          </c:tx>
          <c:layout>
            <c:manualLayout>
              <c:xMode val="edge"/>
              <c:yMode val="edge"/>
              <c:x val="1.9860415175375807E-2"/>
              <c:y val="0.418287012542404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2228528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altLang="en-US" sz="12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緩衝液の</a:t>
            </a:r>
            <a:r>
              <a:rPr lang="en-US" altLang="ja-JP" sz="12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pH</a:t>
            </a:r>
            <a:r>
              <a:rPr lang="ja-JP" altLang="en-US" sz="12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における薬物</a:t>
            </a:r>
            <a:r>
              <a:rPr lang="en-US" altLang="ja-JP" sz="12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</a:t>
            </a:r>
            <a:r>
              <a:rPr lang="ja-JP" altLang="en-US" sz="12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および</a:t>
            </a:r>
            <a:r>
              <a:rPr lang="en-US" altLang="ja-JP" sz="12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Y</a:t>
            </a:r>
            <a:r>
              <a:rPr lang="ja-JP" altLang="en-US" sz="12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の抽出率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課題4!$C$2</c:f>
              <c:strCache>
                <c:ptCount val="1"/>
                <c:pt idx="0">
                  <c:v>薬物Xの抽出率(%)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5">
                    <a:lumMod val="75000"/>
                  </a:schemeClr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課題4!$D$3:$D$8</c:f>
                <c:numCache>
                  <c:formatCode>General</c:formatCode>
                  <c:ptCount val="6"/>
                  <c:pt idx="0">
                    <c:v>2.8</c:v>
                  </c:pt>
                  <c:pt idx="1">
                    <c:v>6.1</c:v>
                  </c:pt>
                  <c:pt idx="2">
                    <c:v>4.2</c:v>
                  </c:pt>
                  <c:pt idx="3">
                    <c:v>3.1</c:v>
                  </c:pt>
                  <c:pt idx="4">
                    <c:v>4.2</c:v>
                  </c:pt>
                  <c:pt idx="5">
                    <c:v>5.4</c:v>
                  </c:pt>
                </c:numCache>
              </c:numRef>
            </c:plus>
            <c:minus>
              <c:numRef>
                <c:f>課題4!$D$3:$D$8</c:f>
                <c:numCache>
                  <c:formatCode>General</c:formatCode>
                  <c:ptCount val="6"/>
                  <c:pt idx="0">
                    <c:v>2.8</c:v>
                  </c:pt>
                  <c:pt idx="1">
                    <c:v>6.1</c:v>
                  </c:pt>
                  <c:pt idx="2">
                    <c:v>4.2</c:v>
                  </c:pt>
                  <c:pt idx="3">
                    <c:v>3.1</c:v>
                  </c:pt>
                  <c:pt idx="4">
                    <c:v>4.2</c:v>
                  </c:pt>
                  <c:pt idx="5">
                    <c:v>5.4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課題4!$B$3:$B$8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</c:numCache>
            </c:numRef>
          </c:xVal>
          <c:yVal>
            <c:numRef>
              <c:f>課題4!$C$3:$C$8</c:f>
              <c:numCache>
                <c:formatCode>General</c:formatCode>
                <c:ptCount val="6"/>
                <c:pt idx="0">
                  <c:v>11.8</c:v>
                </c:pt>
                <c:pt idx="1">
                  <c:v>35.4</c:v>
                </c:pt>
                <c:pt idx="2">
                  <c:v>48.2</c:v>
                </c:pt>
                <c:pt idx="3">
                  <c:v>50.6</c:v>
                </c:pt>
                <c:pt idx="4">
                  <c:v>43.8</c:v>
                </c:pt>
                <c:pt idx="5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EA-471E-8AD8-CC8A3C81DC5D}"/>
            </c:ext>
          </c:extLst>
        </c:ser>
        <c:ser>
          <c:idx val="1"/>
          <c:order val="1"/>
          <c:tx>
            <c:strRef>
              <c:f>課題4!$E$2</c:f>
              <c:strCache>
                <c:ptCount val="1"/>
                <c:pt idx="0">
                  <c:v>薬物Yの抽出率(%)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28575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errBars>
            <c:errDir val="x"/>
            <c:errBarType val="plus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課題4!$F$3:$F$8</c:f>
                <c:numCache>
                  <c:formatCode>General</c:formatCode>
                  <c:ptCount val="6"/>
                  <c:pt idx="0">
                    <c:v>3.4</c:v>
                  </c:pt>
                  <c:pt idx="1">
                    <c:v>4.5</c:v>
                  </c:pt>
                  <c:pt idx="2">
                    <c:v>5.6</c:v>
                  </c:pt>
                  <c:pt idx="3">
                    <c:v>2.5</c:v>
                  </c:pt>
                  <c:pt idx="4">
                    <c:v>4.9000000000000004</c:v>
                  </c:pt>
                  <c:pt idx="5">
                    <c:v>7.4</c:v>
                  </c:pt>
                </c:numCache>
              </c:numRef>
            </c:plus>
            <c:minus>
              <c:numRef>
                <c:f>課題4!$F$3:$F$8</c:f>
                <c:numCache>
                  <c:formatCode>General</c:formatCode>
                  <c:ptCount val="6"/>
                  <c:pt idx="0">
                    <c:v>3.4</c:v>
                  </c:pt>
                  <c:pt idx="1">
                    <c:v>4.5</c:v>
                  </c:pt>
                  <c:pt idx="2">
                    <c:v>5.6</c:v>
                  </c:pt>
                  <c:pt idx="3">
                    <c:v>2.5</c:v>
                  </c:pt>
                  <c:pt idx="4">
                    <c:v>4.9000000000000004</c:v>
                  </c:pt>
                  <c:pt idx="5">
                    <c:v>7.4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課題4!$B$3:$B$8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</c:numCache>
            </c:numRef>
          </c:xVal>
          <c:yVal>
            <c:numRef>
              <c:f>課題4!$E$3:$E$8</c:f>
              <c:numCache>
                <c:formatCode>General</c:formatCode>
                <c:ptCount val="6"/>
                <c:pt idx="0">
                  <c:v>5.5</c:v>
                </c:pt>
                <c:pt idx="1">
                  <c:v>30.6</c:v>
                </c:pt>
                <c:pt idx="2">
                  <c:v>43.5</c:v>
                </c:pt>
                <c:pt idx="3">
                  <c:v>48.4</c:v>
                </c:pt>
                <c:pt idx="4">
                  <c:v>50.3</c:v>
                </c:pt>
                <c:pt idx="5">
                  <c:v>37.4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EA-471E-8AD8-CC8A3C81D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378352"/>
        <c:axId val="1351256944"/>
      </c:scatterChart>
      <c:valAx>
        <c:axId val="1299378352"/>
        <c:scaling>
          <c:orientation val="minMax"/>
          <c:max val="1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en-US" altLang="ja-JP" sz="120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351256944"/>
        <c:crosses val="autoZero"/>
        <c:crossBetween val="midCat"/>
        <c:majorUnit val="5"/>
      </c:valAx>
      <c:valAx>
        <c:axId val="1351256944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20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抽出率</a:t>
                </a:r>
                <a:r>
                  <a:rPr lang="en-US" altLang="ja-JP" sz="120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(%)</a:t>
                </a:r>
                <a:endParaRPr lang="ja-JP" altLang="en-US" sz="12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#,##0.0_);[Red]\(#,##0.0\)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299378352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8260904098917796"/>
          <c:y val="0.26793834296724472"/>
          <c:w val="0.29514123466908643"/>
          <c:h val="0.40982396833903617"/>
        </c:manualLayout>
      </c:layout>
      <c:overlay val="0"/>
      <c:spPr>
        <a:noFill/>
        <a:ln w="63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1</xdr:row>
      <xdr:rowOff>6350</xdr:rowOff>
    </xdr:from>
    <xdr:to>
      <xdr:col>9</xdr:col>
      <xdr:colOff>444500</xdr:colOff>
      <xdr:row>15</xdr:row>
      <xdr:rowOff>31750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1C9C46C0-C977-3E48-E436-CDC8835F7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50800</xdr:colOff>
      <xdr:row>16</xdr:row>
      <xdr:rowOff>6350</xdr:rowOff>
    </xdr:from>
    <xdr:to>
      <xdr:col>9</xdr:col>
      <xdr:colOff>603250</xdr:colOff>
      <xdr:row>30</xdr:row>
      <xdr:rowOff>76200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39BE1D80-F5EE-215F-E386-3254922FE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349250</xdr:colOff>
      <xdr:row>11</xdr:row>
      <xdr:rowOff>222250</xdr:rowOff>
    </xdr:from>
    <xdr:to>
      <xdr:col>10</xdr:col>
      <xdr:colOff>101600</xdr:colOff>
      <xdr:row>23</xdr:row>
      <xdr:rowOff>203200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E34F341-C8EA-EF27-6061-13E0838BF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412750</xdr:colOff>
      <xdr:row>10</xdr:row>
      <xdr:rowOff>19050</xdr:rowOff>
    </xdr:from>
    <xdr:to>
      <xdr:col>4</xdr:col>
      <xdr:colOff>1168400</xdr:colOff>
      <xdr:row>24</xdr:row>
      <xdr:rowOff>31750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8CB2928-5F74-DA8E-027C-5DAD3A59C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8</xdr:row>
      <xdr:rowOff>196850</xdr:rowOff>
    </xdr:from>
    <xdr:to>
      <xdr:col>9</xdr:col>
      <xdr:colOff>527050</xdr:colOff>
      <xdr:row>24</xdr:row>
      <xdr:rowOff>177800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406392A-07F9-F61A-856B-D8FA5117D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topLeftCell="A10" zoomScaleNormal="100" workbookViewId="0">
      <selection activeCell="C14" sqref="C14"/>
    </sheetView>
  </sheetViews>
  <sheetFormatPr defaultRowHeight="18"/>
  <cols>
    <col min="1" max="1" width="0.5" customWidth="1"/>
    <col min="2" max="2" width="14.6640625" customWidth="1"/>
    <col min="3" max="3" width="15.1640625" customWidth="1"/>
    <col min="4" max="4" width="18" customWidth="1"/>
    <col min="8" max="10" width="14.6640625" customWidth="1"/>
  </cols>
  <sheetData>
    <row r="1" spans="2:10" ht="4.5" customHeight="1"/>
    <row r="2" spans="2:10" ht="17.5" customHeight="1" thickBot="1">
      <c r="B2" s="26" t="s">
        <v>15</v>
      </c>
      <c r="C2" s="27" t="s">
        <v>0</v>
      </c>
    </row>
    <row r="3" spans="2:10" ht="18.5" thickBot="1">
      <c r="B3" s="1" t="s">
        <v>1</v>
      </c>
      <c r="C3" s="2" t="s">
        <v>2</v>
      </c>
      <c r="D3" s="3" t="s">
        <v>16</v>
      </c>
      <c r="E3" s="26"/>
      <c r="F3" s="27"/>
      <c r="H3" s="29"/>
      <c r="I3" s="29"/>
      <c r="J3" s="30"/>
    </row>
    <row r="4" spans="2:10" ht="18.5" thickTop="1">
      <c r="B4" s="4">
        <v>1</v>
      </c>
      <c r="C4" s="5">
        <v>45.2</v>
      </c>
      <c r="D4" s="6">
        <v>0</v>
      </c>
      <c r="H4" s="21"/>
      <c r="I4" s="21"/>
      <c r="J4" s="28"/>
    </row>
    <row r="5" spans="2:10">
      <c r="B5" s="7">
        <v>2</v>
      </c>
      <c r="C5" s="8">
        <v>120.1</v>
      </c>
      <c r="D5" s="9">
        <f>SUM($C$4:C4)</f>
        <v>45.2</v>
      </c>
      <c r="H5" s="21"/>
      <c r="I5" s="21"/>
      <c r="J5" s="28"/>
    </row>
    <row r="6" spans="2:10">
      <c r="B6" s="7">
        <v>3</v>
      </c>
      <c r="C6" s="8">
        <v>280.39999999999998</v>
      </c>
      <c r="D6" s="9">
        <f>SUM($C$4:C5)</f>
        <v>165.3</v>
      </c>
      <c r="H6" s="21"/>
      <c r="I6" s="21"/>
      <c r="J6" s="28"/>
    </row>
    <row r="7" spans="2:10">
      <c r="B7" s="7">
        <v>4</v>
      </c>
      <c r="C7" s="8">
        <v>105.2</v>
      </c>
      <c r="D7" s="9">
        <f>SUM($C$4:C6)</f>
        <v>445.7</v>
      </c>
      <c r="H7" s="21"/>
      <c r="I7" s="21"/>
      <c r="J7" s="28"/>
    </row>
    <row r="8" spans="2:10">
      <c r="B8" s="7">
        <v>6</v>
      </c>
      <c r="C8" s="8">
        <v>37.6</v>
      </c>
      <c r="D8" s="9">
        <f>SUM($C$4:C7)</f>
        <v>550.9</v>
      </c>
      <c r="H8" s="21"/>
      <c r="I8" s="21"/>
      <c r="J8" s="28"/>
    </row>
    <row r="9" spans="2:10">
      <c r="B9" s="7">
        <v>8</v>
      </c>
      <c r="C9" s="8">
        <v>12.4</v>
      </c>
      <c r="D9" s="9">
        <f>SUM($C$4:C8)</f>
        <v>588.5</v>
      </c>
      <c r="H9" s="21"/>
      <c r="I9" s="21"/>
      <c r="J9" s="28"/>
    </row>
    <row r="10" spans="2:10" ht="18.5" thickBot="1">
      <c r="B10" s="10">
        <v>10</v>
      </c>
      <c r="C10" s="11">
        <v>8.9</v>
      </c>
      <c r="D10" s="12">
        <f>SUM($C$4:C9)</f>
        <v>600.9</v>
      </c>
      <c r="H10" s="21"/>
      <c r="I10" s="21"/>
      <c r="J10" s="28"/>
    </row>
    <row r="11" spans="2:10">
      <c r="H11" s="21"/>
      <c r="I11" s="21"/>
      <c r="J11" s="28"/>
    </row>
    <row r="12" spans="2:10">
      <c r="B12" s="29"/>
      <c r="C12" s="29"/>
      <c r="D12" s="30"/>
      <c r="H12" s="21"/>
      <c r="I12" s="21"/>
      <c r="J12" s="28"/>
    </row>
    <row r="13" spans="2:10">
      <c r="B13" s="21"/>
      <c r="C13" s="21"/>
      <c r="D13" s="28"/>
      <c r="H13" s="21"/>
      <c r="I13" s="21"/>
      <c r="J13" s="28"/>
    </row>
    <row r="14" spans="2:10">
      <c r="B14" s="21"/>
      <c r="C14" s="21"/>
      <c r="D14" s="28"/>
    </row>
    <row r="15" spans="2:10">
      <c r="B15" s="21"/>
      <c r="C15" s="21"/>
      <c r="D15" s="28"/>
    </row>
    <row r="16" spans="2:10">
      <c r="B16" s="21"/>
      <c r="C16" s="21"/>
      <c r="D16" s="28"/>
    </row>
    <row r="17" spans="2:4">
      <c r="B17" s="21"/>
      <c r="C17" s="21"/>
      <c r="D17" s="28"/>
    </row>
    <row r="18" spans="2:4" ht="18.5" thickBot="1">
      <c r="B18" s="31"/>
      <c r="C18" s="31"/>
      <c r="D18" s="32"/>
    </row>
    <row r="19" spans="2:4" ht="18.5" thickBot="1">
      <c r="B19" s="1" t="s">
        <v>1</v>
      </c>
      <c r="C19" s="2" t="s">
        <v>2</v>
      </c>
      <c r="D19" s="3" t="s">
        <v>16</v>
      </c>
    </row>
    <row r="20" spans="2:4" ht="18.5" thickTop="1">
      <c r="B20" s="4">
        <v>1</v>
      </c>
      <c r="C20" s="5">
        <v>45.2</v>
      </c>
      <c r="D20" s="6">
        <v>0</v>
      </c>
    </row>
    <row r="21" spans="2:4">
      <c r="B21" s="7">
        <v>2</v>
      </c>
      <c r="C21" s="8">
        <v>120.1</v>
      </c>
      <c r="D21" s="9">
        <v>45.2</v>
      </c>
    </row>
    <row r="22" spans="2:4">
      <c r="B22" s="7">
        <v>3</v>
      </c>
      <c r="C22" s="8">
        <v>280.39999999999998</v>
      </c>
      <c r="D22" s="9">
        <v>165.3</v>
      </c>
    </row>
    <row r="23" spans="2:4">
      <c r="B23" s="7">
        <v>4</v>
      </c>
      <c r="C23" s="8">
        <v>105.2</v>
      </c>
      <c r="D23" s="9">
        <v>445.7</v>
      </c>
    </row>
    <row r="24" spans="2:4">
      <c r="B24" s="7">
        <v>5</v>
      </c>
      <c r="C24" s="8">
        <v>37.6</v>
      </c>
      <c r="D24" s="9">
        <v>550.9</v>
      </c>
    </row>
    <row r="25" spans="2:4">
      <c r="B25" s="7">
        <v>6</v>
      </c>
      <c r="C25" s="8">
        <v>37.6</v>
      </c>
      <c r="D25" s="9">
        <v>550.9</v>
      </c>
    </row>
    <row r="26" spans="2:4">
      <c r="B26" s="7">
        <v>7</v>
      </c>
      <c r="C26" s="8">
        <v>12.4</v>
      </c>
      <c r="D26" s="9">
        <v>588.5</v>
      </c>
    </row>
    <row r="27" spans="2:4">
      <c r="B27" s="7">
        <v>8</v>
      </c>
      <c r="C27" s="8">
        <v>12.4</v>
      </c>
      <c r="D27" s="9">
        <v>588.5</v>
      </c>
    </row>
    <row r="28" spans="2:4">
      <c r="B28" s="7">
        <v>9</v>
      </c>
      <c r="C28" s="8">
        <v>8.9</v>
      </c>
      <c r="D28" s="9">
        <v>600.9</v>
      </c>
    </row>
    <row r="29" spans="2:4" ht="18.5" thickBot="1">
      <c r="B29" s="13">
        <v>10</v>
      </c>
      <c r="C29" s="14">
        <v>8.9</v>
      </c>
      <c r="D29" s="12">
        <v>600.9</v>
      </c>
    </row>
  </sheetData>
  <phoneticPr fontId="1"/>
  <pageMargins left="0.7" right="0.7" top="0.75" bottom="0.75" header="0.3" footer="0.3"/>
  <ignoredErrors>
    <ignoredError sqref="D6:D10" formulaRange="1"/>
    <ignoredError sqref="B2:C2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8E46-078D-46F7-9AD6-9905D3B6BCAF}">
  <dimension ref="B1:K33"/>
  <sheetViews>
    <sheetView workbookViewId="0">
      <selection activeCell="F31" sqref="F31"/>
    </sheetView>
  </sheetViews>
  <sheetFormatPr defaultRowHeight="18"/>
  <cols>
    <col min="1" max="1" width="0.75" customWidth="1"/>
    <col min="2" max="2" width="12.08203125" customWidth="1"/>
    <col min="3" max="3" width="12" customWidth="1"/>
    <col min="4" max="4" width="11.83203125" bestFit="1" customWidth="1"/>
  </cols>
  <sheetData>
    <row r="1" spans="2:11" ht="5" customHeight="1"/>
    <row r="2" spans="2:11">
      <c r="B2" s="40">
        <v>300</v>
      </c>
      <c r="C2" s="41">
        <v>125</v>
      </c>
      <c r="D2" s="41">
        <v>325</v>
      </c>
      <c r="E2" s="41">
        <v>350</v>
      </c>
      <c r="F2" s="41">
        <v>385</v>
      </c>
      <c r="G2" s="41">
        <v>275</v>
      </c>
      <c r="H2" s="41">
        <v>500</v>
      </c>
      <c r="I2" s="41">
        <v>290</v>
      </c>
      <c r="J2" s="41">
        <v>375</v>
      </c>
      <c r="K2" s="42">
        <v>75</v>
      </c>
    </row>
    <row r="3" spans="2:11">
      <c r="B3" s="43">
        <v>150</v>
      </c>
      <c r="C3" s="27">
        <v>250</v>
      </c>
      <c r="D3" s="27">
        <v>270</v>
      </c>
      <c r="E3" s="27">
        <v>225</v>
      </c>
      <c r="F3" s="27">
        <v>150</v>
      </c>
      <c r="G3" s="27">
        <v>170</v>
      </c>
      <c r="H3" s="27">
        <v>250</v>
      </c>
      <c r="I3" s="27">
        <v>500</v>
      </c>
      <c r="J3" s="27">
        <v>400</v>
      </c>
      <c r="K3" s="44">
        <v>250</v>
      </c>
    </row>
    <row r="4" spans="2:11">
      <c r="B4" s="43">
        <v>90</v>
      </c>
      <c r="C4" s="27">
        <v>245</v>
      </c>
      <c r="D4" s="27">
        <v>310</v>
      </c>
      <c r="E4" s="27">
        <v>730</v>
      </c>
      <c r="F4" s="27">
        <v>350</v>
      </c>
      <c r="G4" s="27">
        <v>200</v>
      </c>
      <c r="H4" s="27">
        <v>310</v>
      </c>
      <c r="I4" s="27">
        <v>225</v>
      </c>
      <c r="J4" s="27">
        <v>500</v>
      </c>
      <c r="K4" s="44">
        <v>325</v>
      </c>
    </row>
    <row r="5" spans="2:11">
      <c r="B5" s="43">
        <v>150</v>
      </c>
      <c r="C5" s="27">
        <v>325</v>
      </c>
      <c r="D5" s="27">
        <v>150</v>
      </c>
      <c r="E5" s="27">
        <v>150</v>
      </c>
      <c r="F5" s="27">
        <v>245</v>
      </c>
      <c r="G5" s="27">
        <v>475</v>
      </c>
      <c r="H5" s="27">
        <v>275</v>
      </c>
      <c r="I5" s="27">
        <v>75</v>
      </c>
      <c r="J5" s="27">
        <v>575</v>
      </c>
      <c r="K5" s="44">
        <v>200</v>
      </c>
    </row>
    <row r="6" spans="2:11">
      <c r="B6" s="43">
        <v>235</v>
      </c>
      <c r="C6" s="27">
        <v>350</v>
      </c>
      <c r="D6" s="27">
        <v>140</v>
      </c>
      <c r="E6" s="27">
        <v>325</v>
      </c>
      <c r="F6" s="27">
        <v>300</v>
      </c>
      <c r="G6" s="27">
        <v>275</v>
      </c>
      <c r="H6" s="27">
        <v>60</v>
      </c>
      <c r="I6" s="27">
        <v>300</v>
      </c>
      <c r="J6" s="27">
        <v>400</v>
      </c>
      <c r="K6" s="44">
        <v>400</v>
      </c>
    </row>
    <row r="7" spans="2:11">
      <c r="B7" s="43">
        <v>325</v>
      </c>
      <c r="C7" s="27">
        <v>450</v>
      </c>
      <c r="D7" s="27">
        <v>245</v>
      </c>
      <c r="E7" s="27">
        <v>200</v>
      </c>
      <c r="F7" s="27">
        <v>600</v>
      </c>
      <c r="G7" s="27">
        <v>225</v>
      </c>
      <c r="H7" s="27">
        <v>400</v>
      </c>
      <c r="I7" s="27">
        <v>260</v>
      </c>
      <c r="J7" s="27">
        <v>325</v>
      </c>
      <c r="K7" s="44">
        <v>500</v>
      </c>
    </row>
    <row r="8" spans="2:11">
      <c r="B8" s="43">
        <v>475</v>
      </c>
      <c r="C8" s="27">
        <v>160</v>
      </c>
      <c r="D8" s="27">
        <v>275</v>
      </c>
      <c r="E8" s="27">
        <v>125</v>
      </c>
      <c r="F8" s="27">
        <v>240</v>
      </c>
      <c r="G8" s="27">
        <v>115</v>
      </c>
      <c r="H8" s="27">
        <v>300</v>
      </c>
      <c r="I8" s="27">
        <v>550</v>
      </c>
      <c r="J8" s="27">
        <v>310</v>
      </c>
      <c r="K8" s="44">
        <v>350</v>
      </c>
    </row>
    <row r="9" spans="2:11">
      <c r="B9" s="43">
        <v>400</v>
      </c>
      <c r="C9" s="27">
        <v>375</v>
      </c>
      <c r="D9" s="27">
        <v>350</v>
      </c>
      <c r="E9" s="27">
        <v>450</v>
      </c>
      <c r="F9" s="27">
        <v>325</v>
      </c>
      <c r="G9" s="27">
        <v>125</v>
      </c>
      <c r="H9" s="27">
        <v>350</v>
      </c>
      <c r="I9" s="27">
        <v>425</v>
      </c>
      <c r="J9" s="27">
        <v>270</v>
      </c>
      <c r="K9" s="44">
        <v>250</v>
      </c>
    </row>
    <row r="10" spans="2:11">
      <c r="B10" s="43">
        <v>135</v>
      </c>
      <c r="C10" s="27">
        <v>300</v>
      </c>
      <c r="D10" s="27">
        <v>40</v>
      </c>
      <c r="E10" s="27">
        <v>290</v>
      </c>
      <c r="F10" s="27">
        <v>80</v>
      </c>
      <c r="G10" s="27">
        <v>225</v>
      </c>
      <c r="H10" s="27">
        <v>500</v>
      </c>
      <c r="I10" s="27">
        <v>105</v>
      </c>
      <c r="J10" s="27">
        <v>200</v>
      </c>
      <c r="K10" s="44">
        <v>200</v>
      </c>
    </row>
    <row r="11" spans="2:11">
      <c r="B11" s="45">
        <v>450</v>
      </c>
      <c r="C11" s="46">
        <v>325</v>
      </c>
      <c r="D11" s="46">
        <v>450</v>
      </c>
      <c r="E11" s="46">
        <v>300</v>
      </c>
      <c r="F11" s="46">
        <v>150</v>
      </c>
      <c r="G11" s="46">
        <v>250</v>
      </c>
      <c r="H11" s="46">
        <v>400</v>
      </c>
      <c r="I11" s="46">
        <v>400</v>
      </c>
      <c r="J11" s="46">
        <v>310</v>
      </c>
      <c r="K11" s="47">
        <v>200</v>
      </c>
    </row>
    <row r="12" spans="2:11" ht="18.5" thickBot="1"/>
    <row r="13" spans="2:11" ht="18.5" thickBot="1">
      <c r="B13" s="62"/>
      <c r="C13" s="63" t="s">
        <v>17</v>
      </c>
    </row>
    <row r="14" spans="2:11" ht="18.5" thickTop="1">
      <c r="B14" s="4">
        <v>0</v>
      </c>
      <c r="C14" s="64"/>
    </row>
    <row r="15" spans="2:11">
      <c r="B15" s="7">
        <v>100</v>
      </c>
      <c r="C15" s="65">
        <f>COUNTIFS($B$2:$K$11, "&gt;"&amp;B14, $B$2:$K$11, "&lt;="&amp;B15)</f>
        <v>6</v>
      </c>
    </row>
    <row r="16" spans="2:11">
      <c r="B16" s="7">
        <v>200</v>
      </c>
      <c r="C16" s="65">
        <f t="shared" ref="C16:C24" si="0">COUNTIFS($B$2:$K$11, "&gt;"&amp;B15, $B$2:$K$11, "&lt;="&amp;B16)</f>
        <v>21</v>
      </c>
    </row>
    <row r="17" spans="2:4">
      <c r="B17" s="7">
        <v>300</v>
      </c>
      <c r="C17" s="65">
        <f t="shared" si="0"/>
        <v>29</v>
      </c>
    </row>
    <row r="18" spans="2:4">
      <c r="B18" s="7">
        <v>400</v>
      </c>
      <c r="C18" s="65">
        <f t="shared" si="0"/>
        <v>28</v>
      </c>
    </row>
    <row r="19" spans="2:4">
      <c r="B19" s="7">
        <v>500</v>
      </c>
      <c r="C19" s="65">
        <f t="shared" si="0"/>
        <v>12</v>
      </c>
    </row>
    <row r="20" spans="2:4">
      <c r="B20" s="7">
        <v>600</v>
      </c>
      <c r="C20" s="65">
        <f t="shared" si="0"/>
        <v>3</v>
      </c>
    </row>
    <row r="21" spans="2:4">
      <c r="B21" s="7">
        <v>700</v>
      </c>
      <c r="C21" s="65">
        <f t="shared" si="0"/>
        <v>0</v>
      </c>
    </row>
    <row r="22" spans="2:4">
      <c r="B22" s="7">
        <v>800</v>
      </c>
      <c r="C22" s="65">
        <f t="shared" si="0"/>
        <v>1</v>
      </c>
    </row>
    <row r="23" spans="2:4">
      <c r="B23" s="7">
        <v>900</v>
      </c>
      <c r="C23" s="65">
        <f t="shared" si="0"/>
        <v>0</v>
      </c>
    </row>
    <row r="24" spans="2:4" ht="18.5" thickBot="1">
      <c r="B24" s="10">
        <v>1000</v>
      </c>
      <c r="C24" s="55">
        <f t="shared" si="0"/>
        <v>0</v>
      </c>
    </row>
    <row r="25" spans="2:4" ht="18.5" thickBot="1"/>
    <row r="26" spans="2:4">
      <c r="B26" s="66" t="s">
        <v>18</v>
      </c>
      <c r="C26" s="67">
        <f>COUNT(B2:K11)</f>
        <v>100</v>
      </c>
    </row>
    <row r="27" spans="2:4">
      <c r="B27" s="68" t="s">
        <v>19</v>
      </c>
      <c r="C27" s="9">
        <f>MIN(B2:K11)</f>
        <v>40</v>
      </c>
    </row>
    <row r="28" spans="2:4">
      <c r="B28" s="68" t="s">
        <v>13</v>
      </c>
      <c r="C28" s="69">
        <f>_xlfn.STDEV.P(B2:K11)</f>
        <v>130.77242637498168</v>
      </c>
    </row>
    <row r="29" spans="2:4">
      <c r="B29" s="68" t="s">
        <v>20</v>
      </c>
      <c r="C29" s="9">
        <f>SUM(B2:K11)</f>
        <v>29365</v>
      </c>
      <c r="D29" s="50"/>
    </row>
    <row r="30" spans="2:4">
      <c r="B30" s="68" t="s">
        <v>21</v>
      </c>
      <c r="C30" s="9">
        <f>MAX(B2:K11)</f>
        <v>730</v>
      </c>
    </row>
    <row r="31" spans="2:4">
      <c r="B31" s="68" t="s">
        <v>22</v>
      </c>
      <c r="C31" s="9">
        <f>AVERAGE(B2:K11)</f>
        <v>293.64999999999998</v>
      </c>
    </row>
    <row r="32" spans="2:4" ht="18.5" thickBot="1">
      <c r="B32" s="70" t="s">
        <v>23</v>
      </c>
      <c r="C32" s="71" cm="1">
        <f t="array" ref="C32">SUMPRODUCT(B2:K11*B2:K11*B2:K11)/SUMPRODUCT(B2:K11*B2:K11)</f>
        <v>400.89966297870694</v>
      </c>
    </row>
    <row r="33" spans="4:4">
      <c r="D33" s="5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D2E4-665C-470F-B79F-5104C49D82CA}">
  <dimension ref="B1:J20"/>
  <sheetViews>
    <sheetView tabSelected="1" zoomScaleNormal="100" workbookViewId="0">
      <selection activeCell="H21" sqref="H21"/>
    </sheetView>
  </sheetViews>
  <sheetFormatPr defaultRowHeight="18"/>
  <cols>
    <col min="1" max="1" width="0.58203125" customWidth="1"/>
    <col min="2" max="2" width="10.6640625" customWidth="1"/>
    <col min="3" max="3" width="19.5" customWidth="1"/>
    <col min="4" max="4" width="22.25" customWidth="1"/>
    <col min="5" max="5" width="25.9140625" customWidth="1"/>
    <col min="6" max="6" width="20" customWidth="1"/>
    <col min="7" max="7" width="17.9140625" customWidth="1"/>
    <col min="8" max="8" width="19.5" customWidth="1"/>
  </cols>
  <sheetData>
    <row r="1" spans="2:10" ht="3.5" customHeight="1" thickBot="1"/>
    <row r="2" spans="2:10" ht="18.5" thickBot="1">
      <c r="B2" s="1" t="s">
        <v>3</v>
      </c>
      <c r="C2" s="2" t="s">
        <v>4</v>
      </c>
      <c r="D2" s="2" t="s">
        <v>6</v>
      </c>
      <c r="E2" s="2" t="s">
        <v>10</v>
      </c>
      <c r="F2" s="2" t="s">
        <v>9</v>
      </c>
      <c r="G2" s="2" t="s">
        <v>8</v>
      </c>
      <c r="H2" s="15" t="s">
        <v>7</v>
      </c>
      <c r="I2" s="16">
        <v>0.111</v>
      </c>
      <c r="J2" s="33" t="s">
        <v>5</v>
      </c>
    </row>
    <row r="3" spans="2:10" ht="18.5" thickTop="1">
      <c r="B3" s="4">
        <v>0</v>
      </c>
      <c r="C3" s="5">
        <v>5.0000000000000001E-3</v>
      </c>
      <c r="D3" s="5">
        <f>$I$2-C3</f>
        <v>0.106</v>
      </c>
      <c r="E3" s="34">
        <f>D3-D4</f>
        <v>1.3999999999999999E-2</v>
      </c>
      <c r="F3" s="5">
        <f>E3*10.38</f>
        <v>0.14532</v>
      </c>
      <c r="G3" s="34">
        <f>1/F3</f>
        <v>6.8813652628681528</v>
      </c>
      <c r="H3" s="38">
        <f t="shared" ref="H3:H8" si="0">1/D3</f>
        <v>9.433962264150944</v>
      </c>
    </row>
    <row r="4" spans="2:10">
      <c r="B4" s="7">
        <v>1</v>
      </c>
      <c r="C4" s="8">
        <v>1.9E-2</v>
      </c>
      <c r="D4" s="8">
        <f>D3-(C4-C3)</f>
        <v>9.1999999999999998E-2</v>
      </c>
      <c r="E4" s="34">
        <f t="shared" ref="E4:E8" si="1">D4-D5</f>
        <v>1.2999999999999998E-2</v>
      </c>
      <c r="F4" s="36">
        <f t="shared" ref="F4:F8" si="2">E4*10.38</f>
        <v>0.13493999999999998</v>
      </c>
      <c r="G4" s="34">
        <f>1/F4</f>
        <v>7.4107010523195509</v>
      </c>
      <c r="H4" s="38">
        <f t="shared" si="0"/>
        <v>10.869565217391305</v>
      </c>
    </row>
    <row r="5" spans="2:10">
      <c r="B5" s="7">
        <v>2</v>
      </c>
      <c r="C5" s="8">
        <v>3.2000000000000001E-2</v>
      </c>
      <c r="D5" s="8">
        <f t="shared" ref="D5:D9" si="3">D4-(C5-C4)</f>
        <v>7.9000000000000001E-2</v>
      </c>
      <c r="E5" s="34">
        <f t="shared" si="1"/>
        <v>1.1999999999999997E-2</v>
      </c>
      <c r="F5" s="36">
        <f t="shared" si="2"/>
        <v>0.12455999999999998</v>
      </c>
      <c r="G5" s="34">
        <f t="shared" ref="G5:G8" si="4">1/F5</f>
        <v>8.0282594733461803</v>
      </c>
      <c r="H5" s="38">
        <f t="shared" si="0"/>
        <v>12.658227848101266</v>
      </c>
    </row>
    <row r="6" spans="2:10">
      <c r="B6" s="7">
        <v>3</v>
      </c>
      <c r="C6" s="8">
        <v>4.3999999999999997E-2</v>
      </c>
      <c r="D6" s="8">
        <f t="shared" si="3"/>
        <v>6.7000000000000004E-2</v>
      </c>
      <c r="E6" s="34">
        <f t="shared" si="1"/>
        <v>1.1000000000000003E-2</v>
      </c>
      <c r="F6" s="36">
        <f t="shared" si="2"/>
        <v>0.11418000000000003</v>
      </c>
      <c r="G6" s="34">
        <f t="shared" si="4"/>
        <v>8.7581012436503745</v>
      </c>
      <c r="H6" s="38">
        <f t="shared" si="0"/>
        <v>14.925373134328357</v>
      </c>
    </row>
    <row r="7" spans="2:10">
      <c r="B7" s="7">
        <v>4</v>
      </c>
      <c r="C7" s="8">
        <v>5.5E-2</v>
      </c>
      <c r="D7" s="8">
        <f t="shared" si="3"/>
        <v>5.6000000000000001E-2</v>
      </c>
      <c r="E7" s="34">
        <f t="shared" si="1"/>
        <v>1.0000000000000002E-2</v>
      </c>
      <c r="F7" s="36">
        <f t="shared" si="2"/>
        <v>0.10380000000000003</v>
      </c>
      <c r="G7" s="34">
        <f t="shared" si="4"/>
        <v>9.6339113680154114</v>
      </c>
      <c r="H7" s="38">
        <f t="shared" si="0"/>
        <v>17.857142857142858</v>
      </c>
    </row>
    <row r="8" spans="2:10">
      <c r="B8" s="7">
        <v>5</v>
      </c>
      <c r="C8" s="8">
        <v>6.5000000000000002E-2</v>
      </c>
      <c r="D8" s="8">
        <f t="shared" si="3"/>
        <v>4.5999999999999999E-2</v>
      </c>
      <c r="E8" s="34">
        <f t="shared" si="1"/>
        <v>8.9999999999999941E-3</v>
      </c>
      <c r="F8" s="36">
        <f t="shared" si="2"/>
        <v>9.3419999999999948E-2</v>
      </c>
      <c r="G8" s="34">
        <f t="shared" si="4"/>
        <v>10.704345964461577</v>
      </c>
      <c r="H8" s="38">
        <f t="shared" si="0"/>
        <v>21.739130434782609</v>
      </c>
    </row>
    <row r="9" spans="2:10" ht="18.5" thickBot="1">
      <c r="B9" s="10">
        <v>6</v>
      </c>
      <c r="C9" s="11">
        <v>7.3999999999999996E-2</v>
      </c>
      <c r="D9" s="11">
        <f t="shared" si="3"/>
        <v>3.7000000000000005E-2</v>
      </c>
      <c r="E9" s="35" t="s">
        <v>24</v>
      </c>
      <c r="F9" s="37" t="s">
        <v>24</v>
      </c>
      <c r="G9" s="35" t="s">
        <v>24</v>
      </c>
      <c r="H9" s="39">
        <f>1/D9</f>
        <v>27.027027027027025</v>
      </c>
    </row>
    <row r="10" spans="2:10" ht="18.5" thickBot="1"/>
    <row r="11" spans="2:10" ht="18.5" thickBot="1">
      <c r="F11" s="48" t="s">
        <v>7</v>
      </c>
      <c r="G11" s="49" t="s">
        <v>8</v>
      </c>
    </row>
    <row r="12" spans="2:10" ht="18.5" thickTop="1">
      <c r="F12" s="56">
        <v>9.433962264150944</v>
      </c>
      <c r="G12" s="57">
        <v>6.8813652628681528</v>
      </c>
    </row>
    <row r="13" spans="2:10">
      <c r="F13" s="58">
        <v>10.869565217391305</v>
      </c>
      <c r="G13" s="59">
        <v>7.4107010523195509</v>
      </c>
    </row>
    <row r="14" spans="2:10">
      <c r="F14" s="58">
        <v>12.658227848101266</v>
      </c>
      <c r="G14" s="59">
        <v>8.0282594733461803</v>
      </c>
    </row>
    <row r="15" spans="2:10">
      <c r="F15" s="58">
        <v>14.925373134328357</v>
      </c>
      <c r="G15" s="59">
        <v>8.7581012436503745</v>
      </c>
    </row>
    <row r="16" spans="2:10">
      <c r="F16" s="58">
        <v>17.857142857142858</v>
      </c>
      <c r="G16" s="59">
        <v>9.6339113680154114</v>
      </c>
    </row>
    <row r="17" spans="6:7" ht="18.5" thickBot="1">
      <c r="F17" s="60">
        <v>21.739130434782609</v>
      </c>
      <c r="G17" s="61">
        <v>10.704345964461577</v>
      </c>
    </row>
    <row r="18" spans="6:7" ht="18.5" thickBot="1">
      <c r="F18" s="51"/>
      <c r="G18" s="51"/>
    </row>
    <row r="19" spans="6:7">
      <c r="F19" s="52" t="s">
        <v>25</v>
      </c>
      <c r="G19" s="54">
        <f>1/4.0512</f>
        <v>0.2468404423380727</v>
      </c>
    </row>
    <row r="20" spans="6:7" ht="18.5" thickBot="1">
      <c r="F20" s="53" t="s">
        <v>26</v>
      </c>
      <c r="G20" s="55">
        <f>0.3099/4.0512</f>
        <v>7.6495853080568735E-2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BE2C-F8F7-45EE-9F6C-11298A6DBFE6}">
  <dimension ref="B1:F8"/>
  <sheetViews>
    <sheetView topLeftCell="A13" workbookViewId="0">
      <selection activeCell="K19" sqref="K19"/>
    </sheetView>
  </sheetViews>
  <sheetFormatPr defaultRowHeight="18"/>
  <cols>
    <col min="1" max="1" width="0.58203125" customWidth="1"/>
    <col min="3" max="3" width="15.9140625" customWidth="1"/>
    <col min="5" max="5" width="16.1640625" customWidth="1"/>
  </cols>
  <sheetData>
    <row r="1" spans="2:6" ht="3.5" customHeight="1"/>
    <row r="2" spans="2:6">
      <c r="B2" s="17" t="s">
        <v>11</v>
      </c>
      <c r="C2" s="18" t="s">
        <v>12</v>
      </c>
      <c r="D2" s="18" t="s">
        <v>13</v>
      </c>
      <c r="E2" s="18" t="s">
        <v>14</v>
      </c>
      <c r="F2" s="19" t="s">
        <v>13</v>
      </c>
    </row>
    <row r="3" spans="2:6">
      <c r="B3" s="20">
        <v>2</v>
      </c>
      <c r="C3" s="21">
        <v>11.8</v>
      </c>
      <c r="D3" s="21">
        <v>2.8</v>
      </c>
      <c r="E3" s="21">
        <v>5.5</v>
      </c>
      <c r="F3" s="22">
        <v>3.4</v>
      </c>
    </row>
    <row r="4" spans="2:6">
      <c r="B4" s="20">
        <v>4</v>
      </c>
      <c r="C4" s="21">
        <v>35.4</v>
      </c>
      <c r="D4" s="21">
        <v>6.1</v>
      </c>
      <c r="E4" s="21">
        <v>30.6</v>
      </c>
      <c r="F4" s="22">
        <v>4.5</v>
      </c>
    </row>
    <row r="5" spans="2:6">
      <c r="B5" s="20">
        <v>6</v>
      </c>
      <c r="C5" s="21">
        <v>48.2</v>
      </c>
      <c r="D5" s="21">
        <v>4.2</v>
      </c>
      <c r="E5" s="21">
        <v>43.5</v>
      </c>
      <c r="F5" s="22">
        <v>5.6</v>
      </c>
    </row>
    <row r="6" spans="2:6">
      <c r="B6" s="20">
        <v>7</v>
      </c>
      <c r="C6" s="21">
        <v>50.6</v>
      </c>
      <c r="D6" s="21">
        <v>3.1</v>
      </c>
      <c r="E6" s="21">
        <v>48.4</v>
      </c>
      <c r="F6" s="22">
        <v>2.5</v>
      </c>
    </row>
    <row r="7" spans="2:6">
      <c r="B7" s="20">
        <v>9</v>
      </c>
      <c r="C7" s="21">
        <v>43.8</v>
      </c>
      <c r="D7" s="21">
        <v>4.2</v>
      </c>
      <c r="E7" s="21">
        <v>50.3</v>
      </c>
      <c r="F7" s="22">
        <v>4.9000000000000004</v>
      </c>
    </row>
    <row r="8" spans="2:6">
      <c r="B8" s="23">
        <v>11</v>
      </c>
      <c r="C8" s="24">
        <v>27</v>
      </c>
      <c r="D8" s="24">
        <v>5.4</v>
      </c>
      <c r="E8" s="24">
        <v>37.4</v>
      </c>
      <c r="F8" s="25">
        <v>7.4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課題1</vt:lpstr>
      <vt:lpstr>課題2</vt:lpstr>
      <vt:lpstr>課題3</vt:lpstr>
      <vt:lpstr>課題4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田中八起</dc:creator>
  <cp:lastModifiedBy>田中　八起</cp:lastModifiedBy>
  <dcterms:created xsi:type="dcterms:W3CDTF">2015-06-05T18:19:34Z</dcterms:created>
  <dcterms:modified xsi:type="dcterms:W3CDTF">2023-10-05T13:27:15Z</dcterms:modified>
</cp:coreProperties>
</file>