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0610" windowHeight="11640" activeTab="3"/>
  </bookViews>
  <sheets>
    <sheet name="Sheet1" sheetId="1" r:id="rId1"/>
    <sheet name="Sheet2" sheetId="2" r:id="rId2"/>
    <sheet name="Sheet4" sheetId="4" r:id="rId3"/>
    <sheet name="Sheet6" sheetId="6" r:id="rId4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4" i="6"/>
  <c r="I213"/>
  <c r="I212"/>
  <c r="I211"/>
  <c r="I205"/>
  <c r="I201"/>
  <c r="I191"/>
  <c r="I190"/>
  <c r="I189"/>
  <c r="I188"/>
  <c r="I186"/>
  <c r="I173"/>
  <c r="I172"/>
  <c r="I136"/>
  <c r="I135"/>
  <c r="I130"/>
  <c r="I97"/>
  <c r="I96"/>
  <c r="I95"/>
  <c r="I75"/>
  <c r="I74"/>
  <c r="I73"/>
  <c r="I72"/>
  <c r="I71"/>
  <c r="I70"/>
  <c r="I69"/>
  <c r="I68"/>
  <c r="I62"/>
  <c r="I58"/>
  <c r="I56"/>
  <c r="I54"/>
  <c r="I53"/>
  <c r="I52"/>
  <c r="I51"/>
  <c r="I50"/>
  <c r="I49"/>
  <c r="I45"/>
  <c r="I44"/>
  <c r="I40"/>
  <c r="I39"/>
  <c r="I38"/>
  <c r="I37"/>
  <c r="I34"/>
  <c r="I32"/>
  <c r="I31"/>
  <c r="I30"/>
  <c r="I29"/>
  <c r="I28"/>
  <c r="I27"/>
  <c r="I25"/>
  <c r="I17"/>
  <c r="I16"/>
  <c r="I12"/>
  <c r="I10"/>
  <c r="I9"/>
  <c r="I7"/>
  <c r="I5"/>
</calcChain>
</file>

<file path=xl/sharedStrings.xml><?xml version="1.0" encoding="utf-8"?>
<sst xmlns="http://schemas.openxmlformats.org/spreadsheetml/2006/main" count="2475" uniqueCount="656">
  <si>
    <t>BACKWARD</t>
  </si>
  <si>
    <t>BACKWARDCV</t>
  </si>
  <si>
    <t>FORWARD</t>
  </si>
  <si>
    <t>FORWARDCV</t>
  </si>
  <si>
    <t>LAR</t>
  </si>
  <si>
    <t>LARCV</t>
  </si>
  <si>
    <t>LASSO</t>
  </si>
  <si>
    <t>LASSOCV</t>
  </si>
  <si>
    <t>STEPWISE</t>
  </si>
  <si>
    <t>STEPWISECV</t>
  </si>
  <si>
    <t>TOTAL</t>
  </si>
  <si>
    <t>IMP50</t>
  </si>
  <si>
    <t>IMP75</t>
  </si>
  <si>
    <t>sig p only</t>
  </si>
  <si>
    <t>CV only</t>
  </si>
  <si>
    <t>proc reg</t>
  </si>
  <si>
    <t>Kaggle</t>
  </si>
  <si>
    <t>CV press</t>
  </si>
  <si>
    <t>Parameter Estimates</t>
  </si>
  <si>
    <t>Parameter</t>
  </si>
  <si>
    <t>DF</t>
  </si>
  <si>
    <t>Estimate</t>
  </si>
  <si>
    <t>t Value</t>
  </si>
  <si>
    <t>Pr &gt; |t|</t>
  </si>
  <si>
    <t>Intercept</t>
  </si>
  <si>
    <t>MSZoning 3</t>
  </si>
  <si>
    <t>MSZoning 5</t>
  </si>
  <si>
    <t>MSZoning 6</t>
  </si>
  <si>
    <t>Street Grvl</t>
  </si>
  <si>
    <t>&lt;.0001</t>
  </si>
  <si>
    <t>Alley 1</t>
  </si>
  <si>
    <t>LotShape IR1</t>
  </si>
  <si>
    <t>LotShape IR2</t>
  </si>
  <si>
    <t>LotShape IR3</t>
  </si>
  <si>
    <t>LandContour Bnk</t>
  </si>
  <si>
    <t>LandContour HLS</t>
  </si>
  <si>
    <t>LandContour Low</t>
  </si>
  <si>
    <t>Utilities 1</t>
  </si>
  <si>
    <t>LotConfig Corner</t>
  </si>
  <si>
    <t>LotConfig CulDSac</t>
  </si>
  <si>
    <t>LotConfig FR2</t>
  </si>
  <si>
    <t>LotConfig FR3</t>
  </si>
  <si>
    <t>LandSlope Gtl</t>
  </si>
  <si>
    <t>LandSlope Mod</t>
  </si>
  <si>
    <t>Neighborhood Blmngtn</t>
  </si>
  <si>
    <t>Neighborhood Blueste</t>
  </si>
  <si>
    <t>Neighborhood BrDale</t>
  </si>
  <si>
    <t>Neighborhood BrkSide</t>
  </si>
  <si>
    <t>Neighborhood ClearCr</t>
  </si>
  <si>
    <t>Neighborhood CollgCr</t>
  </si>
  <si>
    <t>Neighborhood Crawfor</t>
  </si>
  <si>
    <t>Neighborhood Edwards</t>
  </si>
  <si>
    <t>Neighborhood Gilbert</t>
  </si>
  <si>
    <t>Neighborhood IDOTRR</t>
  </si>
  <si>
    <t>Neighborhood MeadowV</t>
  </si>
  <si>
    <t>Neighborhood Mitchel</t>
  </si>
  <si>
    <t>Neighborhood NAmes</t>
  </si>
  <si>
    <t>Neighborhood NPkVill</t>
  </si>
  <si>
    <t>Neighborhood NWAmes</t>
  </si>
  <si>
    <t>Neighborhood NoRidge</t>
  </si>
  <si>
    <t>Neighborhood NridgHt</t>
  </si>
  <si>
    <t>Neighborhood OldTown</t>
  </si>
  <si>
    <t>Neighborhood SWISU</t>
  </si>
  <si>
    <t>Neighborhood Sawyer</t>
  </si>
  <si>
    <t>Neighborhood SawyerW</t>
  </si>
  <si>
    <t>Neighborhood Somerst</t>
  </si>
  <si>
    <t>Neighborhood StoneBr</t>
  </si>
  <si>
    <t>Neighborhood Timber</t>
  </si>
  <si>
    <t>Condition1 Artery</t>
  </si>
  <si>
    <t>Condition1 Feedr</t>
  </si>
  <si>
    <t>Condition1 Norm</t>
  </si>
  <si>
    <t>Condition1 PosA</t>
  </si>
  <si>
    <t>Condition1 PosN</t>
  </si>
  <si>
    <t>Condition1 RRAe</t>
  </si>
  <si>
    <t>Condition1 RRAn</t>
  </si>
  <si>
    <t>Condition1 RRNe</t>
  </si>
  <si>
    <t>Condition2 Artery</t>
  </si>
  <si>
    <t>Condition2 Feedr</t>
  </si>
  <si>
    <t>Condition2 Norm</t>
  </si>
  <si>
    <t>Condition2 PosA</t>
  </si>
  <si>
    <t>Condition2 PosN</t>
  </si>
  <si>
    <t>BldgType 1Fam</t>
  </si>
  <si>
    <t>BldgType 2fmCon</t>
  </si>
  <si>
    <t>BldgType Duplex</t>
  </si>
  <si>
    <t>BldgType Twnhs</t>
  </si>
  <si>
    <t>RoofStyle Flat</t>
  </si>
  <si>
    <t>RoofStyle Gable</t>
  </si>
  <si>
    <t>RoofStyle Gambrel</t>
  </si>
  <si>
    <t>RoofStyle Hip</t>
  </si>
  <si>
    <t>RoofStyle Mansard</t>
  </si>
  <si>
    <t>RoofMatl CompShg</t>
  </si>
  <si>
    <t>RoofMatl Roll</t>
  </si>
  <si>
    <t>RoofMatl Tar&amp;Grv</t>
  </si>
  <si>
    <t>RoofMatl WdShake</t>
  </si>
  <si>
    <t>Exterior2nd 1</t>
  </si>
  <si>
    <t>Exterior2nd 2</t>
  </si>
  <si>
    <t>Exterior2nd 4</t>
  </si>
  <si>
    <t>Exterior2nd 5</t>
  </si>
  <si>
    <t>Exterior2nd 7</t>
  </si>
  <si>
    <t>Exterior2nd 8</t>
  </si>
  <si>
    <t>Exterior2nd 9</t>
  </si>
  <si>
    <t>Exterior2nd 10</t>
  </si>
  <si>
    <t>Exterior2nd 11</t>
  </si>
  <si>
    <t>Exterior2nd 13</t>
  </si>
  <si>
    <t>Exterior2nd 14</t>
  </si>
  <si>
    <t>Exterior2nd 15</t>
  </si>
  <si>
    <t>MasVnrType 1</t>
  </si>
  <si>
    <t>MasVnrType 2</t>
  </si>
  <si>
    <t>MasVnrType 4</t>
  </si>
  <si>
    <t>ExterQual Ex</t>
  </si>
  <si>
    <t>ExterQual Fa</t>
  </si>
  <si>
    <t>ExterQual Gd</t>
  </si>
  <si>
    <t>ExterCond Ex</t>
  </si>
  <si>
    <t>ExterCond Fa</t>
  </si>
  <si>
    <t>ExterCond Gd</t>
  </si>
  <si>
    <t>ExterCond Po</t>
  </si>
  <si>
    <t>Foundation BrkTil</t>
  </si>
  <si>
    <t>Foundation CBlock</t>
  </si>
  <si>
    <t>Foundation PConc</t>
  </si>
  <si>
    <t>Foundation Slab</t>
  </si>
  <si>
    <t>Foundation Stone</t>
  </si>
  <si>
    <t>BsmtQual 1</t>
  </si>
  <si>
    <t>BsmtQual 2</t>
  </si>
  <si>
    <t>BsmtQual 3</t>
  </si>
  <si>
    <t>BsmtQual 4</t>
  </si>
  <si>
    <t>BsmtCond 2</t>
  </si>
  <si>
    <t>BsmtCond 3</t>
  </si>
  <si>
    <t>BsmtCond 4</t>
  </si>
  <si>
    <t>BsmtExposure 1</t>
  </si>
  <si>
    <t>BsmtExposure 2</t>
  </si>
  <si>
    <t>BsmtExposure 3</t>
  </si>
  <si>
    <t>BsmtExposure 4</t>
  </si>
  <si>
    <t>BsmtFinType1 1</t>
  </si>
  <si>
    <t>BsmtFinType1 2</t>
  </si>
  <si>
    <t>BsmtFinType1 3</t>
  </si>
  <si>
    <t>BsmtFinType1 4</t>
  </si>
  <si>
    <t>BsmtFinType1 5</t>
  </si>
  <si>
    <t>BsmtFinType2 1</t>
  </si>
  <si>
    <t>BsmtFinType2 2</t>
  </si>
  <si>
    <t>BsmtFinType2 3</t>
  </si>
  <si>
    <t>BsmtFinType2 4</t>
  </si>
  <si>
    <t>BsmtFinType2 5</t>
  </si>
  <si>
    <t>BsmtFinType2 6</t>
  </si>
  <si>
    <t>Heating Floor</t>
  </si>
  <si>
    <t>Heating GasA</t>
  </si>
  <si>
    <t>Heating GasW</t>
  </si>
  <si>
    <t>Heating Grav</t>
  </si>
  <si>
    <t>Heating OthW</t>
  </si>
  <si>
    <t>HeatingQC Ex</t>
  </si>
  <si>
    <t>HeatingQC Fa</t>
  </si>
  <si>
    <t>HeatingQC Gd</t>
  </si>
  <si>
    <t>HeatingQC Po</t>
  </si>
  <si>
    <t>CentralAir N</t>
  </si>
  <si>
    <t>Electrical 1</t>
  </si>
  <si>
    <t>Electrical 2</t>
  </si>
  <si>
    <t>Electrical 3</t>
  </si>
  <si>
    <t>KitchenQual 1</t>
  </si>
  <si>
    <t>KitchenQual 2</t>
  </si>
  <si>
    <t>KitchenQual 3</t>
  </si>
  <si>
    <t>Functional 1</t>
  </si>
  <si>
    <t>Functional 2</t>
  </si>
  <si>
    <t>Functional 3</t>
  </si>
  <si>
    <t>Functional 4</t>
  </si>
  <si>
    <t>Functional 5</t>
  </si>
  <si>
    <t>Functional 6</t>
  </si>
  <si>
    <t>FireplaceQu 1</t>
  </si>
  <si>
    <t>FireplaceQu 2</t>
  </si>
  <si>
    <t>FireplaceQu 3</t>
  </si>
  <si>
    <t>FireplaceQu 4</t>
  </si>
  <si>
    <t>FireplaceQu 5</t>
  </si>
  <si>
    <t>GarageType 1</t>
  </si>
  <si>
    <t>GarageType 2</t>
  </si>
  <si>
    <t>GarageType 3</t>
  </si>
  <si>
    <t>GarageType 4</t>
  </si>
  <si>
    <t>GarageType 5</t>
  </si>
  <si>
    <t>GarageType 6</t>
  </si>
  <si>
    <t>GarageFinish 1</t>
  </si>
  <si>
    <t>GarageFinish 2</t>
  </si>
  <si>
    <t>GarageFinish 3</t>
  </si>
  <si>
    <t>GarageQual 2</t>
  </si>
  <si>
    <t>GarageQual 3</t>
  </si>
  <si>
    <t>GarageQual 4</t>
  </si>
  <si>
    <t>GarageCond 1</t>
  </si>
  <si>
    <t>GarageCond 2</t>
  </si>
  <si>
    <t>GarageCond 3</t>
  </si>
  <si>
    <t>GarageCond 4</t>
  </si>
  <si>
    <t>PavedDrive N</t>
  </si>
  <si>
    <t>PavedDrive P</t>
  </si>
  <si>
    <t>PoolQC 1</t>
  </si>
  <si>
    <t>PoolQC 2</t>
  </si>
  <si>
    <t>PoolQC 4</t>
  </si>
  <si>
    <t>Fence 1</t>
  </si>
  <si>
    <t>Fence 2</t>
  </si>
  <si>
    <t>Fence 3</t>
  </si>
  <si>
    <t>Fence 4</t>
  </si>
  <si>
    <t>MiscFeature 2</t>
  </si>
  <si>
    <t>MiscFeature 3</t>
  </si>
  <si>
    <t>MiscFeature 4</t>
  </si>
  <si>
    <t>MiscFeature 5</t>
  </si>
  <si>
    <t>SaleCondition Abnorml</t>
  </si>
  <si>
    <t>SaleCondition AdjLand</t>
  </si>
  <si>
    <t>SaleCondition Alloca</t>
  </si>
  <si>
    <t>SaleCondition Family</t>
  </si>
  <si>
    <t>SaleCondition Normal</t>
  </si>
  <si>
    <t>MSSubClassl</t>
  </si>
  <si>
    <t>LotFrontagel</t>
  </si>
  <si>
    <t>LotAreal</t>
  </si>
  <si>
    <t>OverallQuall</t>
  </si>
  <si>
    <t>OverallCondl</t>
  </si>
  <si>
    <t>YearBuiltl</t>
  </si>
  <si>
    <t>YearRemodAddl</t>
  </si>
  <si>
    <t>MasVnrAreal</t>
  </si>
  <si>
    <t>BsmtFinSF1l</t>
  </si>
  <si>
    <t>BsmtFinSF2l</t>
  </si>
  <si>
    <t>BsmtUnfSFl</t>
  </si>
  <si>
    <t>TotalBsmtSFl</t>
  </si>
  <si>
    <t>X1stFlrSFl</t>
  </si>
  <si>
    <t>X2ndFlrSFl</t>
  </si>
  <si>
    <t>LowQualFinSFl</t>
  </si>
  <si>
    <t>GrLivAreal</t>
  </si>
  <si>
    <t>BsmtFullBathl</t>
  </si>
  <si>
    <t>BsmtHalfBathl</t>
  </si>
  <si>
    <t>FullBathl</t>
  </si>
  <si>
    <t>HalfBathl</t>
  </si>
  <si>
    <t>BedroomAbvGrl</t>
  </si>
  <si>
    <t>KitchenAbvGrl</t>
  </si>
  <si>
    <t>TotRmsAbvGrdl</t>
  </si>
  <si>
    <t>Fireplacesl</t>
  </si>
  <si>
    <t>GarageYrBltl</t>
  </si>
  <si>
    <t>GarageCarsl</t>
  </si>
  <si>
    <t>GarageAreal</t>
  </si>
  <si>
    <t>WoodDeckSFl</t>
  </si>
  <si>
    <t>OpenPorchSFl</t>
  </si>
  <si>
    <t>EnclosedPorchl</t>
  </si>
  <si>
    <t>X3SsnPorchl</t>
  </si>
  <si>
    <t>ScreenPorchl</t>
  </si>
  <si>
    <t>PoolAreal</t>
  </si>
  <si>
    <t>MiscVall</t>
  </si>
  <si>
    <t>Standard Error</t>
  </si>
  <si>
    <t>cv</t>
  </si>
  <si>
    <t>test</t>
  </si>
  <si>
    <t>train</t>
  </si>
  <si>
    <t>training</t>
  </si>
  <si>
    <t>model</t>
  </si>
  <si>
    <t>AIC</t>
  </si>
  <si>
    <t>Adjusted R^2</t>
  </si>
  <si>
    <t>from</t>
  </si>
  <si>
    <t>backwardCV</t>
  </si>
  <si>
    <t>Everything</t>
  </si>
  <si>
    <r>
      <t xml:space="preserve">vif </t>
    </r>
    <r>
      <rPr>
        <sz val="6"/>
        <color theme="1"/>
        <rFont val="Calibri"/>
        <family val="2"/>
      </rPr>
      <t>≈</t>
    </r>
    <r>
      <rPr>
        <sz val="6"/>
        <color theme="1"/>
        <rFont val="Calibri"/>
        <family val="2"/>
        <scheme val="minor"/>
      </rPr>
      <t xml:space="preserve"> 1</t>
    </r>
  </si>
  <si>
    <t>B</t>
  </si>
  <si>
    <t>Condition2 RRAe</t>
  </si>
  <si>
    <t>Condition2 RRAn</t>
  </si>
  <si>
    <t>RoofMatl ClyTile</t>
  </si>
  <si>
    <t>RoofMatl Membran</t>
  </si>
  <si>
    <t>RoofMatl Metal</t>
  </si>
  <si>
    <t>Exterior1st</t>
  </si>
  <si>
    <t>BsmtCond 5</t>
  </si>
  <si>
    <t>BsmtFinType1 6</t>
  </si>
  <si>
    <t>Electrical 4</t>
  </si>
  <si>
    <t>GarageQual 1</t>
  </si>
  <si>
    <t>SaleType</t>
  </si>
  <si>
    <t>GLM Conversion</t>
  </si>
  <si>
    <t>0.01516702*MSZoning 3</t>
  </si>
  <si>
    <t>0.0229041*MSZoning 5</t>
  </si>
  <si>
    <t>0.01291615*MSZoning 6</t>
  </si>
  <si>
    <t>0.00246791*Alley 1</t>
  </si>
  <si>
    <t>0.0038619*LotShape IR2</t>
  </si>
  <si>
    <t>0.0065481*LandContour HLS</t>
  </si>
  <si>
    <t>0.1283668*Utilities 1</t>
  </si>
  <si>
    <t>0.00335215*LotConfig Corner</t>
  </si>
  <si>
    <t>0.00901222*LotConfig CulDSac</t>
  </si>
  <si>
    <t>0.02225109*LandSlope Gtl</t>
  </si>
  <si>
    <t>0.03635623*LandSlope Mod</t>
  </si>
  <si>
    <t>0.03086582*Neighborhood Blmngtn</t>
  </si>
  <si>
    <t>0.04523956*Neighborhood Blueste</t>
  </si>
  <si>
    <t>0.0183319*Neighborhood BrDale</t>
  </si>
  <si>
    <t>0.01986321*Neighborhood BrkSide</t>
  </si>
  <si>
    <t>0.02350655*Neighborhood ClearCr</t>
  </si>
  <si>
    <t>0.08898677*Neighborhood Crawfor</t>
  </si>
  <si>
    <t>0.05346702*Neighborhood NPkVill</t>
  </si>
  <si>
    <t>0.10336373*Neighborhood NoRidge</t>
  </si>
  <si>
    <t>0.08388769*Neighborhood NridgHt</t>
  </si>
  <si>
    <t>0.0725289*Neighborhood Somerst</t>
  </si>
  <si>
    <t>0.1267939*Neighborhood StoneBr</t>
  </si>
  <si>
    <t>0.00802611*Neighborhood Timber</t>
  </si>
  <si>
    <t>0.01713806*Condition1 Norm</t>
  </si>
  <si>
    <t>0.00916148*Condition1 PosA</t>
  </si>
  <si>
    <t>0.0467305*Condition1 PosN</t>
  </si>
  <si>
    <t>0.10965546*Condition2 PosA</t>
  </si>
  <si>
    <t>0.00263066*Condition2 RRAe</t>
  </si>
  <si>
    <t>0.02926032*BldgType 1Fam</t>
  </si>
  <si>
    <t>0.02958867*BldgType 2fmCon</t>
  </si>
  <si>
    <t>0.00892155*BldgType Duplex</t>
  </si>
  <si>
    <t>0.01606514*RoofStyle Flat</t>
  </si>
  <si>
    <t>0.08716487*RoofStyle Gable</t>
  </si>
  <si>
    <t>0.07234142*RoofStyle Gambrel</t>
  </si>
  <si>
    <t>0.08547756*RoofStyle Hip</t>
  </si>
  <si>
    <t>0.02995047*RoofStyle Mansard</t>
  </si>
  <si>
    <t>-0.0742806*Exterior2nd 1</t>
  </si>
  <si>
    <t>0.01607078*Exterior2nd 2</t>
  </si>
  <si>
    <t>0.01203186*Exterior2nd 4</t>
  </si>
  <si>
    <t>0.02842765*Exterior2nd 5</t>
  </si>
  <si>
    <t>-0.01723232*Exterior2nd 7</t>
  </si>
  <si>
    <t>-0.02267599*Exterior2nd 8</t>
  </si>
  <si>
    <t>0.00536376*Exterior2nd 9</t>
  </si>
  <si>
    <t>-0.06420473*Exterior2nd 10</t>
  </si>
  <si>
    <t>-0.01621153*Exterior2nd 11</t>
  </si>
  <si>
    <t>0.01567566*Exterior2nd 13</t>
  </si>
  <si>
    <t>0.03002067*Exterior2nd 14</t>
  </si>
  <si>
    <t>-0.00158575*Exterior2nd 15</t>
  </si>
  <si>
    <t>-0.04392536*MasVnrType 1</t>
  </si>
  <si>
    <t>-0.01063251*MasVnrType 2</t>
  </si>
  <si>
    <t>-0.00850509*MasVnrType 4</t>
  </si>
  <si>
    <t>0.03972451*ExterQual Ex</t>
  </si>
  <si>
    <t>0.01151511*ExterQual Fa</t>
  </si>
  <si>
    <t>0.0043665*ExterQual Gd</t>
  </si>
  <si>
    <t>0.00241117*ExterCond Ex</t>
  </si>
  <si>
    <t>0.04523736*Foundation BrkTil</t>
  </si>
  <si>
    <t>0.05199725*Foundation CBlock</t>
  </si>
  <si>
    <t>0.06625188*Foundation PConc</t>
  </si>
  <si>
    <t>0.07682003*Foundation Slab</t>
  </si>
  <si>
    <t>0.13530428*Foundation Stone</t>
  </si>
  <si>
    <t>0.03456686*BsmtQual 1</t>
  </si>
  <si>
    <t>-0.01211397*BsmtQual 2</t>
  </si>
  <si>
    <t>-0.01202842*BsmtQual 3</t>
  </si>
  <si>
    <t>-0.02079273*BsmtQual 4</t>
  </si>
  <si>
    <t>0.04592886*BsmtCond 2</t>
  </si>
  <si>
    <t>0.0301211*BsmtCond 3</t>
  </si>
  <si>
    <t>0.03008769*BsmtCond 4</t>
  </si>
  <si>
    <t>0.1221263*BsmtCond 5</t>
  </si>
  <si>
    <t>0.07387982*BsmtExposure 1</t>
  </si>
  <si>
    <t>0.03883825*BsmtExposure 2</t>
  </si>
  <si>
    <t>0.00875158*BsmtExposure 3</t>
  </si>
  <si>
    <t>0.00877498*BsmtExposure 4</t>
  </si>
  <si>
    <t>0.14288865*BsmtFinType1 1</t>
  </si>
  <si>
    <t>0.13987494*BsmtFinType1 2</t>
  </si>
  <si>
    <t>0.13017472*BsmtFinType1 3</t>
  </si>
  <si>
    <t>0.11313751*BsmtFinType1 4</t>
  </si>
  <si>
    <t>0.11450403*BsmtFinType1 5</t>
  </si>
  <si>
    <t>0.09984344*BsmtFinType1 6</t>
  </si>
  <si>
    <t>-0.003386*BsmtFinType2 1</t>
  </si>
  <si>
    <t>-0.04384562*BsmtFinType2 2</t>
  </si>
  <si>
    <t>-0.07150726*BsmtFinType2 3</t>
  </si>
  <si>
    <t>-0.06231604*BsmtFinType2 4</t>
  </si>
  <si>
    <t>-0.05174181*BsmtFinType2 5</t>
  </si>
  <si>
    <t>-0.01631606*BsmtFinType2 6</t>
  </si>
  <si>
    <t>0.15214109*Heating Floor</t>
  </si>
  <si>
    <t>0.12660999*Heating GasA</t>
  </si>
  <si>
    <t>0.18987984*Heating GasW</t>
  </si>
  <si>
    <t>0.05942613*Heating OthW</t>
  </si>
  <si>
    <t>0.02756603*HeatingQC Ex</t>
  </si>
  <si>
    <t>0.01900011*HeatingQC Fa</t>
  </si>
  <si>
    <t>0.02060368*HeatingQC Gd</t>
  </si>
  <si>
    <t>-0.15688363*Electrical 1</t>
  </si>
  <si>
    <t>-0.14969115*Electrical 2</t>
  </si>
  <si>
    <t>-0.12847554*Electrical 3</t>
  </si>
  <si>
    <t>-0.15964248*Electrical 4</t>
  </si>
  <si>
    <t>0.07845983*KitchenQual 1</t>
  </si>
  <si>
    <t>0.01357066*KitchenQual 2</t>
  </si>
  <si>
    <t>0.0041782*KitchenQual 3</t>
  </si>
  <si>
    <t>0.19368682*Functional 1</t>
  </si>
  <si>
    <t>0.15611769*Functional 2</t>
  </si>
  <si>
    <t>0.13774585*Functional 3</t>
  </si>
  <si>
    <t>0.15140323*Functional 4</t>
  </si>
  <si>
    <t>0.14962826*Functional 5</t>
  </si>
  <si>
    <t>-0.04055262*Functional 6</t>
  </si>
  <si>
    <t>-0.02337659*FireplaceQu 1</t>
  </si>
  <si>
    <t>-0.03696566*FireplaceQu 2</t>
  </si>
  <si>
    <t>-0.04146441*FireplaceQu 3</t>
  </si>
  <si>
    <t>-0.04398804*FireplaceQu 4</t>
  </si>
  <si>
    <t>-0.03177994*FireplaceQu 5</t>
  </si>
  <si>
    <t>-0.07237864*GarageType 1</t>
  </si>
  <si>
    <t>-0.03334103*GarageType 2</t>
  </si>
  <si>
    <t>-0.05103268*GarageType 3</t>
  </si>
  <si>
    <t>-0.02806636*GarageType 4</t>
  </si>
  <si>
    <t>-0.07706885*GarageType 5</t>
  </si>
  <si>
    <t>-0.03216149*GarageType 6</t>
  </si>
  <si>
    <t>-0.10731919*GarageFinish 1</t>
  </si>
  <si>
    <t>-0.11659536*GarageFinish 2</t>
  </si>
  <si>
    <t>-0.11084705*GarageFinish 3</t>
  </si>
  <si>
    <t>0.32393486*GarageQual 1</t>
  </si>
  <si>
    <t>0.09061318*GarageQual 2</t>
  </si>
  <si>
    <t>0.04763417*GarageQual 3</t>
  </si>
  <si>
    <t>0.04543219*GarageQual 4</t>
  </si>
  <si>
    <t>-0.12919188*GarageCond 1</t>
  </si>
  <si>
    <t>0.02785326*GarageCond 2</t>
  </si>
  <si>
    <t>0.02617713*GarageCond 3</t>
  </si>
  <si>
    <t>-0.00793488*GarageCond 4</t>
  </si>
  <si>
    <t>0.07644158*PoolQC 1</t>
  </si>
  <si>
    <t>0.06988172*PoolQC 2</t>
  </si>
  <si>
    <t>-0.04153205*PoolQC 4</t>
  </si>
  <si>
    <t>-0.00120264*Fence 1</t>
  </si>
  <si>
    <t>0.01261484*Fence 2</t>
  </si>
  <si>
    <t>-0.00293167*Fence 3</t>
  </si>
  <si>
    <t>-0.0009462*Fence 4</t>
  </si>
  <si>
    <t>0.48660215*MiscFeature 2</t>
  </si>
  <si>
    <t>0.31280616*MiscFeature 3</t>
  </si>
  <si>
    <t>0.30820572*MiscFeature 4</t>
  </si>
  <si>
    <t>0.29785973*MiscFeature 5</t>
  </si>
  <si>
    <t>0.00022704*SaleType</t>
  </si>
  <si>
    <t>0.09364768*SaleCondition AdjLand</t>
  </si>
  <si>
    <t>0.00193586*LotFrontagel</t>
  </si>
  <si>
    <t>0.08652065*LotAreal</t>
  </si>
  <si>
    <t>0.30355897*OverallQuall</t>
  </si>
  <si>
    <t>0.26365874*OverallCondl</t>
  </si>
  <si>
    <t>3.52683902*YearBuiltl</t>
  </si>
  <si>
    <t>1.32104708*YearRemodAddl</t>
  </si>
  <si>
    <t>0.00178729*MasVnrAreal</t>
  </si>
  <si>
    <t>0.00693995*BsmtFinSF1l</t>
  </si>
  <si>
    <t>0.00566058*BsmtFinSF2l</t>
  </si>
  <si>
    <t>0.06732635*TotalBsmtSFl</t>
  </si>
  <si>
    <t>0.05308995*X1stFlrSFl</t>
  </si>
  <si>
    <t>0.00921553*X2ndFlrSFl</t>
  </si>
  <si>
    <t>0.40248024*GrLivAreal</t>
  </si>
  <si>
    <t>0.03691079*BsmtFullBathl</t>
  </si>
  <si>
    <t>0.0014727*BsmtHalfBathl</t>
  </si>
  <si>
    <t>0.05698507*FullBathl</t>
  </si>
  <si>
    <t>0.01796293*HalfBathl</t>
  </si>
  <si>
    <t>0.0810104*Fireplacesl</t>
  </si>
  <si>
    <t>0.38337148*GarageYrBltl</t>
  </si>
  <si>
    <t>0.08125059*GarageCarsl</t>
  </si>
  <si>
    <t>0.00787913*GarageAreal</t>
  </si>
  <si>
    <t>0.00206942*WoodDeckSFl</t>
  </si>
  <si>
    <t>0.00074731*OpenPorchSFl</t>
  </si>
  <si>
    <t>0.00368767*EnclosedPorchl</t>
  </si>
  <si>
    <t>0.00084482*X3SsnPorchl</t>
  </si>
  <si>
    <t>0.00766621*ScreenPorchl</t>
  </si>
  <si>
    <t>0.0144426*PoolAreal</t>
  </si>
  <si>
    <t>'</t>
  </si>
  <si>
    <t>+</t>
  </si>
  <si>
    <t>*</t>
  </si>
  <si>
    <t>'-33.7688*+</t>
  </si>
  <si>
    <t>'0.0152*MSZoning 3+</t>
  </si>
  <si>
    <t>'0.0229*MSZoning 5+</t>
  </si>
  <si>
    <t>'0.0129*MSZoning 6+</t>
  </si>
  <si>
    <t>'-0.1348*Street Grvl+</t>
  </si>
  <si>
    <t>'0.0025*Alley 1+</t>
  </si>
  <si>
    <t>'-0.0069*LotShape IR1+</t>
  </si>
  <si>
    <t>'0.0039*LotShape IR2+</t>
  </si>
  <si>
    <t>'-0.0044*LotShape IR3+</t>
  </si>
  <si>
    <t>'-0.0307*LandContour Bnk+</t>
  </si>
  <si>
    <t>'0.0065*LandContour HLS+</t>
  </si>
  <si>
    <t>'-0.0319*LandContour Low+</t>
  </si>
  <si>
    <t>'0.1284*Utilities 1+</t>
  </si>
  <si>
    <t>'0.0034*LotConfig Corner+</t>
  </si>
  <si>
    <t>'0.0090*LotConfig CulDSac+</t>
  </si>
  <si>
    <t>'-0.0401*LotConfig FR2+</t>
  </si>
  <si>
    <t>'-0.0276*LotConfig FR3+</t>
  </si>
  <si>
    <t>'0.0223*LandSlope Gtl+</t>
  </si>
  <si>
    <t>'0.0364*LandSlope Mod+</t>
  </si>
  <si>
    <t>'0.0309*Neighborhood Blmngtn+</t>
  </si>
  <si>
    <t>'0.0452*Neighborhood Blueste+</t>
  </si>
  <si>
    <t>'0.0183*Neighborhood BrDale+</t>
  </si>
  <si>
    <t>'0.0199*Neighborhood BrkSide+</t>
  </si>
  <si>
    <t>'0.0235*Neighborhood ClearCr+</t>
  </si>
  <si>
    <t>'-0.0112*Neighborhood CollgCr+</t>
  </si>
  <si>
    <t>'0.0890*Neighborhood Crawfor+</t>
  </si>
  <si>
    <t>'-0.0751*Neighborhood Edwards+</t>
  </si>
  <si>
    <t>'-0.0319*Neighborhood Gilbert+</t>
  </si>
  <si>
    <t>'-0.0759*Neighborhood IDOTRR+</t>
  </si>
  <si>
    <t>'-0.0679*Neighborhood MeadowV+</t>
  </si>
  <si>
    <t>'-0.0325*Neighborhood Mitchel+</t>
  </si>
  <si>
    <t>'-0.0273*Neighborhood NAmes+</t>
  </si>
  <si>
    <t>'0.0535*Neighborhood NPkVill+</t>
  </si>
  <si>
    <t>'-0.0415*Neighborhood NWAmes+</t>
  </si>
  <si>
    <t>'0.1034*Neighborhood NoRidge+</t>
  </si>
  <si>
    <t>'0.0839*Neighborhood NridgHt+</t>
  </si>
  <si>
    <t>'-0.0551*Neighborhood OldTown+</t>
  </si>
  <si>
    <t>'-0.0014*Neighborhood SWISU+</t>
  </si>
  <si>
    <t>'-0.0077*Neighborhood Sawyer+</t>
  </si>
  <si>
    <t>'-0.0300*Neighborhood SawyerW+</t>
  </si>
  <si>
    <t>'0.0725*Neighborhood Somerst+</t>
  </si>
  <si>
    <t>'0.1268*Neighborhood StoneBr+</t>
  </si>
  <si>
    <t>'0.0080*Neighborhood Timber+</t>
  </si>
  <si>
    <t>'-0.0549*Condition1 Artery+</t>
  </si>
  <si>
    <t>'-0.0284*Condition1 Feedr+</t>
  </si>
  <si>
    <t>'0.0171*Condition1 Norm+</t>
  </si>
  <si>
    <t>'0.0092*Condition1 PosA+</t>
  </si>
  <si>
    <t>'0.0467*Condition1 PosN+</t>
  </si>
  <si>
    <t>'-0.0535*Condition1 RRAe+</t>
  </si>
  <si>
    <t>'-0.0192*Condition1 RRAn+</t>
  </si>
  <si>
    <t>'-0.0115*Condition1 RRNe+</t>
  </si>
  <si>
    <t>'-0.0420*Condition2 Artery+</t>
  </si>
  <si>
    <t>'-0.0693*Condition2 Feedr+</t>
  </si>
  <si>
    <t>'-0.0258*Condition2 Norm+</t>
  </si>
  <si>
    <t>'0.1097*Condition2 PosA+</t>
  </si>
  <si>
    <t>'-0.3669*Condition2 PosN+</t>
  </si>
  <si>
    <t>'0.0026*Condition2 RRAe+</t>
  </si>
  <si>
    <t>'-0.1187*Condition2 RRAn+</t>
  </si>
  <si>
    <t>'0.0293*BldgType 1Fam+</t>
  </si>
  <si>
    <t>'0.0296*BldgType 2fmCon+</t>
  </si>
  <si>
    <t>'0.0089*BldgType Duplex+</t>
  </si>
  <si>
    <t>'-0.0387*BldgType Twnhs+</t>
  </si>
  <si>
    <t>'0.0161*RoofStyle Flat+</t>
  </si>
  <si>
    <t>'0.0872*RoofStyle Gable+</t>
  </si>
  <si>
    <t>'0.0723*RoofStyle Gambrel+</t>
  </si>
  <si>
    <t>'0.0855*RoofStyle Hip+</t>
  </si>
  <si>
    <t>'0.0300*RoofStyle Mansard+</t>
  </si>
  <si>
    <t>'-1.7949*RoofMatl ClyTile+</t>
  </si>
  <si>
    <t>'-0.1287*RoofMatl CompShg+</t>
  </si>
  <si>
    <t>'-0.0211*RoofMatl Membran+</t>
  </si>
  <si>
    <t>'-0.0022*RoofMatl Metal+</t>
  </si>
  <si>
    <t>'-0.0523*RoofMatl Roll+</t>
  </si>
  <si>
    <t>'-0.0922*RoofMatl Tar&amp;Grv+</t>
  </si>
  <si>
    <t>'-0.1034*RoofMatl WdShake+</t>
  </si>
  <si>
    <t>'-0.0014*Exterior1st+</t>
  </si>
  <si>
    <t>'-0.0743*Exterior2nd 1+</t>
  </si>
  <si>
    <t>'0.0161*Exterior2nd 2+</t>
  </si>
  <si>
    <t>'0.0120*Exterior2nd 4+</t>
  </si>
  <si>
    <t>'0.0284*Exterior2nd 5+</t>
  </si>
  <si>
    <t>'-0.0172*Exterior2nd 7+</t>
  </si>
  <si>
    <t>'-0.0227*Exterior2nd 8+</t>
  </si>
  <si>
    <t>'0.0054*Exterior2nd 9+</t>
  </si>
  <si>
    <t>'-0.0642*Exterior2nd 10+</t>
  </si>
  <si>
    <t>'-0.0162*Exterior2nd 11+</t>
  </si>
  <si>
    <t>'0.0157*Exterior2nd 13+</t>
  </si>
  <si>
    <t>'0.0300*Exterior2nd 14+</t>
  </si>
  <si>
    <t>'-0.0016*Exterior2nd 15+</t>
  </si>
  <si>
    <t>'-0.0439*MasVnrType 1+</t>
  </si>
  <si>
    <t>'-0.0106*MasVnrType 2+</t>
  </si>
  <si>
    <t>'-0.0085*MasVnrType 4+</t>
  </si>
  <si>
    <t>'0.0397*ExterQual Ex+</t>
  </si>
  <si>
    <t>'0.0115*ExterQual Fa+</t>
  </si>
  <si>
    <t>'0.0044*ExterQual Gd+</t>
  </si>
  <si>
    <t>'0.0024*ExterCond Ex+</t>
  </si>
  <si>
    <t>'-0.0731*ExterCond Fa+</t>
  </si>
  <si>
    <t>'-0.0074*ExterCond Gd+</t>
  </si>
  <si>
    <t>'-0.3237*ExterCond Po+</t>
  </si>
  <si>
    <t>'0.0452*Foundation BrkTil+</t>
  </si>
  <si>
    <t>'0.0520*Foundation CBlock+</t>
  </si>
  <si>
    <t>'0.0663*Foundation PConc+</t>
  </si>
  <si>
    <t>'0.0768*Foundation Slab+</t>
  </si>
  <si>
    <t>'0.1353*Foundation Stone+</t>
  </si>
  <si>
    <t>'0.0346*BsmtQual 1+</t>
  </si>
  <si>
    <t>'-0.0121*BsmtQual 2+</t>
  </si>
  <si>
    <t>'-0.0120*BsmtQual 3+</t>
  </si>
  <si>
    <t>'-0.0208*BsmtQual 4+</t>
  </si>
  <si>
    <t>'0.0459*BsmtCond 2+</t>
  </si>
  <si>
    <t>'0.0301*BsmtCond 3+</t>
  </si>
  <si>
    <t>'0.0301*BsmtCond 4+</t>
  </si>
  <si>
    <t>'0.1221*BsmtCond 5+</t>
  </si>
  <si>
    <t>'0.0739*BsmtExposure 1+</t>
  </si>
  <si>
    <t>'0.0388*BsmtExposure 2+</t>
  </si>
  <si>
    <t>'0.0088*BsmtExposure 3+</t>
  </si>
  <si>
    <t>'0.0088*BsmtExposure 4+</t>
  </si>
  <si>
    <t>'0.1429*BsmtFinType1 1+</t>
  </si>
  <si>
    <t>'0.1399*BsmtFinType1 2+</t>
  </si>
  <si>
    <t>'0.1302*BsmtFinType1 3+</t>
  </si>
  <si>
    <t>'0.1131*BsmtFinType1 4+</t>
  </si>
  <si>
    <t>'0.1145*BsmtFinType1 5+</t>
  </si>
  <si>
    <t>'0.0998*BsmtFinType1 6+</t>
  </si>
  <si>
    <t>'-0.0034*BsmtFinType2 1+</t>
  </si>
  <si>
    <t>'-0.0438*BsmtFinType2 2+</t>
  </si>
  <si>
    <t>'-0.0715*BsmtFinType2 3+</t>
  </si>
  <si>
    <t>'-0.0623*BsmtFinType2 4+</t>
  </si>
  <si>
    <t>'-0.0517*BsmtFinType2 5+</t>
  </si>
  <si>
    <t>'-0.0163*BsmtFinType2 6+</t>
  </si>
  <si>
    <t>'0.1521*Heating Floor+</t>
  </si>
  <si>
    <t>'0.1266*Heating GasA+</t>
  </si>
  <si>
    <t>'0.1899*Heating GasW+</t>
  </si>
  <si>
    <t>'-0.0025*Heating Grav+</t>
  </si>
  <si>
    <t>'0.0594*Heating OthW+</t>
  </si>
  <si>
    <t>'0.0276*HeatingQC Ex+</t>
  </si>
  <si>
    <t>'0.0190*HeatingQC Fa+</t>
  </si>
  <si>
    <t>'0.0206*HeatingQC Gd+</t>
  </si>
  <si>
    <t>'-0.3446*HeatingQC Po+</t>
  </si>
  <si>
    <t>'-0.0397*CentralAir N+</t>
  </si>
  <si>
    <t>'-0.1569*Electrical 1+</t>
  </si>
  <si>
    <t>'-0.1497*Electrical 2+</t>
  </si>
  <si>
    <t>'-0.1285*Electrical 3+</t>
  </si>
  <si>
    <t>'-0.1596*Electrical 4+</t>
  </si>
  <si>
    <t>'0.0785*KitchenQual 1+</t>
  </si>
  <si>
    <t>'0.0136*KitchenQual 2+</t>
  </si>
  <si>
    <t>'0.0042*KitchenQual 3+</t>
  </si>
  <si>
    <t>'0.1937*Functional 1+</t>
  </si>
  <si>
    <t>'0.1561*Functional 2+</t>
  </si>
  <si>
    <t>'0.1377*Functional 3+</t>
  </si>
  <si>
    <t>'0.1514*Functional 4+</t>
  </si>
  <si>
    <t>'0.1496*Functional 5+</t>
  </si>
  <si>
    <t>'-0.0406*Functional 6+</t>
  </si>
  <si>
    <t>'-0.0234*FireplaceQu 1+</t>
  </si>
  <si>
    <t>'-0.0370*FireplaceQu 2+</t>
  </si>
  <si>
    <t>'-0.0415*FireplaceQu 3+</t>
  </si>
  <si>
    <t>'-0.0440*FireplaceQu 4+</t>
  </si>
  <si>
    <t>'-0.0318*FireplaceQu 5+</t>
  </si>
  <si>
    <t>'-0.0724*GarageType 1+</t>
  </si>
  <si>
    <t>'-0.0333*GarageType 2+</t>
  </si>
  <si>
    <t>'-0.0510*GarageType 3+</t>
  </si>
  <si>
    <t>'-0.0281*GarageType 4+</t>
  </si>
  <si>
    <t>'-0.0771*GarageType 5+</t>
  </si>
  <si>
    <t>'-0.0322*GarageType 6+</t>
  </si>
  <si>
    <t>'-0.1073*GarageFinish 1+</t>
  </si>
  <si>
    <t>'-0.1166*GarageFinish 2+</t>
  </si>
  <si>
    <t>'-0.1108*GarageFinish 3+</t>
  </si>
  <si>
    <t>'0.3239*GarageQual 1+</t>
  </si>
  <si>
    <t>'0.0906*GarageQual 2+</t>
  </si>
  <si>
    <t>'0.0476*GarageQual 3+</t>
  </si>
  <si>
    <t>'0.0454*GarageQual 4+</t>
  </si>
  <si>
    <t>'-0.1292*GarageCond 1+</t>
  </si>
  <si>
    <t>'0.0279*GarageCond 2+</t>
  </si>
  <si>
    <t>'0.0262*GarageCond 3+</t>
  </si>
  <si>
    <t>'-0.0079*GarageCond 4+</t>
  </si>
  <si>
    <t>'-0.0280*PavedDrive N+</t>
  </si>
  <si>
    <t>'-0.0305*PavedDrive P+</t>
  </si>
  <si>
    <t>'0.0764*PoolQC 1+</t>
  </si>
  <si>
    <t>'0.0699*PoolQC 2+</t>
  </si>
  <si>
    <t>'-0.0415*PoolQC 4+</t>
  </si>
  <si>
    <t>'-0.0012*Fence 1+</t>
  </si>
  <si>
    <t>'0.0126*Fence 2+</t>
  </si>
  <si>
    <t>'-0.0029*Fence 3+</t>
  </si>
  <si>
    <t>'-0.0009*Fence 4+</t>
  </si>
  <si>
    <t>'0.4866*MiscFeature 2+</t>
  </si>
  <si>
    <t>'0.3128*MiscFeature 3+</t>
  </si>
  <si>
    <t>'0.3082*MiscFeature 4+</t>
  </si>
  <si>
    <t>'0.2979*MiscFeature 5+</t>
  </si>
  <si>
    <t>'0.0002*SaleType+</t>
  </si>
  <si>
    <t>'-0.1202*SaleCondition Abnorml+</t>
  </si>
  <si>
    <t>'0.0936*SaleCondition AdjLand+</t>
  </si>
  <si>
    <t>'-0.0385*SaleCondition Alloca+</t>
  </si>
  <si>
    <t>'-0.0706*SaleCondition Family+</t>
  </si>
  <si>
    <t>'-0.0268*SaleCondition Normal+</t>
  </si>
  <si>
    <t>'-0.0052*MSSubClassl+</t>
  </si>
  <si>
    <t>'0.0019*LotFrontagel+</t>
  </si>
  <si>
    <t>'0.0865*LotAreal+</t>
  </si>
  <si>
    <t>'0.3036*OverallQuall+</t>
  </si>
  <si>
    <t>'0.2637*OverallCondl+</t>
  </si>
  <si>
    <t>'3.5268*YearBuiltl+</t>
  </si>
  <si>
    <t>'1.3210*YearRemodAddl+</t>
  </si>
  <si>
    <t>'0.0018*MasVnrAreal+</t>
  </si>
  <si>
    <t>'0.0069*BsmtFinSF1l+</t>
  </si>
  <si>
    <t>'0.0057*BsmtFinSF2l+</t>
  </si>
  <si>
    <t>'-0.0112*BsmtUnfSFl+</t>
  </si>
  <si>
    <t>'0.0673*TotalBsmtSFl+</t>
  </si>
  <si>
    <t>'0.0531*X1stFlrSFl+</t>
  </si>
  <si>
    <t>'0.0092*X2ndFlrSFl+</t>
  </si>
  <si>
    <t>'-0.0020*LowQualFinSFl+</t>
  </si>
  <si>
    <t>'0.4025*GrLivAreal+</t>
  </si>
  <si>
    <t>'0.0369*BsmtFullBathl+</t>
  </si>
  <si>
    <t>'0.0015*BsmtHalfBathl+</t>
  </si>
  <si>
    <t>'0.0570*FullBathl+</t>
  </si>
  <si>
    <t>'0.0180*HalfBathl+</t>
  </si>
  <si>
    <t>'-0.0320*BedroomAbvGrl+</t>
  </si>
  <si>
    <t>'-0.1344*KitchenAbvGrl+</t>
  </si>
  <si>
    <t>'-0.0116*TotRmsAbvGrdl+</t>
  </si>
  <si>
    <t>'0.0810*Fireplacesl+</t>
  </si>
  <si>
    <t>'0.3834*GarageYrBltl+</t>
  </si>
  <si>
    <t>'0.0813*GarageCarsl+</t>
  </si>
  <si>
    <t>'0.0079*GarageAreal+</t>
  </si>
  <si>
    <t>'0.0021*WoodDeckSFl+</t>
  </si>
  <si>
    <t>'0.0007*OpenPorchSFl+</t>
  </si>
  <si>
    <t>'0.0037*EnclosedPorchl+</t>
  </si>
  <si>
    <t>'0.0008*X3SsnPorchl+</t>
  </si>
  <si>
    <t>'0.0077*ScreenPorchl+</t>
  </si>
  <si>
    <t>'0.0144*PoolAreal+</t>
  </si>
  <si>
    <t>'-0.0497*MiscVall+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</si>
</sst>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"/>
    <numFmt numFmtId="170" formatCode="0.0000"/>
  </numFmts>
  <fonts count="5">
    <font>
      <sz val="11"/>
      <color theme="1"/>
      <name val="Calibri"/>
      <family val="2"/>
      <scheme val="minor"/>
    </font>
    <font>
      <b/>
      <sz val="6"/>
      <color rgb="FF112277"/>
      <name val="Arial"/>
      <family val="2"/>
    </font>
    <font>
      <sz val="6"/>
      <color rgb="FF000000"/>
      <name val="Arial"/>
      <family val="2"/>
    </font>
    <font>
      <sz val="6"/>
      <color theme="1"/>
      <name val="Calibri"/>
      <family val="2"/>
      <scheme val="minor"/>
    </font>
    <font>
      <sz val="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8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 wrapText="1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quotePrefix="1"/>
    <xf numFmtId="170" fontId="2" fillId="3" borderId="1" xfId="0" applyNumberFormat="1" applyFont="1" applyFill="1" applyBorder="1" applyAlignment="1">
      <alignment horizontal="right" vertical="center" wrapText="1"/>
    </xf>
    <xf numFmtId="170" fontId="0" fillId="0" borderId="0" xfId="0" applyNumberFormat="1"/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L2" sqref="L2:M6"/>
    </sheetView>
  </sheetViews>
  <sheetFormatPr defaultColWidth="8.85546875" defaultRowHeight="15"/>
  <cols>
    <col min="1" max="1" width="9.7109375" customWidth="1"/>
    <col min="2" max="2" width="5" customWidth="1"/>
    <col min="3" max="3" width="5.140625" customWidth="1"/>
    <col min="4" max="4" width="5.28515625" customWidth="1"/>
    <col min="5" max="5" width="4.7109375" customWidth="1"/>
    <col min="6" max="6" width="4.42578125" customWidth="1"/>
    <col min="7" max="7" width="4.28515625" customWidth="1"/>
    <col min="8" max="8" width="4.7109375" customWidth="1"/>
    <col min="9" max="9" width="4.42578125" customWidth="1"/>
    <col min="10" max="10" width="4.28515625" customWidth="1"/>
    <col min="11" max="11" width="3.85546875" customWidth="1"/>
    <col min="12" max="12" width="6.42578125" customWidth="1"/>
    <col min="13" max="13" width="7.7109375" customWidth="1"/>
  </cols>
  <sheetData>
    <row r="1" spans="1:13" ht="9.9499999999999993" customHeight="1">
      <c r="A1" s="10"/>
      <c r="B1" s="14" t="s">
        <v>16</v>
      </c>
      <c r="C1" s="14"/>
      <c r="D1" s="14"/>
      <c r="E1" s="14" t="s">
        <v>17</v>
      </c>
      <c r="F1" s="14"/>
      <c r="G1" s="14"/>
      <c r="H1" s="14" t="s">
        <v>245</v>
      </c>
      <c r="I1" s="14"/>
      <c r="J1" s="14"/>
      <c r="K1" s="10" t="s">
        <v>15</v>
      </c>
      <c r="L1" s="10"/>
      <c r="M1" s="10" t="s">
        <v>246</v>
      </c>
    </row>
    <row r="2" spans="1:13" ht="9.9499999999999993" customHeight="1">
      <c r="A2" s="10"/>
      <c r="B2" s="10" t="s">
        <v>10</v>
      </c>
      <c r="C2" s="10" t="s">
        <v>11</v>
      </c>
      <c r="D2" s="10" t="s">
        <v>12</v>
      </c>
      <c r="E2" s="10" t="s">
        <v>10</v>
      </c>
      <c r="F2" s="10" t="s">
        <v>11</v>
      </c>
      <c r="G2" s="10" t="s">
        <v>12</v>
      </c>
      <c r="H2" s="10" t="s">
        <v>10</v>
      </c>
      <c r="I2" s="10" t="s">
        <v>11</v>
      </c>
      <c r="J2" s="10" t="s">
        <v>12</v>
      </c>
      <c r="K2" s="10"/>
      <c r="M2" s="10" t="s">
        <v>247</v>
      </c>
    </row>
    <row r="3" spans="1:13" ht="9.9499999999999993" customHeight="1">
      <c r="A3" s="10" t="s">
        <v>0</v>
      </c>
      <c r="B3" s="11">
        <v>0.1152</v>
      </c>
      <c r="C3" s="11">
        <v>0.11222</v>
      </c>
      <c r="D3" s="11">
        <v>0.11254</v>
      </c>
      <c r="E3" s="12">
        <v>46.222389999999997</v>
      </c>
      <c r="F3" s="12">
        <v>47.261310000000002</v>
      </c>
      <c r="G3" s="12">
        <v>47.163249999999998</v>
      </c>
      <c r="H3" s="13">
        <v>0.92889999999999995</v>
      </c>
      <c r="I3" s="13">
        <v>0.92620000000000002</v>
      </c>
      <c r="J3" s="13">
        <v>0.92520000000000002</v>
      </c>
      <c r="K3" s="10" t="s">
        <v>249</v>
      </c>
      <c r="L3" s="10" t="s">
        <v>13</v>
      </c>
      <c r="M3" s="11">
        <v>0.11890000000000001</v>
      </c>
    </row>
    <row r="4" spans="1:13" ht="9.9499999999999993" customHeight="1">
      <c r="A4" s="10" t="s">
        <v>1</v>
      </c>
      <c r="B4" s="11">
        <v>0.10571999999999999</v>
      </c>
      <c r="C4" s="11">
        <v>0.10645</v>
      </c>
      <c r="D4" s="11">
        <v>0.10763</v>
      </c>
      <c r="E4" s="12">
        <v>22.740490000000001</v>
      </c>
      <c r="F4" s="12">
        <v>23.15324</v>
      </c>
      <c r="G4" s="12">
        <v>23.561969999999999</v>
      </c>
      <c r="H4" s="13">
        <v>0.93</v>
      </c>
      <c r="I4" s="13">
        <v>0.92210000000000003</v>
      </c>
      <c r="J4" s="13">
        <v>0.92230000000000001</v>
      </c>
      <c r="K4" s="10"/>
      <c r="L4" s="10" t="s">
        <v>14</v>
      </c>
      <c r="M4" s="11">
        <v>0.11373</v>
      </c>
    </row>
    <row r="5" spans="1:13" ht="9.9499999999999993" customHeight="1">
      <c r="A5" s="10" t="s">
        <v>2</v>
      </c>
      <c r="B5" s="11">
        <v>0.11822000000000001</v>
      </c>
      <c r="C5" s="11">
        <v>0.11645999999999999</v>
      </c>
      <c r="D5" s="11">
        <v>0.11939</v>
      </c>
      <c r="E5" s="12">
        <v>53.352589999999999</v>
      </c>
      <c r="F5" s="12">
        <v>52.7378</v>
      </c>
      <c r="G5" s="12">
        <v>52.964010000000002</v>
      </c>
      <c r="H5" s="13">
        <v>0.91720000000000002</v>
      </c>
      <c r="I5" s="13">
        <v>0.91569999999999996</v>
      </c>
      <c r="J5" s="13">
        <v>0.91569999999999996</v>
      </c>
      <c r="K5" s="10" t="s">
        <v>244</v>
      </c>
      <c r="L5" s="10" t="s">
        <v>248</v>
      </c>
      <c r="M5" s="11">
        <v>0.11119999999999999</v>
      </c>
    </row>
    <row r="6" spans="1:13" ht="9.9499999999999993" customHeight="1">
      <c r="A6" s="10" t="s">
        <v>3</v>
      </c>
      <c r="B6" s="11">
        <v>0.11373</v>
      </c>
      <c r="C6" s="11">
        <v>0.11502999999999999</v>
      </c>
      <c r="D6" s="11">
        <v>0.11493</v>
      </c>
      <c r="E6" s="12">
        <v>25.47465</v>
      </c>
      <c r="F6" s="12">
        <v>25.720220000000001</v>
      </c>
      <c r="G6" s="12">
        <v>25.796880000000002</v>
      </c>
      <c r="H6" s="13">
        <v>0.9224</v>
      </c>
      <c r="I6" s="13">
        <v>0.91459999999999997</v>
      </c>
      <c r="J6" s="13">
        <v>0.91249999999999998</v>
      </c>
      <c r="K6" s="10"/>
      <c r="L6" s="10" t="s">
        <v>262</v>
      </c>
      <c r="M6" s="11">
        <v>0.10677</v>
      </c>
    </row>
    <row r="7" spans="1:13" ht="9.9499999999999993" customHeight="1">
      <c r="A7" s="10" t="s">
        <v>8</v>
      </c>
      <c r="B7" s="11">
        <v>0.12109</v>
      </c>
      <c r="C7" s="11">
        <v>0.11945</v>
      </c>
      <c r="D7" s="11">
        <v>0.1207</v>
      </c>
      <c r="E7" s="12">
        <v>46.222389999999997</v>
      </c>
      <c r="F7" s="12">
        <v>47.261299999999999</v>
      </c>
      <c r="G7" s="12">
        <v>47.163249999999998</v>
      </c>
      <c r="H7" s="13">
        <v>0.91720000000000002</v>
      </c>
      <c r="I7" s="13">
        <v>0.91569999999999996</v>
      </c>
      <c r="J7" s="13">
        <v>0.91569999999999996</v>
      </c>
      <c r="K7" s="10"/>
      <c r="L7" s="10"/>
      <c r="M7" s="10"/>
    </row>
    <row r="8" spans="1:13" ht="9.9499999999999993" customHeight="1">
      <c r="A8" s="10" t="s">
        <v>9</v>
      </c>
      <c r="B8" s="11">
        <v>0.11373</v>
      </c>
      <c r="C8" s="11">
        <v>0.11502999999999999</v>
      </c>
      <c r="D8" s="11">
        <v>0.11493</v>
      </c>
      <c r="E8" s="12">
        <v>23.247170000000001</v>
      </c>
      <c r="F8" s="12">
        <v>24.07104</v>
      </c>
      <c r="G8" s="12">
        <v>24.35885</v>
      </c>
      <c r="H8" s="13">
        <v>0.91300000000000003</v>
      </c>
      <c r="I8" s="13">
        <v>0.91069999999999995</v>
      </c>
      <c r="J8" s="13">
        <v>0.9093</v>
      </c>
      <c r="K8" s="10"/>
      <c r="L8" s="10"/>
      <c r="M8" s="10"/>
    </row>
    <row r="9" spans="1:13" ht="9.9499999999999993" customHeight="1">
      <c r="A9" s="10" t="s">
        <v>4</v>
      </c>
      <c r="B9" s="11">
        <v>0.15755</v>
      </c>
      <c r="C9" s="11">
        <v>0.15656</v>
      </c>
      <c r="D9" s="11">
        <v>0.15143000000000001</v>
      </c>
      <c r="E9" s="12">
        <v>46.418520000000001</v>
      </c>
      <c r="F9" s="12">
        <v>47.148440000000001</v>
      </c>
      <c r="G9" s="12">
        <v>65.742760000000004</v>
      </c>
      <c r="H9" s="13">
        <v>0.84440000000000004</v>
      </c>
      <c r="I9" s="13">
        <v>0.8458</v>
      </c>
      <c r="J9" s="13">
        <v>0.82920000000000005</v>
      </c>
      <c r="K9" s="10"/>
      <c r="L9" s="10"/>
      <c r="M9" s="10"/>
    </row>
    <row r="10" spans="1:13" ht="9.9499999999999993" customHeight="1">
      <c r="A10" s="10" t="s">
        <v>5</v>
      </c>
      <c r="B10" s="11">
        <v>0.12977</v>
      </c>
      <c r="C10" s="11">
        <v>0.13059000000000001</v>
      </c>
      <c r="D10" s="11">
        <v>0.16696</v>
      </c>
      <c r="E10" s="12">
        <v>28.17736</v>
      </c>
      <c r="F10" s="12">
        <v>28.679760000000002</v>
      </c>
      <c r="G10" s="12">
        <v>28.04477</v>
      </c>
      <c r="H10" s="13">
        <v>0.89339999999999997</v>
      </c>
      <c r="I10" s="13">
        <v>0.89180000000000004</v>
      </c>
      <c r="J10" s="13">
        <v>0.85429999999999995</v>
      </c>
      <c r="K10" s="10"/>
      <c r="L10" s="10"/>
      <c r="M10" s="10"/>
    </row>
    <row r="11" spans="1:13" ht="9.9499999999999993" customHeight="1">
      <c r="A11" s="10" t="s">
        <v>6</v>
      </c>
      <c r="B11" s="11">
        <v>0.15755</v>
      </c>
      <c r="C11" s="11">
        <v>0.15686</v>
      </c>
      <c r="D11" s="11">
        <v>0.15143000000000001</v>
      </c>
      <c r="E11" s="12">
        <v>46.418520000000001</v>
      </c>
      <c r="F11" s="12">
        <v>47.148440000000001</v>
      </c>
      <c r="G11" s="12">
        <v>65.742760000000004</v>
      </c>
      <c r="H11" s="13">
        <v>0.84440000000000004</v>
      </c>
      <c r="I11" s="13">
        <v>0.8458</v>
      </c>
      <c r="J11" s="13">
        <v>0.82920000000000005</v>
      </c>
      <c r="K11" s="10"/>
      <c r="L11" s="10"/>
      <c r="M11" s="10"/>
    </row>
    <row r="12" spans="1:13" ht="9.9499999999999993" customHeight="1">
      <c r="A12" s="10" t="s">
        <v>7</v>
      </c>
      <c r="B12" s="11">
        <v>0.12977</v>
      </c>
      <c r="C12" s="11">
        <v>0.13059000000000001</v>
      </c>
      <c r="D12" s="11">
        <v>0.16696</v>
      </c>
      <c r="E12" s="12">
        <v>28.17736</v>
      </c>
      <c r="F12" s="12">
        <v>28.6798</v>
      </c>
      <c r="G12" s="12">
        <v>28.044799999999999</v>
      </c>
      <c r="H12" s="13">
        <v>0.89339999999999997</v>
      </c>
      <c r="I12" s="13">
        <v>0.89180000000000004</v>
      </c>
      <c r="J12" s="13">
        <v>0.85429999999999995</v>
      </c>
      <c r="K12" s="10"/>
      <c r="L12" s="10"/>
      <c r="M12" s="10"/>
    </row>
    <row r="16" spans="1:13">
      <c r="B16">
        <v>2</v>
      </c>
      <c r="C16">
        <v>3</v>
      </c>
      <c r="D16">
        <v>5</v>
      </c>
    </row>
    <row r="17" spans="1:7">
      <c r="A17" t="s">
        <v>242</v>
      </c>
      <c r="B17" t="s">
        <v>239</v>
      </c>
      <c r="C17" t="s">
        <v>240</v>
      </c>
      <c r="D17" t="s">
        <v>241</v>
      </c>
      <c r="E17" t="s">
        <v>243</v>
      </c>
      <c r="F17" t="s">
        <v>240</v>
      </c>
    </row>
    <row r="19" spans="1:7">
      <c r="B19">
        <v>81</v>
      </c>
      <c r="C19">
        <v>64</v>
      </c>
      <c r="D19">
        <v>60</v>
      </c>
      <c r="E19">
        <v>81</v>
      </c>
      <c r="F19">
        <v>64</v>
      </c>
      <c r="G19">
        <v>60</v>
      </c>
    </row>
  </sheetData>
  <mergeCells count="3">
    <mergeCell ref="B1:D1"/>
    <mergeCell ref="E1:G1"/>
    <mergeCell ref="H1:J1"/>
  </mergeCells>
  <conditionalFormatting sqref="B3:D1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:M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G1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J1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7"/>
  <sheetViews>
    <sheetView topLeftCell="A199" zoomScale="115" zoomScaleNormal="115" workbookViewId="0">
      <selection activeCell="H3" sqref="H3:I226"/>
    </sheetView>
  </sheetViews>
  <sheetFormatPr defaultColWidth="15" defaultRowHeight="15"/>
  <cols>
    <col min="1" max="1" width="16.5703125" customWidth="1"/>
    <col min="2" max="2" width="2.7109375" customWidth="1"/>
    <col min="3" max="3" width="6.42578125" customWidth="1"/>
    <col min="4" max="4" width="10.140625" customWidth="1"/>
    <col min="5" max="6" width="5" customWidth="1"/>
    <col min="8" max="8" width="17.5703125" bestFit="1" customWidth="1"/>
    <col min="9" max="9" width="8.140625" customWidth="1"/>
    <col min="10" max="10" width="11" customWidth="1"/>
    <col min="11" max="11" width="5.7109375" customWidth="1"/>
    <col min="12" max="12" width="5.5703125" customWidth="1"/>
  </cols>
  <sheetData>
    <row r="1" spans="1:12" ht="9.9499999999999993" customHeight="1" thickBot="1">
      <c r="A1" s="15" t="s">
        <v>18</v>
      </c>
      <c r="B1" s="16"/>
      <c r="C1" s="16"/>
      <c r="D1" s="16"/>
      <c r="E1" s="16"/>
      <c r="F1" s="16"/>
      <c r="H1" s="15" t="s">
        <v>18</v>
      </c>
      <c r="I1" s="16"/>
      <c r="J1" s="16"/>
      <c r="K1" s="16"/>
      <c r="L1" s="16"/>
    </row>
    <row r="2" spans="1:12" ht="9.9499999999999993" customHeight="1" thickBot="1">
      <c r="A2" s="1" t="s">
        <v>19</v>
      </c>
      <c r="B2" s="1" t="s">
        <v>20</v>
      </c>
      <c r="C2" s="1" t="s">
        <v>21</v>
      </c>
      <c r="D2" s="1" t="s">
        <v>238</v>
      </c>
      <c r="E2" s="1" t="s">
        <v>22</v>
      </c>
      <c r="F2" s="1" t="s">
        <v>23</v>
      </c>
      <c r="H2" s="1" t="s">
        <v>19</v>
      </c>
      <c r="I2" s="1" t="s">
        <v>20</v>
      </c>
      <c r="J2" s="1" t="s">
        <v>238</v>
      </c>
      <c r="K2" s="1" t="s">
        <v>22</v>
      </c>
      <c r="L2" s="1" t="s">
        <v>23</v>
      </c>
    </row>
    <row r="3" spans="1:12" ht="9.9499999999999993" customHeight="1" thickBot="1">
      <c r="A3" s="2" t="s">
        <v>24</v>
      </c>
      <c r="B3" s="3">
        <v>1</v>
      </c>
      <c r="C3" s="4">
        <v>-23.190003000000001</v>
      </c>
      <c r="D3" s="3">
        <v>6.5810690000000003</v>
      </c>
      <c r="E3" s="4">
        <v>-3.52</v>
      </c>
      <c r="F3" s="5">
        <v>4.0000000000000002E-4</v>
      </c>
      <c r="H3" s="2" t="s">
        <v>24</v>
      </c>
      <c r="I3" s="3">
        <v>-33.768814550000002</v>
      </c>
      <c r="J3" s="3">
        <v>4.3934989099999999</v>
      </c>
      <c r="K3" s="4">
        <v>-7.69</v>
      </c>
      <c r="L3" s="5" t="s">
        <v>29</v>
      </c>
    </row>
    <row r="4" spans="1:12" ht="9.9499999999999993" customHeight="1" thickBot="1">
      <c r="A4" s="2" t="s">
        <v>25</v>
      </c>
      <c r="B4" s="3">
        <v>1</v>
      </c>
      <c r="C4" s="3">
        <v>5.3455999999999997E-2</v>
      </c>
      <c r="D4" s="3">
        <v>3.5615000000000001E-2</v>
      </c>
      <c r="E4" s="3">
        <v>1.5</v>
      </c>
      <c r="F4" s="5">
        <v>0.1336</v>
      </c>
      <c r="H4" s="2" t="s">
        <v>25</v>
      </c>
      <c r="I4" s="3">
        <v>1.516702E-2</v>
      </c>
      <c r="J4" s="3">
        <v>2.3438509999999999E-2</v>
      </c>
      <c r="K4" s="3">
        <v>0.65</v>
      </c>
      <c r="L4" s="5">
        <v>0.51759999999999995</v>
      </c>
    </row>
    <row r="5" spans="1:12" ht="9.9499999999999993" customHeight="1" thickBot="1">
      <c r="A5" s="2" t="s">
        <v>26</v>
      </c>
      <c r="B5" s="3">
        <v>1</v>
      </c>
      <c r="C5" s="4">
        <v>-3.3645000000000001E-2</v>
      </c>
      <c r="D5" s="3">
        <v>3.8919000000000002E-2</v>
      </c>
      <c r="E5" s="4">
        <v>-0.86</v>
      </c>
      <c r="F5" s="5">
        <v>0.38750000000000001</v>
      </c>
      <c r="H5" s="2" t="s">
        <v>26</v>
      </c>
      <c r="I5" s="3">
        <v>2.29041E-2</v>
      </c>
      <c r="J5" s="3">
        <v>2.57293E-2</v>
      </c>
      <c r="K5" s="4">
        <v>0.89</v>
      </c>
      <c r="L5" s="5">
        <v>0.37340000000000001</v>
      </c>
    </row>
    <row r="6" spans="1:12" ht="9.9499999999999993" customHeight="1" thickBot="1">
      <c r="A6" s="2" t="s">
        <v>27</v>
      </c>
      <c r="B6" s="3">
        <v>1</v>
      </c>
      <c r="C6" s="4">
        <v>-1.0565E-2</v>
      </c>
      <c r="D6" s="3">
        <v>1.6258999999999999E-2</v>
      </c>
      <c r="E6" s="4">
        <v>-0.65</v>
      </c>
      <c r="F6" s="5">
        <v>0.51600000000000001</v>
      </c>
      <c r="H6" s="2" t="s">
        <v>27</v>
      </c>
      <c r="I6" s="3">
        <v>1.291615E-2</v>
      </c>
      <c r="J6" s="3">
        <v>1.1458980000000001E-2</v>
      </c>
      <c r="K6" s="3">
        <v>1.1299999999999999</v>
      </c>
      <c r="L6" s="5">
        <v>0.25979999999999998</v>
      </c>
    </row>
    <row r="7" spans="1:12" ht="9.9499999999999993" customHeight="1" thickBot="1">
      <c r="A7" s="2" t="s">
        <v>28</v>
      </c>
      <c r="B7" s="3">
        <v>1</v>
      </c>
      <c r="C7" s="4">
        <v>-0.27516800000000002</v>
      </c>
      <c r="D7" s="3">
        <v>5.5583E-2</v>
      </c>
      <c r="E7" s="4">
        <v>-4.95</v>
      </c>
      <c r="F7" s="5" t="s">
        <v>29</v>
      </c>
      <c r="H7" s="2" t="s">
        <v>28</v>
      </c>
      <c r="I7" s="3">
        <v>-0.13483948000000001</v>
      </c>
      <c r="J7" s="3">
        <v>3.6440489999999999E-2</v>
      </c>
      <c r="K7" s="3">
        <v>-3.7</v>
      </c>
      <c r="L7" s="5">
        <v>2.0000000000000001E-4</v>
      </c>
    </row>
    <row r="8" spans="1:12" ht="9.9499999999999993" customHeight="1" thickBot="1">
      <c r="A8" s="2" t="s">
        <v>30</v>
      </c>
      <c r="B8" s="3">
        <v>1</v>
      </c>
      <c r="C8" s="3">
        <v>8.1349999999999999E-3</v>
      </c>
      <c r="D8" s="3">
        <v>6.2620000000000002E-3</v>
      </c>
      <c r="E8" s="3">
        <v>1.3</v>
      </c>
      <c r="F8" s="5">
        <v>0.19409999999999999</v>
      </c>
      <c r="H8" s="2" t="s">
        <v>30</v>
      </c>
      <c r="I8" s="3">
        <v>2.4679099999999998E-3</v>
      </c>
      <c r="J8" s="3">
        <v>4.3659800000000002E-3</v>
      </c>
      <c r="K8" s="3">
        <v>0.56999999999999995</v>
      </c>
      <c r="L8" s="5">
        <v>0.57189999999999996</v>
      </c>
    </row>
    <row r="9" spans="1:12" ht="9.9499999999999993" customHeight="1" thickBot="1">
      <c r="A9" s="2" t="s">
        <v>31</v>
      </c>
      <c r="B9" s="3">
        <v>1</v>
      </c>
      <c r="C9" s="3">
        <v>6.8499999999999995E-4</v>
      </c>
      <c r="D9" s="3">
        <v>7.6090000000000003E-3</v>
      </c>
      <c r="E9" s="3">
        <v>0.09</v>
      </c>
      <c r="F9" s="5">
        <v>0.92830000000000001</v>
      </c>
      <c r="H9" s="2" t="s">
        <v>31</v>
      </c>
      <c r="I9" s="3">
        <v>-6.8843100000000003E-3</v>
      </c>
      <c r="J9" s="3">
        <v>5.3113600000000002E-3</v>
      </c>
      <c r="K9" s="3">
        <v>-1.3</v>
      </c>
      <c r="L9" s="5">
        <v>0.19500000000000001</v>
      </c>
    </row>
    <row r="10" spans="1:12" ht="9.9499999999999993" customHeight="1" thickBot="1">
      <c r="A10" s="2" t="s">
        <v>32</v>
      </c>
      <c r="B10" s="3">
        <v>1</v>
      </c>
      <c r="C10" s="4">
        <v>-7.6160000000000004E-3</v>
      </c>
      <c r="D10" s="3">
        <v>2.2460999999999998E-2</v>
      </c>
      <c r="E10" s="4">
        <v>-0.34</v>
      </c>
      <c r="F10" s="5">
        <v>0.73460000000000003</v>
      </c>
      <c r="H10" s="2" t="s">
        <v>32</v>
      </c>
      <c r="I10" s="3">
        <v>3.8619000000000001E-3</v>
      </c>
      <c r="J10" s="3">
        <v>1.4579369999999999E-2</v>
      </c>
      <c r="K10" s="4">
        <v>0.26</v>
      </c>
      <c r="L10" s="5">
        <v>0.79110000000000003</v>
      </c>
    </row>
    <row r="11" spans="1:12" ht="9.9499999999999993" customHeight="1" thickBot="1">
      <c r="A11" s="2" t="s">
        <v>33</v>
      </c>
      <c r="B11" s="3">
        <v>1</v>
      </c>
      <c r="C11" s="3">
        <v>3.0071000000000001E-2</v>
      </c>
      <c r="D11" s="3">
        <v>4.9773999999999999E-2</v>
      </c>
      <c r="E11" s="3">
        <v>0.6</v>
      </c>
      <c r="F11" s="5">
        <v>0.54579999999999995</v>
      </c>
      <c r="H11" s="2" t="s">
        <v>33</v>
      </c>
      <c r="I11" s="3">
        <v>-4.3579100000000004E-3</v>
      </c>
      <c r="J11" s="3">
        <v>3.029488E-2</v>
      </c>
      <c r="K11" s="3">
        <v>-0.14000000000000001</v>
      </c>
      <c r="L11" s="5">
        <v>0.88560000000000005</v>
      </c>
    </row>
    <row r="12" spans="1:12" ht="9.9499999999999993" customHeight="1" thickBot="1">
      <c r="A12" s="2" t="s">
        <v>34</v>
      </c>
      <c r="B12" s="3">
        <v>1</v>
      </c>
      <c r="C12" s="3">
        <v>4.7199999999999998E-4</v>
      </c>
      <c r="D12" s="3">
        <v>1.8842000000000001E-2</v>
      </c>
      <c r="E12" s="3">
        <v>0.03</v>
      </c>
      <c r="F12" s="5">
        <v>0.98</v>
      </c>
      <c r="H12" s="2" t="s">
        <v>34</v>
      </c>
      <c r="I12" s="3">
        <v>-3.0715449999999998E-2</v>
      </c>
      <c r="J12" s="3">
        <v>1.197958E-2</v>
      </c>
      <c r="K12" s="3">
        <v>-2.56</v>
      </c>
      <c r="L12" s="5">
        <v>1.04E-2</v>
      </c>
    </row>
    <row r="13" spans="1:12" ht="9.9499999999999993" customHeight="1" thickBot="1">
      <c r="A13" s="2" t="s">
        <v>35</v>
      </c>
      <c r="B13" s="3">
        <v>1</v>
      </c>
      <c r="C13" s="3">
        <v>2.7590000000000002E-3</v>
      </c>
      <c r="D13" s="3">
        <v>1.7902999999999999E-2</v>
      </c>
      <c r="E13" s="3">
        <v>0.15</v>
      </c>
      <c r="F13" s="5">
        <v>0.87749999999999995</v>
      </c>
      <c r="H13" s="2" t="s">
        <v>35</v>
      </c>
      <c r="I13" s="3">
        <v>6.5481000000000003E-3</v>
      </c>
      <c r="J13" s="3">
        <v>1.288898E-2</v>
      </c>
      <c r="K13" s="4">
        <v>0.51</v>
      </c>
      <c r="L13" s="5">
        <v>0.61150000000000004</v>
      </c>
    </row>
    <row r="14" spans="1:12" ht="9.9499999999999993" customHeight="1" thickBot="1">
      <c r="A14" s="2" t="s">
        <v>36</v>
      </c>
      <c r="B14" s="3">
        <v>1</v>
      </c>
      <c r="C14" s="4">
        <v>-1.5162999999999999E-2</v>
      </c>
      <c r="D14" s="3">
        <v>2.7195E-2</v>
      </c>
      <c r="E14" s="4">
        <v>-0.56000000000000005</v>
      </c>
      <c r="F14" s="5">
        <v>0.57720000000000005</v>
      </c>
      <c r="H14" s="2" t="s">
        <v>36</v>
      </c>
      <c r="I14" s="3">
        <v>-3.1879530000000003E-2</v>
      </c>
      <c r="J14" s="3">
        <v>1.8937240000000001E-2</v>
      </c>
      <c r="K14" s="3">
        <v>-1.68</v>
      </c>
      <c r="L14" s="5">
        <v>9.2399999999999996E-2</v>
      </c>
    </row>
    <row r="15" spans="1:12" ht="9.9499999999999993" customHeight="1" thickBot="1">
      <c r="A15" s="2" t="s">
        <v>37</v>
      </c>
      <c r="B15" s="3">
        <v>1</v>
      </c>
      <c r="C15" s="3">
        <v>0.17319000000000001</v>
      </c>
      <c r="D15" s="3">
        <v>0.120961</v>
      </c>
      <c r="E15" s="3">
        <v>1.43</v>
      </c>
      <c r="F15" s="5">
        <v>0.1525</v>
      </c>
      <c r="H15" s="2" t="s">
        <v>37</v>
      </c>
      <c r="I15" s="3">
        <v>0.1283668</v>
      </c>
      <c r="J15" s="3">
        <v>0.11607644</v>
      </c>
      <c r="K15" s="3">
        <v>1.1100000000000001</v>
      </c>
      <c r="L15" s="5">
        <v>0.26889999999999997</v>
      </c>
    </row>
    <row r="16" spans="1:12" ht="9.9499999999999993" customHeight="1" thickBot="1">
      <c r="A16" s="2" t="s">
        <v>38</v>
      </c>
      <c r="B16" s="3">
        <v>1</v>
      </c>
      <c r="C16" s="3">
        <v>6.4859999999999996E-3</v>
      </c>
      <c r="D16" s="3">
        <v>8.4569999999999992E-3</v>
      </c>
      <c r="E16" s="3">
        <v>0.77</v>
      </c>
      <c r="F16" s="5">
        <v>0.44319999999999998</v>
      </c>
      <c r="H16" s="2" t="s">
        <v>38</v>
      </c>
      <c r="I16" s="3">
        <v>3.3521499999999999E-3</v>
      </c>
      <c r="J16" s="3">
        <v>5.8870900000000002E-3</v>
      </c>
      <c r="K16" s="3">
        <v>0.56999999999999995</v>
      </c>
      <c r="L16" s="5">
        <v>0.56910000000000005</v>
      </c>
    </row>
    <row r="17" spans="1:12" ht="9.9499999999999993" customHeight="1" thickBot="1">
      <c r="A17" s="2" t="s">
        <v>39</v>
      </c>
      <c r="B17" s="3">
        <v>1</v>
      </c>
      <c r="C17" s="3">
        <v>2.8327000000000001E-2</v>
      </c>
      <c r="D17" s="3">
        <v>1.4330000000000001E-2</v>
      </c>
      <c r="E17" s="3">
        <v>1.98</v>
      </c>
      <c r="F17" s="5">
        <v>4.8300000000000003E-2</v>
      </c>
      <c r="H17" s="2" t="s">
        <v>39</v>
      </c>
      <c r="I17" s="3">
        <v>9.0122199999999996E-3</v>
      </c>
      <c r="J17" s="3">
        <v>1.0116999999999999E-2</v>
      </c>
      <c r="K17" s="4">
        <v>0.89</v>
      </c>
      <c r="L17" s="5">
        <v>0.37309999999999999</v>
      </c>
    </row>
    <row r="18" spans="1:12" ht="9.9499999999999993" customHeight="1" thickBot="1">
      <c r="A18" s="2" t="s">
        <v>40</v>
      </c>
      <c r="B18" s="3">
        <v>1</v>
      </c>
      <c r="C18" s="4">
        <v>-4.5555999999999999E-2</v>
      </c>
      <c r="D18" s="3">
        <v>2.0004999999999998E-2</v>
      </c>
      <c r="E18" s="4">
        <v>-2.2799999999999998</v>
      </c>
      <c r="F18" s="5">
        <v>2.29E-2</v>
      </c>
      <c r="H18" s="2" t="s">
        <v>40</v>
      </c>
      <c r="I18" s="3">
        <v>-4.0149129999999998E-2</v>
      </c>
      <c r="J18" s="3">
        <v>1.3083610000000001E-2</v>
      </c>
      <c r="K18" s="3">
        <v>-3.07</v>
      </c>
      <c r="L18" s="5">
        <v>2.2000000000000001E-3</v>
      </c>
    </row>
    <row r="19" spans="1:12" ht="9.9499999999999993" customHeight="1" thickBot="1">
      <c r="A19" s="2" t="s">
        <v>41</v>
      </c>
      <c r="B19" s="3">
        <v>1</v>
      </c>
      <c r="C19" s="4">
        <v>-1.6140000000000002E-2</v>
      </c>
      <c r="D19" s="3">
        <v>4.0585999999999997E-2</v>
      </c>
      <c r="E19" s="4">
        <v>-0.4</v>
      </c>
      <c r="F19" s="5">
        <v>0.69089999999999996</v>
      </c>
      <c r="H19" s="2" t="s">
        <v>41</v>
      </c>
      <c r="I19" s="3">
        <v>-2.759816E-2</v>
      </c>
      <c r="J19" s="3">
        <v>3.0950459999999999E-2</v>
      </c>
      <c r="K19" s="4">
        <v>-0.89</v>
      </c>
      <c r="L19" s="5">
        <v>0.37259999999999999</v>
      </c>
    </row>
    <row r="20" spans="1:12" ht="9.9499999999999993" customHeight="1" thickBot="1">
      <c r="A20" s="2" t="s">
        <v>42</v>
      </c>
      <c r="B20" s="3">
        <v>1</v>
      </c>
      <c r="C20" s="3">
        <v>0.12436899999999999</v>
      </c>
      <c r="D20" s="3">
        <v>5.3002000000000001E-2</v>
      </c>
      <c r="E20" s="3">
        <v>2.35</v>
      </c>
      <c r="F20" s="5">
        <v>1.9099999999999999E-2</v>
      </c>
      <c r="H20" s="2" t="s">
        <v>42</v>
      </c>
      <c r="I20" s="3">
        <v>2.2251090000000001E-2</v>
      </c>
      <c r="J20" s="3">
        <v>3.5333620000000003E-2</v>
      </c>
      <c r="K20" s="4">
        <v>0.63</v>
      </c>
      <c r="L20" s="5">
        <v>0.52890000000000004</v>
      </c>
    </row>
    <row r="21" spans="1:12" ht="9.9499999999999993" customHeight="1" thickBot="1">
      <c r="A21" s="2" t="s">
        <v>43</v>
      </c>
      <c r="B21" s="3">
        <v>1</v>
      </c>
      <c r="C21" s="3">
        <v>0.153757</v>
      </c>
      <c r="D21" s="3">
        <v>5.2837000000000002E-2</v>
      </c>
      <c r="E21" s="3">
        <v>2.91</v>
      </c>
      <c r="F21" s="5">
        <v>3.7000000000000002E-3</v>
      </c>
      <c r="H21" s="2" t="s">
        <v>43</v>
      </c>
      <c r="I21" s="3">
        <v>3.6356230000000003E-2</v>
      </c>
      <c r="J21" s="3">
        <v>3.5417879999999999E-2</v>
      </c>
      <c r="K21" s="3">
        <v>1.03</v>
      </c>
      <c r="L21" s="5">
        <v>0.30480000000000002</v>
      </c>
    </row>
    <row r="22" spans="1:12" ht="9.9499999999999993" customHeight="1" thickBot="1">
      <c r="A22" s="2" t="s">
        <v>44</v>
      </c>
      <c r="B22" s="3">
        <v>1</v>
      </c>
      <c r="C22" s="3">
        <v>2.4627E-2</v>
      </c>
      <c r="D22" s="3">
        <v>5.0881000000000003E-2</v>
      </c>
      <c r="E22" s="3">
        <v>0.48</v>
      </c>
      <c r="F22" s="5">
        <v>0.62849999999999995</v>
      </c>
      <c r="H22" s="2" t="s">
        <v>44</v>
      </c>
      <c r="I22" s="3">
        <v>3.0865819999999999E-2</v>
      </c>
      <c r="J22" s="3">
        <v>3.5921599999999998E-2</v>
      </c>
      <c r="K22" s="3">
        <v>0.86</v>
      </c>
      <c r="L22" s="5">
        <v>0.39029999999999998</v>
      </c>
    </row>
    <row r="23" spans="1:12" ht="9.9499999999999993" customHeight="1" thickBot="1">
      <c r="A23" s="2" t="s">
        <v>45</v>
      </c>
      <c r="B23" s="3">
        <v>1</v>
      </c>
      <c r="C23" s="3">
        <v>6.0386000000000002E-2</v>
      </c>
      <c r="D23" s="3">
        <v>6.3837000000000005E-2</v>
      </c>
      <c r="E23" s="3">
        <v>0.95</v>
      </c>
      <c r="F23" s="5">
        <v>0.34439999999999998</v>
      </c>
      <c r="H23" s="2" t="s">
        <v>45</v>
      </c>
      <c r="I23" s="3">
        <v>4.5239559999999998E-2</v>
      </c>
      <c r="J23" s="3">
        <v>4.7064040000000001E-2</v>
      </c>
      <c r="K23" s="4">
        <v>0.96</v>
      </c>
      <c r="L23" s="5">
        <v>0.33650000000000002</v>
      </c>
    </row>
    <row r="24" spans="1:12" ht="9.9499999999999993" customHeight="1" thickBot="1">
      <c r="A24" s="2" t="s">
        <v>46</v>
      </c>
      <c r="B24" s="3">
        <v>1</v>
      </c>
      <c r="C24" s="3">
        <v>1.7606E-2</v>
      </c>
      <c r="D24" s="3">
        <v>5.4316999999999997E-2</v>
      </c>
      <c r="E24" s="3">
        <v>0.32</v>
      </c>
      <c r="F24" s="5">
        <v>0.74590000000000001</v>
      </c>
      <c r="H24" s="2" t="s">
        <v>46</v>
      </c>
      <c r="I24" s="3">
        <v>1.8331900000000002E-2</v>
      </c>
      <c r="J24" s="3">
        <v>3.8633580000000001E-2</v>
      </c>
      <c r="K24" s="3">
        <v>0.47</v>
      </c>
      <c r="L24" s="5">
        <v>0.63519999999999999</v>
      </c>
    </row>
    <row r="25" spans="1:12" ht="9.9499999999999993" customHeight="1" thickBot="1">
      <c r="A25" s="2" t="s">
        <v>47</v>
      </c>
      <c r="B25" s="3">
        <v>1</v>
      </c>
      <c r="C25" s="3">
        <v>2.4130000000000002E-3</v>
      </c>
      <c r="D25" s="3">
        <v>4.2550999999999999E-2</v>
      </c>
      <c r="E25" s="3">
        <v>0.06</v>
      </c>
      <c r="F25" s="5">
        <v>0.95479999999999998</v>
      </c>
      <c r="H25" s="2" t="s">
        <v>47</v>
      </c>
      <c r="I25" s="3">
        <v>1.9863209999999999E-2</v>
      </c>
      <c r="J25" s="3">
        <v>3.053227E-2</v>
      </c>
      <c r="K25" s="4">
        <v>0.65</v>
      </c>
      <c r="L25" s="5">
        <v>0.51539999999999997</v>
      </c>
    </row>
    <row r="26" spans="1:12" ht="9.9499999999999993" customHeight="1" thickBot="1">
      <c r="A26" s="2" t="s">
        <v>48</v>
      </c>
      <c r="B26" s="3">
        <v>1</v>
      </c>
      <c r="C26" s="4">
        <v>-2.2399999999999998E-3</v>
      </c>
      <c r="D26" s="3">
        <v>4.2721000000000002E-2</v>
      </c>
      <c r="E26" s="4">
        <v>-0.05</v>
      </c>
      <c r="F26" s="5">
        <v>0.95820000000000005</v>
      </c>
      <c r="H26" s="2" t="s">
        <v>48</v>
      </c>
      <c r="I26" s="3">
        <v>2.3506550000000001E-2</v>
      </c>
      <c r="J26" s="3">
        <v>3.1306609999999999E-2</v>
      </c>
      <c r="K26" s="3">
        <v>0.75</v>
      </c>
      <c r="L26" s="5">
        <v>0.45279999999999998</v>
      </c>
    </row>
    <row r="27" spans="1:12" ht="9.9499999999999993" customHeight="1" thickBot="1">
      <c r="A27" s="2" t="s">
        <v>49</v>
      </c>
      <c r="B27" s="3">
        <v>1</v>
      </c>
      <c r="C27" s="4">
        <v>-3.1219E-2</v>
      </c>
      <c r="D27" s="3">
        <v>3.6523E-2</v>
      </c>
      <c r="E27" s="4">
        <v>-0.85</v>
      </c>
      <c r="F27" s="5">
        <v>0.39279999999999998</v>
      </c>
      <c r="H27" s="2" t="s">
        <v>49</v>
      </c>
      <c r="I27" s="3">
        <v>-1.1160990000000001E-2</v>
      </c>
      <c r="J27" s="3">
        <v>2.637026E-2</v>
      </c>
      <c r="K27" s="4">
        <v>-0.42</v>
      </c>
      <c r="L27" s="5">
        <v>0.67220000000000002</v>
      </c>
    </row>
    <row r="28" spans="1:12" ht="9.9499999999999993" customHeight="1" thickBot="1">
      <c r="A28" s="2" t="s">
        <v>50</v>
      </c>
      <c r="B28" s="3">
        <v>1</v>
      </c>
      <c r="C28" s="3">
        <v>6.8851999999999997E-2</v>
      </c>
      <c r="D28" s="3">
        <v>3.9788999999999998E-2</v>
      </c>
      <c r="E28" s="3">
        <v>1.73</v>
      </c>
      <c r="F28" s="5">
        <v>8.3799999999999999E-2</v>
      </c>
      <c r="H28" s="2" t="s">
        <v>50</v>
      </c>
      <c r="I28" s="3">
        <v>8.8986770000000007E-2</v>
      </c>
      <c r="J28" s="3">
        <v>2.8354509999999999E-2</v>
      </c>
      <c r="K28" s="3">
        <v>3.14</v>
      </c>
      <c r="L28" s="5">
        <v>1.6999999999999999E-3</v>
      </c>
    </row>
    <row r="29" spans="1:12" ht="9.9499999999999993" customHeight="1" thickBot="1">
      <c r="A29" s="2" t="s">
        <v>51</v>
      </c>
      <c r="B29" s="3">
        <v>1</v>
      </c>
      <c r="C29" s="4">
        <v>-8.3908999999999997E-2</v>
      </c>
      <c r="D29" s="3">
        <v>3.7753000000000002E-2</v>
      </c>
      <c r="E29" s="4">
        <v>-2.2200000000000002</v>
      </c>
      <c r="F29" s="5">
        <v>2.64E-2</v>
      </c>
      <c r="H29" s="2" t="s">
        <v>51</v>
      </c>
      <c r="I29" s="3">
        <v>-7.5143370000000001E-2</v>
      </c>
      <c r="J29" s="3">
        <v>2.716354E-2</v>
      </c>
      <c r="K29" s="4">
        <v>-2.77</v>
      </c>
      <c r="L29" s="5">
        <v>5.7000000000000002E-3</v>
      </c>
    </row>
    <row r="30" spans="1:12" ht="9.9499999999999993" customHeight="1" thickBot="1">
      <c r="A30" s="2" t="s">
        <v>52</v>
      </c>
      <c r="B30" s="3">
        <v>1</v>
      </c>
      <c r="C30" s="4">
        <v>-6.2282999999999998E-2</v>
      </c>
      <c r="D30" s="3">
        <v>3.8677999999999997E-2</v>
      </c>
      <c r="E30" s="4">
        <v>-1.61</v>
      </c>
      <c r="F30" s="5">
        <v>0.1076</v>
      </c>
      <c r="H30" s="2" t="s">
        <v>52</v>
      </c>
      <c r="I30" s="3">
        <v>-3.1921850000000002E-2</v>
      </c>
      <c r="J30" s="3">
        <v>2.7687460000000001E-2</v>
      </c>
      <c r="K30" s="3">
        <v>-1.1499999999999999</v>
      </c>
      <c r="L30" s="5">
        <v>0.249</v>
      </c>
    </row>
    <row r="31" spans="1:12" ht="9.9499999999999993" customHeight="1" thickBot="1">
      <c r="A31" s="2" t="s">
        <v>53</v>
      </c>
      <c r="B31" s="3">
        <v>1</v>
      </c>
      <c r="C31" s="4">
        <v>-9.9970000000000003E-2</v>
      </c>
      <c r="D31" s="3">
        <v>4.4238E-2</v>
      </c>
      <c r="E31" s="4">
        <v>-2.2599999999999998</v>
      </c>
      <c r="F31" s="5">
        <v>2.4E-2</v>
      </c>
      <c r="H31" s="2" t="s">
        <v>53</v>
      </c>
      <c r="I31" s="3">
        <v>-7.5907390000000005E-2</v>
      </c>
      <c r="J31" s="3">
        <v>3.1654759999999997E-2</v>
      </c>
      <c r="K31" s="4">
        <v>-2.4</v>
      </c>
      <c r="L31" s="5">
        <v>1.66E-2</v>
      </c>
    </row>
    <row r="32" spans="1:12" ht="9.9499999999999993" customHeight="1" thickBot="1">
      <c r="A32" s="2" t="s">
        <v>54</v>
      </c>
      <c r="B32" s="3">
        <v>1</v>
      </c>
      <c r="C32" s="4">
        <v>-5.9278999999999998E-2</v>
      </c>
      <c r="D32" s="3">
        <v>4.9891999999999999E-2</v>
      </c>
      <c r="E32" s="4">
        <v>-1.19</v>
      </c>
      <c r="F32" s="5">
        <v>0.23499999999999999</v>
      </c>
      <c r="H32" s="2" t="s">
        <v>54</v>
      </c>
      <c r="I32" s="3">
        <v>-6.7899180000000003E-2</v>
      </c>
      <c r="J32" s="3">
        <v>3.6341070000000003E-2</v>
      </c>
      <c r="K32" s="3">
        <v>-1.87</v>
      </c>
      <c r="L32" s="5">
        <v>6.1800000000000001E-2</v>
      </c>
    </row>
    <row r="33" spans="1:12" ht="9.9499999999999993" customHeight="1" thickBot="1">
      <c r="A33" s="2" t="s">
        <v>55</v>
      </c>
      <c r="B33" s="3">
        <v>1</v>
      </c>
      <c r="C33" s="4">
        <v>-5.5851999999999999E-2</v>
      </c>
      <c r="D33" s="3">
        <v>3.8282999999999998E-2</v>
      </c>
      <c r="E33" s="4">
        <v>-1.46</v>
      </c>
      <c r="F33" s="5">
        <v>0.14480000000000001</v>
      </c>
      <c r="H33" s="2" t="s">
        <v>55</v>
      </c>
      <c r="I33" s="3">
        <v>-3.2461829999999997E-2</v>
      </c>
      <c r="J33" s="3">
        <v>2.759501E-2</v>
      </c>
      <c r="K33" s="4">
        <v>-1.18</v>
      </c>
      <c r="L33" s="5">
        <v>0.23960000000000001</v>
      </c>
    </row>
    <row r="34" spans="1:12" ht="9.9499999999999993" customHeight="1" thickBot="1">
      <c r="A34" s="2" t="s">
        <v>56</v>
      </c>
      <c r="B34" s="3">
        <v>1</v>
      </c>
      <c r="C34" s="4">
        <v>-4.1147000000000003E-2</v>
      </c>
      <c r="D34" s="3">
        <v>3.6394999999999997E-2</v>
      </c>
      <c r="E34" s="4">
        <v>-1.1299999999999999</v>
      </c>
      <c r="F34" s="5">
        <v>0.25850000000000001</v>
      </c>
      <c r="H34" s="2" t="s">
        <v>56</v>
      </c>
      <c r="I34" s="3">
        <v>-2.731213E-2</v>
      </c>
      <c r="J34" s="3">
        <v>2.6252500000000002E-2</v>
      </c>
      <c r="K34" s="3">
        <v>-1.04</v>
      </c>
      <c r="L34" s="5">
        <v>0.29830000000000001</v>
      </c>
    </row>
    <row r="35" spans="1:12" ht="9.9499999999999993" customHeight="1" thickBot="1">
      <c r="A35" s="2" t="s">
        <v>57</v>
      </c>
      <c r="B35" s="3">
        <v>1</v>
      </c>
      <c r="C35" s="3">
        <v>7.2111999999999996E-2</v>
      </c>
      <c r="D35" s="3">
        <v>5.2500999999999999E-2</v>
      </c>
      <c r="E35" s="3">
        <v>1.37</v>
      </c>
      <c r="F35" s="5">
        <v>0.16980000000000001</v>
      </c>
      <c r="H35" s="2" t="s">
        <v>57</v>
      </c>
      <c r="I35" s="3">
        <v>5.3467019999999997E-2</v>
      </c>
      <c r="J35" s="3">
        <v>3.7489559999999998E-2</v>
      </c>
      <c r="K35" s="4">
        <v>1.43</v>
      </c>
      <c r="L35" s="5">
        <v>0.15390000000000001</v>
      </c>
    </row>
    <row r="36" spans="1:12" ht="9.9499999999999993" customHeight="1" thickBot="1">
      <c r="A36" s="2" t="s">
        <v>58</v>
      </c>
      <c r="B36" s="3">
        <v>1</v>
      </c>
      <c r="C36" s="4">
        <v>-7.7296000000000004E-2</v>
      </c>
      <c r="D36" s="3">
        <v>3.8066999999999997E-2</v>
      </c>
      <c r="E36" s="4">
        <v>-2.0299999999999998</v>
      </c>
      <c r="F36" s="5">
        <v>4.2500000000000003E-2</v>
      </c>
      <c r="H36" s="2" t="s">
        <v>58</v>
      </c>
      <c r="I36" s="3">
        <v>-4.1484720000000003E-2</v>
      </c>
      <c r="J36" s="3">
        <v>2.7262970000000001E-2</v>
      </c>
      <c r="K36" s="3">
        <v>-1.52</v>
      </c>
      <c r="L36" s="5">
        <v>0.12820000000000001</v>
      </c>
    </row>
    <row r="37" spans="1:12" ht="9.9499999999999993" customHeight="1" thickBot="1">
      <c r="A37" s="2" t="s">
        <v>59</v>
      </c>
      <c r="B37" s="3">
        <v>1</v>
      </c>
      <c r="C37" s="3">
        <v>5.9718E-2</v>
      </c>
      <c r="D37" s="3">
        <v>4.0627999999999997E-2</v>
      </c>
      <c r="E37" s="3">
        <v>1.47</v>
      </c>
      <c r="F37" s="5">
        <v>0.14180000000000001</v>
      </c>
      <c r="H37" s="2" t="s">
        <v>59</v>
      </c>
      <c r="I37" s="3">
        <v>0.10336373</v>
      </c>
      <c r="J37" s="3">
        <v>2.8806129999999999E-2</v>
      </c>
      <c r="K37" s="4">
        <v>3.59</v>
      </c>
      <c r="L37" s="5">
        <v>2.9999999999999997E-4</v>
      </c>
    </row>
    <row r="38" spans="1:12" ht="9.9499999999999993" customHeight="1" thickBot="1">
      <c r="A38" s="2" t="s">
        <v>60</v>
      </c>
      <c r="B38" s="3">
        <v>1</v>
      </c>
      <c r="C38" s="3">
        <v>4.9507000000000002E-2</v>
      </c>
      <c r="D38" s="3">
        <v>3.8933000000000002E-2</v>
      </c>
      <c r="E38" s="3">
        <v>1.27</v>
      </c>
      <c r="F38" s="5">
        <v>0.20380000000000001</v>
      </c>
      <c r="H38" s="2" t="s">
        <v>60</v>
      </c>
      <c r="I38" s="3">
        <v>8.3887690000000001E-2</v>
      </c>
      <c r="J38" s="3">
        <v>2.8067539999999998E-2</v>
      </c>
      <c r="K38" s="3">
        <v>2.99</v>
      </c>
      <c r="L38" s="5">
        <v>2.8E-3</v>
      </c>
    </row>
    <row r="39" spans="1:12" ht="9.9499999999999993" customHeight="1" thickBot="1">
      <c r="A39" s="2" t="s">
        <v>61</v>
      </c>
      <c r="B39" s="3">
        <v>1</v>
      </c>
      <c r="C39" s="4">
        <v>-9.2391000000000001E-2</v>
      </c>
      <c r="D39" s="3">
        <v>4.2799999999999998E-2</v>
      </c>
      <c r="E39" s="4">
        <v>-2.16</v>
      </c>
      <c r="F39" s="5">
        <v>3.1099999999999999E-2</v>
      </c>
      <c r="H39" s="2" t="s">
        <v>61</v>
      </c>
      <c r="I39" s="3">
        <v>-5.51426E-2</v>
      </c>
      <c r="J39" s="3">
        <v>3.0350459999999999E-2</v>
      </c>
      <c r="K39" s="4">
        <v>-1.82</v>
      </c>
      <c r="L39" s="5">
        <v>6.93E-2</v>
      </c>
    </row>
    <row r="40" spans="1:12" ht="9.9499999999999993" customHeight="1" thickBot="1">
      <c r="A40" s="2" t="s">
        <v>62</v>
      </c>
      <c r="B40" s="3">
        <v>1</v>
      </c>
      <c r="C40" s="4">
        <v>-2.8062E-2</v>
      </c>
      <c r="D40" s="3">
        <v>4.5289999999999997E-2</v>
      </c>
      <c r="E40" s="4">
        <v>-0.62</v>
      </c>
      <c r="F40" s="5">
        <v>0.53559999999999997</v>
      </c>
      <c r="H40" s="2" t="s">
        <v>62</v>
      </c>
      <c r="I40" s="3">
        <v>-1.4268799999999999E-3</v>
      </c>
      <c r="J40" s="3">
        <v>3.2310079999999998E-2</v>
      </c>
      <c r="K40" s="3">
        <v>-0.04</v>
      </c>
      <c r="L40" s="5">
        <v>0.96479999999999999</v>
      </c>
    </row>
    <row r="41" spans="1:12" ht="9.9499999999999993" customHeight="1" thickBot="1">
      <c r="A41" s="2" t="s">
        <v>63</v>
      </c>
      <c r="B41" s="3">
        <v>1</v>
      </c>
      <c r="C41" s="4">
        <v>-2.2117000000000001E-2</v>
      </c>
      <c r="D41" s="3">
        <v>3.8621000000000003E-2</v>
      </c>
      <c r="E41" s="4">
        <v>-0.56999999999999995</v>
      </c>
      <c r="F41" s="5">
        <v>0.56699999999999995</v>
      </c>
      <c r="H41" s="2" t="s">
        <v>63</v>
      </c>
      <c r="I41" s="3">
        <v>-7.7070400000000001E-3</v>
      </c>
      <c r="J41" s="3">
        <v>2.744711E-2</v>
      </c>
      <c r="K41" s="4">
        <v>-0.28000000000000003</v>
      </c>
      <c r="L41" s="5">
        <v>0.77890000000000004</v>
      </c>
    </row>
    <row r="42" spans="1:12" ht="9.9499999999999993" customHeight="1" thickBot="1">
      <c r="A42" s="2" t="s">
        <v>64</v>
      </c>
      <c r="B42" s="3">
        <v>1</v>
      </c>
      <c r="C42" s="4">
        <v>-6.0243999999999999E-2</v>
      </c>
      <c r="D42" s="3">
        <v>3.8671999999999998E-2</v>
      </c>
      <c r="E42" s="4">
        <v>-1.56</v>
      </c>
      <c r="F42" s="5">
        <v>0.1195</v>
      </c>
      <c r="H42" s="2" t="s">
        <v>64</v>
      </c>
      <c r="I42" s="3">
        <v>-2.996675E-2</v>
      </c>
      <c r="J42" s="3">
        <v>2.7235200000000001E-2</v>
      </c>
      <c r="K42" s="3">
        <v>-1.1000000000000001</v>
      </c>
      <c r="L42" s="5">
        <v>0.27129999999999999</v>
      </c>
    </row>
    <row r="43" spans="1:12" ht="9.9499999999999993" customHeight="1" thickBot="1">
      <c r="A43" s="2" t="s">
        <v>65</v>
      </c>
      <c r="B43" s="3">
        <v>1</v>
      </c>
      <c r="C43" s="3">
        <v>6.463E-3</v>
      </c>
      <c r="D43" s="3">
        <v>4.5779E-2</v>
      </c>
      <c r="E43" s="3">
        <v>0.14000000000000001</v>
      </c>
      <c r="F43" s="5">
        <v>0.88780000000000003</v>
      </c>
      <c r="H43" s="2" t="s">
        <v>65</v>
      </c>
      <c r="I43" s="3">
        <v>7.2528899999999993E-2</v>
      </c>
      <c r="J43" s="3">
        <v>3.141331E-2</v>
      </c>
      <c r="K43" s="4">
        <v>2.31</v>
      </c>
      <c r="L43" s="5">
        <v>2.1000000000000001E-2</v>
      </c>
    </row>
    <row r="44" spans="1:12" ht="9.9499999999999993" customHeight="1" thickBot="1">
      <c r="A44" s="2" t="s">
        <v>66</v>
      </c>
      <c r="B44" s="3">
        <v>1</v>
      </c>
      <c r="C44" s="3">
        <v>0.116397</v>
      </c>
      <c r="D44" s="3">
        <v>4.2518E-2</v>
      </c>
      <c r="E44" s="3">
        <v>2.74</v>
      </c>
      <c r="F44" s="5">
        <v>6.3E-3</v>
      </c>
      <c r="H44" s="2" t="s">
        <v>66</v>
      </c>
      <c r="I44" s="3">
        <v>0.12679389999999999</v>
      </c>
      <c r="J44" s="3">
        <v>3.063867E-2</v>
      </c>
      <c r="K44" s="3">
        <v>4.1399999999999997</v>
      </c>
      <c r="L44" s="5" t="s">
        <v>29</v>
      </c>
    </row>
    <row r="45" spans="1:12" ht="9.9499999999999993" customHeight="1" thickBot="1">
      <c r="A45" s="2" t="s">
        <v>67</v>
      </c>
      <c r="B45" s="3">
        <v>1</v>
      </c>
      <c r="C45" s="4">
        <v>-1.2396000000000001E-2</v>
      </c>
      <c r="D45" s="3">
        <v>3.9600999999999997E-2</v>
      </c>
      <c r="E45" s="4">
        <v>-0.31</v>
      </c>
      <c r="F45" s="5">
        <v>0.75429999999999997</v>
      </c>
      <c r="H45" s="2" t="s">
        <v>67</v>
      </c>
      <c r="I45" s="3">
        <v>8.0261099999999995E-3</v>
      </c>
      <c r="J45" s="3">
        <v>2.8959559999999999E-2</v>
      </c>
      <c r="K45" s="4">
        <v>0.28000000000000003</v>
      </c>
      <c r="L45" s="5">
        <v>0.78169999999999995</v>
      </c>
    </row>
    <row r="46" spans="1:12" ht="9.9499999999999993" customHeight="1" thickBot="1">
      <c r="A46" s="2" t="s">
        <v>68</v>
      </c>
      <c r="B46" s="3">
        <v>1</v>
      </c>
      <c r="C46" s="4">
        <v>-3.7283999999999998E-2</v>
      </c>
      <c r="D46" s="3">
        <v>6.3368999999999995E-2</v>
      </c>
      <c r="E46" s="4">
        <v>-0.59</v>
      </c>
      <c r="F46" s="5">
        <v>0.55640000000000001</v>
      </c>
      <c r="H46" s="2" t="s">
        <v>68</v>
      </c>
      <c r="I46" s="3">
        <v>-5.4921579999999998E-2</v>
      </c>
      <c r="J46" s="3">
        <v>4.0929279999999998E-2</v>
      </c>
      <c r="K46" s="4">
        <v>-1.34</v>
      </c>
      <c r="L46" s="5">
        <v>0.17979999999999999</v>
      </c>
    </row>
    <row r="47" spans="1:12" ht="9.9499999999999993" customHeight="1" thickBot="1">
      <c r="A47" s="2" t="s">
        <v>69</v>
      </c>
      <c r="B47" s="3">
        <v>1</v>
      </c>
      <c r="C47" s="4">
        <v>-3.7474E-2</v>
      </c>
      <c r="D47" s="3">
        <v>6.2010000000000003E-2</v>
      </c>
      <c r="E47" s="4">
        <v>-0.6</v>
      </c>
      <c r="F47" s="5">
        <v>0.54569999999999996</v>
      </c>
      <c r="H47" s="2" t="s">
        <v>69</v>
      </c>
      <c r="I47" s="3">
        <v>-2.8392270000000001E-2</v>
      </c>
      <c r="J47" s="3">
        <v>4.0039140000000001E-2</v>
      </c>
      <c r="K47" s="3">
        <v>-0.71</v>
      </c>
      <c r="L47" s="5">
        <v>0.4783</v>
      </c>
    </row>
    <row r="48" spans="1:12" ht="9.9499999999999993" customHeight="1" thickBot="1">
      <c r="A48" s="2" t="s">
        <v>70</v>
      </c>
      <c r="B48" s="3">
        <v>1</v>
      </c>
      <c r="C48" s="3">
        <v>1.2224E-2</v>
      </c>
      <c r="D48" s="3">
        <v>6.0637999999999997E-2</v>
      </c>
      <c r="E48" s="3">
        <v>0.2</v>
      </c>
      <c r="F48" s="5">
        <v>0.84030000000000005</v>
      </c>
      <c r="H48" s="2" t="s">
        <v>70</v>
      </c>
      <c r="I48" s="3">
        <v>1.713806E-2</v>
      </c>
      <c r="J48" s="3">
        <v>3.9103930000000002E-2</v>
      </c>
      <c r="K48" s="4">
        <v>0.44</v>
      </c>
      <c r="L48" s="5">
        <v>0.66120000000000001</v>
      </c>
    </row>
    <row r="49" spans="1:12" ht="9.9499999999999993" customHeight="1" thickBot="1">
      <c r="A49" s="2" t="s">
        <v>71</v>
      </c>
      <c r="B49" s="3">
        <v>1</v>
      </c>
      <c r="C49" s="3">
        <v>9.9799999999999997E-4</v>
      </c>
      <c r="D49" s="3">
        <v>7.5095999999999996E-2</v>
      </c>
      <c r="E49" s="3">
        <v>0.01</v>
      </c>
      <c r="F49" s="5">
        <v>0.98939999999999995</v>
      </c>
      <c r="H49" s="2" t="s">
        <v>71</v>
      </c>
      <c r="I49" s="3">
        <v>9.1614799999999996E-3</v>
      </c>
      <c r="J49" s="3">
        <v>4.7808219999999998E-2</v>
      </c>
      <c r="K49" s="3">
        <v>0.19</v>
      </c>
      <c r="L49" s="5">
        <v>0.84799999999999998</v>
      </c>
    </row>
    <row r="50" spans="1:12" ht="9.9499999999999993" customHeight="1" thickBot="1">
      <c r="A50" s="2" t="s">
        <v>72</v>
      </c>
      <c r="B50" s="3">
        <v>1</v>
      </c>
      <c r="C50" s="3">
        <v>3.1662000000000003E-2</v>
      </c>
      <c r="D50" s="3">
        <v>6.8070000000000006E-2</v>
      </c>
      <c r="E50" s="3">
        <v>0.47</v>
      </c>
      <c r="F50" s="5">
        <v>0.64190000000000003</v>
      </c>
      <c r="H50" s="2" t="s">
        <v>72</v>
      </c>
      <c r="I50" s="3">
        <v>4.6730500000000001E-2</v>
      </c>
      <c r="J50" s="3">
        <v>4.3290559999999999E-2</v>
      </c>
      <c r="K50" s="4">
        <v>1.08</v>
      </c>
      <c r="L50" s="5">
        <v>0.28050000000000003</v>
      </c>
    </row>
    <row r="51" spans="1:12" ht="9.9499999999999993" customHeight="1" thickBot="1">
      <c r="A51" s="2" t="s">
        <v>73</v>
      </c>
      <c r="B51" s="3">
        <v>1</v>
      </c>
      <c r="C51" s="4">
        <v>-5.7326000000000002E-2</v>
      </c>
      <c r="D51" s="3">
        <v>6.9654999999999995E-2</v>
      </c>
      <c r="E51" s="4">
        <v>-0.82</v>
      </c>
      <c r="F51" s="5">
        <v>0.41070000000000001</v>
      </c>
      <c r="H51" s="2" t="s">
        <v>73</v>
      </c>
      <c r="I51" s="3">
        <v>-5.3453880000000002E-2</v>
      </c>
      <c r="J51" s="3">
        <v>4.5181499999999999E-2</v>
      </c>
      <c r="K51" s="3">
        <v>-1.18</v>
      </c>
      <c r="L51" s="5">
        <v>0.2369</v>
      </c>
    </row>
    <row r="52" spans="1:12" ht="9.9499999999999993" customHeight="1" thickBot="1">
      <c r="A52" s="2" t="s">
        <v>74</v>
      </c>
      <c r="B52" s="3">
        <v>1</v>
      </c>
      <c r="C52" s="4">
        <v>-2.6082000000000001E-2</v>
      </c>
      <c r="D52" s="3">
        <v>6.5564999999999998E-2</v>
      </c>
      <c r="E52" s="4">
        <v>-0.4</v>
      </c>
      <c r="F52" s="5">
        <v>0.69079999999999997</v>
      </c>
      <c r="H52" s="2" t="s">
        <v>74</v>
      </c>
      <c r="I52" s="3">
        <v>-1.9233900000000002E-2</v>
      </c>
      <c r="J52" s="3">
        <v>4.1814009999999999E-2</v>
      </c>
      <c r="K52" s="4">
        <v>-0.46</v>
      </c>
      <c r="L52" s="5">
        <v>0.64559999999999995</v>
      </c>
    </row>
    <row r="53" spans="1:12" ht="9.9499999999999993" customHeight="1" thickBot="1">
      <c r="A53" s="2" t="s">
        <v>75</v>
      </c>
      <c r="B53" s="3">
        <v>1</v>
      </c>
      <c r="C53" s="4">
        <v>-2.1291000000000001E-2</v>
      </c>
      <c r="D53" s="3">
        <v>8.9472999999999997E-2</v>
      </c>
      <c r="E53" s="4">
        <v>-0.24</v>
      </c>
      <c r="F53" s="5">
        <v>0.81200000000000006</v>
      </c>
      <c r="H53" s="2" t="s">
        <v>75</v>
      </c>
      <c r="I53" s="3">
        <v>-1.153771E-2</v>
      </c>
      <c r="J53" s="3">
        <v>6.0626319999999997E-2</v>
      </c>
      <c r="K53" s="3">
        <v>-0.19</v>
      </c>
      <c r="L53" s="5">
        <v>0.84909999999999997</v>
      </c>
    </row>
    <row r="54" spans="1:12" ht="9.9499999999999993" customHeight="1" thickBot="1">
      <c r="A54" s="2" t="s">
        <v>76</v>
      </c>
      <c r="B54" s="3">
        <v>1</v>
      </c>
      <c r="C54" s="3">
        <v>0.15417900000000001</v>
      </c>
      <c r="D54" s="3">
        <v>0.147838</v>
      </c>
      <c r="E54" s="3">
        <v>1.04</v>
      </c>
      <c r="F54" s="5">
        <v>0.29720000000000002</v>
      </c>
      <c r="H54" s="2" t="s">
        <v>76</v>
      </c>
      <c r="I54" s="3">
        <v>-4.2003609999999997E-2</v>
      </c>
      <c r="J54" s="3">
        <v>9.6756949999999994E-2</v>
      </c>
      <c r="K54" s="3">
        <v>-0.43</v>
      </c>
      <c r="L54" s="5">
        <v>0.66420000000000001</v>
      </c>
    </row>
    <row r="55" spans="1:12" ht="9.9499999999999993" customHeight="1" thickBot="1">
      <c r="A55" s="2" t="s">
        <v>77</v>
      </c>
      <c r="B55" s="3">
        <v>1</v>
      </c>
      <c r="C55" s="3">
        <v>2.4327000000000001E-2</v>
      </c>
      <c r="D55" s="3">
        <v>0.12504499999999999</v>
      </c>
      <c r="E55" s="3">
        <v>0.19</v>
      </c>
      <c r="F55" s="5">
        <v>0.8458</v>
      </c>
      <c r="H55" s="2" t="s">
        <v>77</v>
      </c>
      <c r="I55" s="3">
        <v>-6.9328070000000006E-2</v>
      </c>
      <c r="J55" s="3">
        <v>8.7412770000000001E-2</v>
      </c>
      <c r="K55" s="4">
        <v>-0.79</v>
      </c>
      <c r="L55" s="5">
        <v>0.42780000000000001</v>
      </c>
    </row>
    <row r="56" spans="1:12" ht="9.9499999999999993" customHeight="1" thickBot="1">
      <c r="A56" s="2" t="s">
        <v>78</v>
      </c>
      <c r="B56" s="3">
        <v>1</v>
      </c>
      <c r="C56" s="3">
        <v>9.0447E-2</v>
      </c>
      <c r="D56" s="3">
        <v>0.115305</v>
      </c>
      <c r="E56" s="3">
        <v>0.78</v>
      </c>
      <c r="F56" s="5">
        <v>0.43290000000000001</v>
      </c>
      <c r="H56" s="2" t="s">
        <v>78</v>
      </c>
      <c r="I56" s="3">
        <v>-2.583361E-2</v>
      </c>
      <c r="J56" s="3">
        <v>8.1282370000000007E-2</v>
      </c>
      <c r="K56" s="3">
        <v>-0.32</v>
      </c>
      <c r="L56" s="5">
        <v>0.75060000000000004</v>
      </c>
    </row>
    <row r="57" spans="1:12" ht="9.9499999999999993" customHeight="1" thickBot="1">
      <c r="A57" s="2" t="s">
        <v>79</v>
      </c>
      <c r="B57" s="3">
        <v>1</v>
      </c>
      <c r="C57" s="3">
        <v>0.26793400000000001</v>
      </c>
      <c r="D57" s="3">
        <v>0.146005</v>
      </c>
      <c r="E57" s="3">
        <v>1.84</v>
      </c>
      <c r="F57" s="5">
        <v>6.6699999999999995E-2</v>
      </c>
      <c r="H57" s="2" t="s">
        <v>79</v>
      </c>
      <c r="I57" s="3">
        <v>0.10965546</v>
      </c>
      <c r="J57" s="3">
        <v>0.10149725</v>
      </c>
      <c r="K57" s="4">
        <v>1.08</v>
      </c>
      <c r="L57" s="5">
        <v>0.28010000000000002</v>
      </c>
    </row>
    <row r="58" spans="1:12" ht="9.9499999999999993" customHeight="1" thickBot="1">
      <c r="A58" s="2" t="s">
        <v>80</v>
      </c>
      <c r="B58" s="3">
        <v>1</v>
      </c>
      <c r="C58" s="3">
        <v>0.11078300000000001</v>
      </c>
      <c r="D58" s="3">
        <v>0.145538</v>
      </c>
      <c r="E58" s="3">
        <v>0.76</v>
      </c>
      <c r="F58" s="5">
        <v>0.44669999999999999</v>
      </c>
      <c r="H58" s="2" t="s">
        <v>80</v>
      </c>
      <c r="I58" s="3">
        <v>-0.36690102000000002</v>
      </c>
      <c r="J58" s="3">
        <v>0.10112926</v>
      </c>
      <c r="K58" s="3">
        <v>-3.63</v>
      </c>
      <c r="L58" s="5">
        <v>2.9999999999999997E-4</v>
      </c>
    </row>
    <row r="59" spans="1:12" ht="9.9499999999999993" customHeight="1" thickBot="1">
      <c r="A59" s="2" t="s">
        <v>81</v>
      </c>
      <c r="B59" s="3">
        <v>1</v>
      </c>
      <c r="C59" s="3">
        <v>5.3287000000000001E-2</v>
      </c>
      <c r="D59" s="3">
        <v>2.4747999999999999E-2</v>
      </c>
      <c r="E59" s="3">
        <v>2.15</v>
      </c>
      <c r="F59" s="5">
        <v>3.15E-2</v>
      </c>
      <c r="H59" s="2" t="s">
        <v>251</v>
      </c>
      <c r="I59" s="3">
        <v>2.6306599999999999E-3</v>
      </c>
      <c r="J59" s="3">
        <v>0.16299037</v>
      </c>
      <c r="K59" s="4">
        <v>0.02</v>
      </c>
      <c r="L59" s="5">
        <v>0.98709999999999998</v>
      </c>
    </row>
    <row r="60" spans="1:12" ht="9.9499999999999993" customHeight="1" thickBot="1">
      <c r="A60" s="2" t="s">
        <v>82</v>
      </c>
      <c r="B60" s="3">
        <v>1</v>
      </c>
      <c r="C60" s="3">
        <v>7.9203999999999997E-2</v>
      </c>
      <c r="D60" s="3">
        <v>3.2551999999999998E-2</v>
      </c>
      <c r="E60" s="3">
        <v>2.4300000000000002</v>
      </c>
      <c r="F60" s="5">
        <v>1.5100000000000001E-2</v>
      </c>
      <c r="H60" s="2" t="s">
        <v>252</v>
      </c>
      <c r="I60" s="3">
        <v>-0.11874282999999999</v>
      </c>
      <c r="J60" s="3">
        <v>0.13788341000000001</v>
      </c>
      <c r="K60" s="3">
        <v>-0.86</v>
      </c>
      <c r="L60" s="5">
        <v>0.38919999999999999</v>
      </c>
    </row>
    <row r="61" spans="1:12" ht="9.9499999999999993" customHeight="1" thickBot="1">
      <c r="A61" s="2" t="s">
        <v>83</v>
      </c>
      <c r="B61" s="3">
        <v>1</v>
      </c>
      <c r="C61" s="3">
        <v>0.104675</v>
      </c>
      <c r="D61" s="3">
        <v>3.7180999999999999E-2</v>
      </c>
      <c r="E61" s="3">
        <v>2.82</v>
      </c>
      <c r="F61" s="5">
        <v>4.8999999999999998E-3</v>
      </c>
      <c r="H61" s="2" t="s">
        <v>81</v>
      </c>
      <c r="I61" s="3">
        <v>2.9260319999999999E-2</v>
      </c>
      <c r="J61" s="3">
        <v>1.6564700000000002E-2</v>
      </c>
      <c r="K61" s="3">
        <v>1.77</v>
      </c>
      <c r="L61" s="5">
        <v>7.7399999999999997E-2</v>
      </c>
    </row>
    <row r="62" spans="1:12" ht="9.9499999999999993" customHeight="1" thickBot="1">
      <c r="A62" s="2" t="s">
        <v>84</v>
      </c>
      <c r="B62" s="3">
        <v>1</v>
      </c>
      <c r="C62" s="4">
        <v>-2.811E-2</v>
      </c>
      <c r="D62" s="3">
        <v>2.3892E-2</v>
      </c>
      <c r="E62" s="4">
        <v>-1.18</v>
      </c>
      <c r="F62" s="5">
        <v>0.23960000000000001</v>
      </c>
      <c r="H62" s="2" t="s">
        <v>82</v>
      </c>
      <c r="I62" s="3">
        <v>2.9588670000000001E-2</v>
      </c>
      <c r="J62" s="3">
        <v>2.2643679999999999E-2</v>
      </c>
      <c r="K62" s="4">
        <v>1.31</v>
      </c>
      <c r="L62" s="5">
        <v>0.19139999999999999</v>
      </c>
    </row>
    <row r="63" spans="1:12" ht="9.9499999999999993" customHeight="1" thickBot="1">
      <c r="A63" s="2" t="s">
        <v>85</v>
      </c>
      <c r="B63" s="3">
        <v>1</v>
      </c>
      <c r="C63" s="3">
        <v>0.24650900000000001</v>
      </c>
      <c r="D63" s="3">
        <v>0.113325</v>
      </c>
      <c r="E63" s="3">
        <v>2.1800000000000002</v>
      </c>
      <c r="F63" s="5">
        <v>2.98E-2</v>
      </c>
      <c r="H63" s="2" t="s">
        <v>83</v>
      </c>
      <c r="I63" s="3">
        <v>8.9215500000000003E-3</v>
      </c>
      <c r="J63" s="3">
        <v>2.547054E-2</v>
      </c>
      <c r="K63" s="3">
        <v>0.35</v>
      </c>
      <c r="L63" s="5">
        <v>0.72619999999999996</v>
      </c>
    </row>
    <row r="64" spans="1:12" ht="9.9499999999999993" customHeight="1" thickBot="1">
      <c r="A64" s="2" t="s">
        <v>86</v>
      </c>
      <c r="B64" s="3">
        <v>1</v>
      </c>
      <c r="C64" s="3">
        <v>0.19192300000000001</v>
      </c>
      <c r="D64" s="3">
        <v>8.1762000000000001E-2</v>
      </c>
      <c r="E64" s="3">
        <v>2.35</v>
      </c>
      <c r="F64" s="5">
        <v>1.9099999999999999E-2</v>
      </c>
      <c r="H64" s="2" t="s">
        <v>84</v>
      </c>
      <c r="I64" s="3">
        <v>-3.8722779999999998E-2</v>
      </c>
      <c r="J64" s="3">
        <v>1.6554079999999999E-2</v>
      </c>
      <c r="K64" s="4">
        <v>-2.34</v>
      </c>
      <c r="L64" s="5">
        <v>1.9400000000000001E-2</v>
      </c>
    </row>
    <row r="65" spans="1:12" ht="9.9499999999999993" customHeight="1" thickBot="1">
      <c r="A65" s="2" t="s">
        <v>87</v>
      </c>
      <c r="B65" s="3">
        <v>1</v>
      </c>
      <c r="C65" s="3">
        <v>0.20086799999999999</v>
      </c>
      <c r="D65" s="3">
        <v>8.7332999999999994E-2</v>
      </c>
      <c r="E65" s="3">
        <v>2.2999999999999998</v>
      </c>
      <c r="F65" s="5">
        <v>2.1600000000000001E-2</v>
      </c>
      <c r="H65" s="2" t="s">
        <v>85</v>
      </c>
      <c r="I65" s="3">
        <v>1.6065139999999999E-2</v>
      </c>
      <c r="J65" s="3">
        <v>7.820829E-2</v>
      </c>
      <c r="K65" s="4">
        <v>0.21</v>
      </c>
      <c r="L65" s="5">
        <v>0.83730000000000004</v>
      </c>
    </row>
    <row r="66" spans="1:12" ht="9.9499999999999993" customHeight="1" thickBot="1">
      <c r="A66" s="2" t="s">
        <v>88</v>
      </c>
      <c r="B66" s="3">
        <v>1</v>
      </c>
      <c r="C66" s="3">
        <v>0.189718</v>
      </c>
      <c r="D66" s="3">
        <v>8.1997E-2</v>
      </c>
      <c r="E66" s="3">
        <v>2.31</v>
      </c>
      <c r="F66" s="5">
        <v>2.0799999999999999E-2</v>
      </c>
      <c r="H66" s="2" t="s">
        <v>86</v>
      </c>
      <c r="I66" s="3">
        <v>8.7164870000000005E-2</v>
      </c>
      <c r="J66" s="3">
        <v>6.126558E-2</v>
      </c>
      <c r="K66" s="3">
        <v>1.42</v>
      </c>
      <c r="L66" s="5">
        <v>0.15490000000000001</v>
      </c>
    </row>
    <row r="67" spans="1:12" ht="9.9499999999999993" customHeight="1" thickBot="1">
      <c r="A67" s="2" t="s">
        <v>89</v>
      </c>
      <c r="B67" s="3">
        <v>1</v>
      </c>
      <c r="C67" s="3">
        <v>0.226247</v>
      </c>
      <c r="D67" s="3">
        <v>9.6879000000000007E-2</v>
      </c>
      <c r="E67" s="3">
        <v>2.34</v>
      </c>
      <c r="F67" s="5">
        <v>1.9699999999999999E-2</v>
      </c>
      <c r="H67" s="2" t="s">
        <v>87</v>
      </c>
      <c r="I67" s="3">
        <v>7.2341420000000003E-2</v>
      </c>
      <c r="J67" s="3">
        <v>6.6094929999999996E-2</v>
      </c>
      <c r="K67" s="4">
        <v>1.0900000000000001</v>
      </c>
      <c r="L67" s="5">
        <v>0.27379999999999999</v>
      </c>
    </row>
    <row r="68" spans="1:12" ht="9.9499999999999993" customHeight="1" thickBot="1">
      <c r="A68" s="2" t="s">
        <v>90</v>
      </c>
      <c r="B68" s="3">
        <v>1</v>
      </c>
      <c r="C68" s="4">
        <v>-6.8069000000000005E-2</v>
      </c>
      <c r="D68" s="3">
        <v>6.6914000000000001E-2</v>
      </c>
      <c r="E68" s="4">
        <v>-1.02</v>
      </c>
      <c r="F68" s="5">
        <v>0.30919999999999997</v>
      </c>
      <c r="H68" s="2" t="s">
        <v>88</v>
      </c>
      <c r="I68" s="3">
        <v>8.5477559999999994E-2</v>
      </c>
      <c r="J68" s="3">
        <v>6.1442669999999998E-2</v>
      </c>
      <c r="K68" s="3">
        <v>1.39</v>
      </c>
      <c r="L68" s="5">
        <v>0.1643</v>
      </c>
    </row>
    <row r="69" spans="1:12" ht="9.9499999999999993" customHeight="1" thickBot="1">
      <c r="A69" s="2" t="s">
        <v>91</v>
      </c>
      <c r="B69" s="3">
        <v>1</v>
      </c>
      <c r="C69" s="3">
        <v>0.10186099999999999</v>
      </c>
      <c r="D69" s="3">
        <v>0.137044</v>
      </c>
      <c r="E69" s="3">
        <v>0.74</v>
      </c>
      <c r="F69" s="5">
        <v>0.45750000000000002</v>
      </c>
      <c r="H69" s="2" t="s">
        <v>89</v>
      </c>
      <c r="I69" s="3">
        <v>2.995047E-2</v>
      </c>
      <c r="J69" s="3">
        <v>7.0184289999999996E-2</v>
      </c>
      <c r="K69" s="4">
        <v>0.43</v>
      </c>
      <c r="L69" s="5">
        <v>0.66959999999999997</v>
      </c>
    </row>
    <row r="70" spans="1:12" ht="9.9499999999999993" customHeight="1" thickBot="1">
      <c r="A70" s="2" t="s">
        <v>92</v>
      </c>
      <c r="B70" s="3">
        <v>1</v>
      </c>
      <c r="C70" s="4">
        <v>-0.175289</v>
      </c>
      <c r="D70" s="3">
        <v>9.8760000000000001E-2</v>
      </c>
      <c r="E70" s="4">
        <v>-1.77</v>
      </c>
      <c r="F70" s="5">
        <v>7.6200000000000004E-2</v>
      </c>
      <c r="H70" s="2" t="s">
        <v>253</v>
      </c>
      <c r="I70" s="3">
        <v>-1.79485736</v>
      </c>
      <c r="J70" s="3">
        <v>0.14598970999999999</v>
      </c>
      <c r="K70" s="4">
        <v>-12.29</v>
      </c>
      <c r="L70" s="5" t="s">
        <v>29</v>
      </c>
    </row>
    <row r="71" spans="1:12" ht="9.9499999999999993" customHeight="1" thickBot="1">
      <c r="A71" s="2" t="s">
        <v>93</v>
      </c>
      <c r="B71" s="3">
        <v>1</v>
      </c>
      <c r="C71" s="4">
        <v>-8.5285E-2</v>
      </c>
      <c r="D71" s="3">
        <v>8.8825000000000001E-2</v>
      </c>
      <c r="E71" s="4">
        <v>-0.96</v>
      </c>
      <c r="F71" s="5">
        <v>0.3372</v>
      </c>
      <c r="H71" s="2" t="s">
        <v>90</v>
      </c>
      <c r="I71" s="3">
        <v>-0.12867115000000001</v>
      </c>
      <c r="J71" s="3">
        <v>4.6353859999999997E-2</v>
      </c>
      <c r="K71" s="3">
        <v>-2.78</v>
      </c>
      <c r="L71" s="5">
        <v>5.4999999999999997E-3</v>
      </c>
    </row>
    <row r="72" spans="1:12" ht="9.9499999999999993" customHeight="1" thickBot="1">
      <c r="A72" s="2" t="s">
        <v>94</v>
      </c>
      <c r="B72" s="3">
        <v>1</v>
      </c>
      <c r="C72" s="4">
        <v>-0.11990000000000001</v>
      </c>
      <c r="D72" s="3">
        <v>2.6003999999999999E-2</v>
      </c>
      <c r="E72" s="4">
        <v>-4.6100000000000003</v>
      </c>
      <c r="F72" s="5" t="s">
        <v>29</v>
      </c>
      <c r="H72" s="2" t="s">
        <v>254</v>
      </c>
      <c r="I72" s="3">
        <v>-2.1147559999999999E-2</v>
      </c>
      <c r="J72" s="3">
        <v>0.13517172999999999</v>
      </c>
      <c r="K72" s="4">
        <v>-0.16</v>
      </c>
      <c r="L72" s="5">
        <v>0.87570000000000003</v>
      </c>
    </row>
    <row r="73" spans="1:12" ht="9.9499999999999993" customHeight="1" thickBot="1">
      <c r="A73" s="2" t="s">
        <v>95</v>
      </c>
      <c r="B73" s="3">
        <v>1</v>
      </c>
      <c r="C73" s="3">
        <v>3.5470000000000002E-2</v>
      </c>
      <c r="D73" s="3">
        <v>6.9801000000000002E-2</v>
      </c>
      <c r="E73" s="3">
        <v>0.51</v>
      </c>
      <c r="F73" s="5">
        <v>0.61140000000000005</v>
      </c>
      <c r="H73" s="2" t="s">
        <v>255</v>
      </c>
      <c r="I73" s="3">
        <v>-2.2045799999999998E-3</v>
      </c>
      <c r="J73" s="3">
        <v>0.13492997000000001</v>
      </c>
      <c r="K73" s="3">
        <v>-0.02</v>
      </c>
      <c r="L73" s="5">
        <v>0.98699999999999999</v>
      </c>
    </row>
    <row r="74" spans="1:12" ht="9.9499999999999993" customHeight="1" thickBot="1">
      <c r="A74" s="2" t="s">
        <v>96</v>
      </c>
      <c r="B74" s="3">
        <v>1</v>
      </c>
      <c r="C74" s="3">
        <v>2.3477999999999999E-2</v>
      </c>
      <c r="D74" s="3">
        <v>2.5919999999999999E-2</v>
      </c>
      <c r="E74" s="3">
        <v>0.91</v>
      </c>
      <c r="F74" s="5">
        <v>0.36520000000000002</v>
      </c>
      <c r="H74" s="2" t="s">
        <v>91</v>
      </c>
      <c r="I74" s="3">
        <v>-5.2265060000000002E-2</v>
      </c>
      <c r="J74" s="3">
        <v>0.1242012</v>
      </c>
      <c r="K74" s="4">
        <v>-0.42</v>
      </c>
      <c r="L74" s="5">
        <v>0.67390000000000005</v>
      </c>
    </row>
    <row r="75" spans="1:12" ht="9.9499999999999993" customHeight="1" thickBot="1">
      <c r="A75" s="2" t="s">
        <v>97</v>
      </c>
      <c r="B75" s="3">
        <v>1</v>
      </c>
      <c r="C75" s="3">
        <v>0.33129799999999998</v>
      </c>
      <c r="D75" s="3">
        <v>0.13111900000000001</v>
      </c>
      <c r="E75" s="3">
        <v>2.5299999999999998</v>
      </c>
      <c r="F75" s="5">
        <v>1.1599999999999999E-2</v>
      </c>
      <c r="H75" s="2" t="s">
        <v>92</v>
      </c>
      <c r="I75" s="3">
        <v>-9.2200679999999993E-2</v>
      </c>
      <c r="J75" s="3">
        <v>6.3365480000000002E-2</v>
      </c>
      <c r="K75" s="3">
        <v>-1.46</v>
      </c>
      <c r="L75" s="5">
        <v>0.14580000000000001</v>
      </c>
    </row>
    <row r="76" spans="1:12" ht="9.9499999999999993" customHeight="1" thickBot="1">
      <c r="A76" s="2" t="s">
        <v>98</v>
      </c>
      <c r="B76" s="3">
        <v>1</v>
      </c>
      <c r="C76" s="4">
        <v>-1.3087E-2</v>
      </c>
      <c r="D76" s="3">
        <v>1.2603E-2</v>
      </c>
      <c r="E76" s="4">
        <v>-1.04</v>
      </c>
      <c r="F76" s="5">
        <v>0.29930000000000001</v>
      </c>
      <c r="H76" s="2" t="s">
        <v>93</v>
      </c>
      <c r="I76" s="3">
        <v>-0.10344096</v>
      </c>
      <c r="J76" s="3">
        <v>6.0218500000000001E-2</v>
      </c>
      <c r="K76" s="4">
        <v>-1.72</v>
      </c>
      <c r="L76" s="5">
        <v>8.5999999999999993E-2</v>
      </c>
    </row>
    <row r="77" spans="1:12" ht="9.9499999999999993" customHeight="1" thickBot="1">
      <c r="A77" s="2" t="s">
        <v>99</v>
      </c>
      <c r="B77" s="3">
        <v>1</v>
      </c>
      <c r="C77" s="3">
        <v>1.073E-2</v>
      </c>
      <c r="D77" s="3">
        <v>4.8386999999999999E-2</v>
      </c>
      <c r="E77" s="3">
        <v>0.22</v>
      </c>
      <c r="F77" s="5">
        <v>0.82450000000000001</v>
      </c>
      <c r="H77" s="2" t="s">
        <v>256</v>
      </c>
      <c r="I77" s="3">
        <v>-1.36221E-3</v>
      </c>
      <c r="J77" s="3">
        <v>9.1438999999999995E-4</v>
      </c>
      <c r="K77" s="4">
        <v>-1.49</v>
      </c>
      <c r="L77" s="5">
        <v>0.13639999999999999</v>
      </c>
    </row>
    <row r="78" spans="1:12" ht="9.9499999999999993" customHeight="1" thickBot="1">
      <c r="A78" s="2" t="s">
        <v>100</v>
      </c>
      <c r="B78" s="3">
        <v>1</v>
      </c>
      <c r="C78" s="3">
        <v>1.4212000000000001E-2</v>
      </c>
      <c r="D78" s="3">
        <v>1.1276E-2</v>
      </c>
      <c r="E78" s="3">
        <v>1.26</v>
      </c>
      <c r="F78" s="5">
        <v>0.20780000000000001</v>
      </c>
      <c r="H78" s="2" t="s">
        <v>94</v>
      </c>
      <c r="I78" s="3">
        <v>-7.4280600000000002E-2</v>
      </c>
      <c r="J78" s="3">
        <v>2.1882760000000001E-2</v>
      </c>
      <c r="K78" s="3">
        <v>-3.39</v>
      </c>
      <c r="L78" s="5">
        <v>6.9999999999999999E-4</v>
      </c>
    </row>
    <row r="79" spans="1:12" ht="9.9499999999999993" customHeight="1" thickBot="1">
      <c r="A79" s="2" t="s">
        <v>101</v>
      </c>
      <c r="B79" s="3">
        <v>1</v>
      </c>
      <c r="C79" s="4">
        <v>-6.7540000000000003E-2</v>
      </c>
      <c r="D79" s="3">
        <v>0.11391800000000001</v>
      </c>
      <c r="E79" s="4">
        <v>-0.59</v>
      </c>
      <c r="F79" s="5">
        <v>0.5534</v>
      </c>
      <c r="H79" s="2" t="s">
        <v>95</v>
      </c>
      <c r="I79" s="3">
        <v>1.607078E-2</v>
      </c>
      <c r="J79" s="3">
        <v>5.9166959999999998E-2</v>
      </c>
      <c r="K79" s="4">
        <v>0.27</v>
      </c>
      <c r="L79" s="5">
        <v>0.78590000000000004</v>
      </c>
    </row>
    <row r="80" spans="1:12" ht="9.9499999999999993" customHeight="1" thickBot="1">
      <c r="A80" s="2" t="s">
        <v>102</v>
      </c>
      <c r="B80" s="3">
        <v>1</v>
      </c>
      <c r="C80" s="4">
        <v>-3.9789999999999999E-3</v>
      </c>
      <c r="D80" s="3">
        <v>1.3979999999999999E-2</v>
      </c>
      <c r="E80" s="4">
        <v>-0.28000000000000003</v>
      </c>
      <c r="F80" s="5">
        <v>0.77600000000000002</v>
      </c>
      <c r="H80" s="2" t="s">
        <v>96</v>
      </c>
      <c r="I80" s="3">
        <v>1.203186E-2</v>
      </c>
      <c r="J80" s="3">
        <v>1.9741649999999999E-2</v>
      </c>
      <c r="K80" s="3">
        <v>0.61</v>
      </c>
      <c r="L80" s="5">
        <v>0.5423</v>
      </c>
    </row>
    <row r="81" spans="1:12" ht="9.9499999999999993" customHeight="1" thickBot="1">
      <c r="A81" s="2" t="s">
        <v>103</v>
      </c>
      <c r="B81" s="3">
        <v>1</v>
      </c>
      <c r="C81" s="3">
        <v>6.9181999999999994E-2</v>
      </c>
      <c r="D81" s="3">
        <v>6.855E-2</v>
      </c>
      <c r="E81" s="3">
        <v>1.01</v>
      </c>
      <c r="F81" s="5">
        <v>0.31309999999999999</v>
      </c>
      <c r="H81" s="2" t="s">
        <v>97</v>
      </c>
      <c r="I81" s="3">
        <v>2.8427649999999999E-2</v>
      </c>
      <c r="J81" s="3">
        <v>6.8752859999999999E-2</v>
      </c>
      <c r="K81" s="4">
        <v>0.41</v>
      </c>
      <c r="L81" s="5">
        <v>0.67930000000000001</v>
      </c>
    </row>
    <row r="82" spans="1:12" ht="9.9499999999999993" customHeight="1" thickBot="1">
      <c r="A82" s="2" t="s">
        <v>104</v>
      </c>
      <c r="B82" s="3">
        <v>1</v>
      </c>
      <c r="C82" s="3">
        <v>3.7351000000000002E-2</v>
      </c>
      <c r="D82" s="3">
        <v>2.6460000000000001E-2</v>
      </c>
      <c r="E82" s="3">
        <v>1.41</v>
      </c>
      <c r="F82" s="5">
        <v>0.1583</v>
      </c>
      <c r="H82" s="2" t="s">
        <v>98</v>
      </c>
      <c r="I82" s="3">
        <v>-1.7232319999999999E-2</v>
      </c>
      <c r="J82" s="3">
        <v>1.081148E-2</v>
      </c>
      <c r="K82" s="3">
        <v>-1.59</v>
      </c>
      <c r="L82" s="5">
        <v>0.1111</v>
      </c>
    </row>
    <row r="83" spans="1:12" ht="9.9499999999999993" customHeight="1" thickBot="1">
      <c r="A83" s="2" t="s">
        <v>105</v>
      </c>
      <c r="B83" s="3">
        <v>1</v>
      </c>
      <c r="C83" s="3">
        <v>8.5830000000000004E-3</v>
      </c>
      <c r="D83" s="3">
        <v>1.1672999999999999E-2</v>
      </c>
      <c r="E83" s="3">
        <v>0.74</v>
      </c>
      <c r="F83" s="5">
        <v>0.46229999999999999</v>
      </c>
      <c r="H83" s="2" t="s">
        <v>99</v>
      </c>
      <c r="I83" s="3">
        <v>-2.267599E-2</v>
      </c>
      <c r="J83" s="3">
        <v>3.1066549999999998E-2</v>
      </c>
      <c r="K83" s="4">
        <v>-0.73</v>
      </c>
      <c r="L83" s="5">
        <v>0.46550000000000002</v>
      </c>
    </row>
    <row r="84" spans="1:12" ht="9.9499999999999993" customHeight="1" thickBot="1">
      <c r="A84" s="2" t="s">
        <v>106</v>
      </c>
      <c r="B84" s="3">
        <v>1</v>
      </c>
      <c r="C84" s="4">
        <v>-6.6444000000000003E-2</v>
      </c>
      <c r="D84" s="3">
        <v>3.6174999999999999E-2</v>
      </c>
      <c r="E84" s="4">
        <v>-1.84</v>
      </c>
      <c r="F84" s="5">
        <v>6.6500000000000004E-2</v>
      </c>
      <c r="H84" s="2" t="s">
        <v>100</v>
      </c>
      <c r="I84" s="3">
        <v>5.3637600000000004E-3</v>
      </c>
      <c r="J84" s="3">
        <v>9.4701000000000004E-3</v>
      </c>
      <c r="K84" s="3">
        <v>0.56999999999999995</v>
      </c>
      <c r="L84" s="5">
        <v>0.57120000000000004</v>
      </c>
    </row>
    <row r="85" spans="1:12" ht="9.9499999999999993" customHeight="1" thickBot="1">
      <c r="A85" s="2" t="s">
        <v>107</v>
      </c>
      <c r="B85" s="3">
        <v>1</v>
      </c>
      <c r="C85" s="4">
        <v>-1.9206999999999998E-2</v>
      </c>
      <c r="D85" s="3">
        <v>1.2952999999999999E-2</v>
      </c>
      <c r="E85" s="4">
        <v>-1.48</v>
      </c>
      <c r="F85" s="5">
        <v>0.1384</v>
      </c>
      <c r="H85" s="2" t="s">
        <v>101</v>
      </c>
      <c r="I85" s="3">
        <v>-6.4204730000000002E-2</v>
      </c>
      <c r="J85" s="3">
        <v>0.11261519</v>
      </c>
      <c r="K85" s="4">
        <v>-0.56999999999999995</v>
      </c>
      <c r="L85" s="5">
        <v>0.56859999999999999</v>
      </c>
    </row>
    <row r="86" spans="1:12" ht="9.9499999999999993" customHeight="1" thickBot="1">
      <c r="A86" s="2" t="s">
        <v>108</v>
      </c>
      <c r="B86" s="3">
        <v>1</v>
      </c>
      <c r="C86" s="4">
        <v>-2.0132000000000001E-2</v>
      </c>
      <c r="D86" s="3">
        <v>1.3563E-2</v>
      </c>
      <c r="E86" s="4">
        <v>-1.48</v>
      </c>
      <c r="F86" s="5">
        <v>0.13800000000000001</v>
      </c>
      <c r="H86" s="2" t="s">
        <v>102</v>
      </c>
      <c r="I86" s="3">
        <v>-1.6211529999999998E-2</v>
      </c>
      <c r="J86" s="3">
        <v>1.0313940000000001E-2</v>
      </c>
      <c r="K86" s="3">
        <v>-1.57</v>
      </c>
      <c r="L86" s="5">
        <v>0.11609999999999999</v>
      </c>
    </row>
    <row r="87" spans="1:12" ht="9.9499999999999993" customHeight="1" thickBot="1">
      <c r="A87" s="2" t="s">
        <v>109</v>
      </c>
      <c r="B87" s="3">
        <v>1</v>
      </c>
      <c r="C87" s="3">
        <v>8.4056000000000006E-2</v>
      </c>
      <c r="D87" s="3">
        <v>2.4816999999999999E-2</v>
      </c>
      <c r="E87" s="3">
        <v>3.39</v>
      </c>
      <c r="F87" s="5">
        <v>6.9999999999999999E-4</v>
      </c>
      <c r="H87" s="2" t="s">
        <v>103</v>
      </c>
      <c r="I87" s="3">
        <v>1.5675660000000001E-2</v>
      </c>
      <c r="J87" s="3">
        <v>5.1269660000000002E-2</v>
      </c>
      <c r="K87" s="4">
        <v>0.31</v>
      </c>
      <c r="L87" s="5">
        <v>0.75980000000000003</v>
      </c>
    </row>
    <row r="88" spans="1:12" ht="9.9499999999999993" customHeight="1" thickBot="1">
      <c r="A88" s="2" t="s">
        <v>110</v>
      </c>
      <c r="B88" s="3">
        <v>1</v>
      </c>
      <c r="C88" s="3">
        <v>1.3756000000000001E-2</v>
      </c>
      <c r="D88" s="3">
        <v>3.3422E-2</v>
      </c>
      <c r="E88" s="3">
        <v>0.41</v>
      </c>
      <c r="F88" s="5">
        <v>0.68069999999999997</v>
      </c>
      <c r="H88" s="2" t="s">
        <v>104</v>
      </c>
      <c r="I88" s="3">
        <v>3.0020669999999999E-2</v>
      </c>
      <c r="J88" s="3">
        <v>1.8253660000000001E-2</v>
      </c>
      <c r="K88" s="3">
        <v>1.64</v>
      </c>
      <c r="L88" s="5">
        <v>0.1002</v>
      </c>
    </row>
    <row r="89" spans="1:12" ht="9.9499999999999993" customHeight="1" thickBot="1">
      <c r="A89" s="2" t="s">
        <v>111</v>
      </c>
      <c r="B89" s="3">
        <v>1</v>
      </c>
      <c r="C89" s="3">
        <v>2.273E-2</v>
      </c>
      <c r="D89" s="3">
        <v>1.1743999999999999E-2</v>
      </c>
      <c r="E89" s="3">
        <v>1.94</v>
      </c>
      <c r="F89" s="5">
        <v>5.3199999999999997E-2</v>
      </c>
      <c r="H89" s="2" t="s">
        <v>105</v>
      </c>
      <c r="I89" s="3">
        <v>-1.5857499999999999E-3</v>
      </c>
      <c r="J89" s="3">
        <v>8.2939299999999997E-3</v>
      </c>
      <c r="K89" s="4">
        <v>-0.19</v>
      </c>
      <c r="L89" s="5">
        <v>0.84840000000000004</v>
      </c>
    </row>
    <row r="90" spans="1:12" ht="9.9499999999999993" customHeight="1" thickBot="1">
      <c r="A90" s="2" t="s">
        <v>112</v>
      </c>
      <c r="B90" s="3">
        <v>1</v>
      </c>
      <c r="C90" s="4">
        <v>-3.0499999999999999E-2</v>
      </c>
      <c r="D90" s="3">
        <v>4.3705000000000001E-2</v>
      </c>
      <c r="E90" s="4">
        <v>-0.7</v>
      </c>
      <c r="F90" s="5">
        <v>0.4854</v>
      </c>
      <c r="H90" s="2" t="s">
        <v>106</v>
      </c>
      <c r="I90" s="3">
        <v>-4.3925359999999997E-2</v>
      </c>
      <c r="J90" s="3">
        <v>2.463458E-2</v>
      </c>
      <c r="K90" s="4">
        <v>-1.78</v>
      </c>
      <c r="L90" s="5">
        <v>7.4700000000000003E-2</v>
      </c>
    </row>
    <row r="91" spans="1:12" ht="9.9499999999999993" customHeight="1" thickBot="1">
      <c r="A91" s="2" t="s">
        <v>113</v>
      </c>
      <c r="B91" s="3">
        <v>1</v>
      </c>
      <c r="C91" s="4">
        <v>-9.0871999999999994E-2</v>
      </c>
      <c r="D91" s="3">
        <v>2.2676999999999999E-2</v>
      </c>
      <c r="E91" s="4">
        <v>-4.01</v>
      </c>
      <c r="F91" s="5" t="s">
        <v>29</v>
      </c>
      <c r="H91" s="2" t="s">
        <v>107</v>
      </c>
      <c r="I91" s="3">
        <v>-1.063251E-2</v>
      </c>
      <c r="J91" s="3">
        <v>9.0177E-3</v>
      </c>
      <c r="K91" s="3">
        <v>-1.18</v>
      </c>
      <c r="L91" s="5">
        <v>0.23849999999999999</v>
      </c>
    </row>
    <row r="92" spans="1:12" ht="9.9499999999999993" customHeight="1" thickBot="1">
      <c r="A92" s="2" t="s">
        <v>114</v>
      </c>
      <c r="B92" s="3">
        <v>1</v>
      </c>
      <c r="C92" s="4">
        <v>-2.2921E-2</v>
      </c>
      <c r="D92" s="3">
        <v>1.0865E-2</v>
      </c>
      <c r="E92" s="4">
        <v>-2.11</v>
      </c>
      <c r="F92" s="5">
        <v>3.5099999999999999E-2</v>
      </c>
      <c r="H92" s="2" t="s">
        <v>108</v>
      </c>
      <c r="I92" s="3">
        <v>-8.5050899999999999E-3</v>
      </c>
      <c r="J92" s="3">
        <v>9.3288099999999999E-3</v>
      </c>
      <c r="K92" s="4">
        <v>-0.91</v>
      </c>
      <c r="L92" s="5">
        <v>0.36199999999999999</v>
      </c>
    </row>
    <row r="93" spans="1:12" ht="9.9499999999999993" customHeight="1" thickBot="1">
      <c r="A93" s="2" t="s">
        <v>115</v>
      </c>
      <c r="B93" s="3">
        <v>1</v>
      </c>
      <c r="C93" s="4">
        <v>-1.2735E-2</v>
      </c>
      <c r="D93" s="3">
        <v>0.12216</v>
      </c>
      <c r="E93" s="4">
        <v>-0.1</v>
      </c>
      <c r="F93" s="5">
        <v>0.91700000000000004</v>
      </c>
      <c r="H93" s="2" t="s">
        <v>109</v>
      </c>
      <c r="I93" s="3">
        <v>3.9724509999999998E-2</v>
      </c>
      <c r="J93" s="3">
        <v>1.7378319999999999E-2</v>
      </c>
      <c r="K93" s="4">
        <v>2.29</v>
      </c>
      <c r="L93" s="5">
        <v>2.23E-2</v>
      </c>
    </row>
    <row r="94" spans="1:12" ht="9.9499999999999993" customHeight="1" thickBot="1">
      <c r="A94" s="2" t="s">
        <v>116</v>
      </c>
      <c r="B94" s="3">
        <v>1</v>
      </c>
      <c r="C94" s="4">
        <v>-0.11695899999999999</v>
      </c>
      <c r="D94" s="3">
        <v>8.3209000000000005E-2</v>
      </c>
      <c r="E94" s="4">
        <v>-1.41</v>
      </c>
      <c r="F94" s="5">
        <v>0.16009999999999999</v>
      </c>
      <c r="H94" s="2" t="s">
        <v>110</v>
      </c>
      <c r="I94" s="3">
        <v>1.151511E-2</v>
      </c>
      <c r="J94" s="3">
        <v>2.348302E-2</v>
      </c>
      <c r="K94" s="3">
        <v>0.49</v>
      </c>
      <c r="L94" s="5">
        <v>0.62390000000000001</v>
      </c>
    </row>
    <row r="95" spans="1:12" ht="9.9499999999999993" customHeight="1" thickBot="1">
      <c r="A95" s="2" t="s">
        <v>117</v>
      </c>
      <c r="B95" s="3">
        <v>1</v>
      </c>
      <c r="C95" s="4">
        <v>-8.8631000000000001E-2</v>
      </c>
      <c r="D95" s="3">
        <v>8.2189999999999999E-2</v>
      </c>
      <c r="E95" s="4">
        <v>-1.08</v>
      </c>
      <c r="F95" s="5">
        <v>0.28110000000000002</v>
      </c>
      <c r="H95" s="2" t="s">
        <v>111</v>
      </c>
      <c r="I95" s="3">
        <v>4.3664999999999997E-3</v>
      </c>
      <c r="J95" s="3">
        <v>8.1278500000000007E-3</v>
      </c>
      <c r="K95" s="4">
        <v>0.54</v>
      </c>
      <c r="L95" s="5">
        <v>0.59119999999999995</v>
      </c>
    </row>
    <row r="96" spans="1:12" ht="9.9499999999999993" customHeight="1" thickBot="1">
      <c r="A96" s="2" t="s">
        <v>118</v>
      </c>
      <c r="B96" s="3">
        <v>1</v>
      </c>
      <c r="C96" s="4">
        <v>-6.9365999999999997E-2</v>
      </c>
      <c r="D96" s="3">
        <v>8.1464999999999996E-2</v>
      </c>
      <c r="E96" s="4">
        <v>-0.85</v>
      </c>
      <c r="F96" s="5">
        <v>0.3947</v>
      </c>
      <c r="H96" s="2" t="s">
        <v>112</v>
      </c>
      <c r="I96" s="3">
        <v>2.4111699999999998E-3</v>
      </c>
      <c r="J96" s="3">
        <v>3.4037900000000003E-2</v>
      </c>
      <c r="K96" s="4">
        <v>7.0000000000000007E-2</v>
      </c>
      <c r="L96" s="5">
        <v>0.94350000000000001</v>
      </c>
    </row>
    <row r="97" spans="1:12" ht="9.9499999999999993" customHeight="1" thickBot="1">
      <c r="A97" s="2" t="s">
        <v>119</v>
      </c>
      <c r="B97" s="3">
        <v>1</v>
      </c>
      <c r="C97" s="4">
        <v>-0.102685</v>
      </c>
      <c r="D97" s="3">
        <v>9.1937000000000005E-2</v>
      </c>
      <c r="E97" s="4">
        <v>-1.1200000000000001</v>
      </c>
      <c r="F97" s="5">
        <v>0.26419999999999999</v>
      </c>
      <c r="H97" s="2" t="s">
        <v>113</v>
      </c>
      <c r="I97" s="3">
        <v>-7.3118020000000006E-2</v>
      </c>
      <c r="J97" s="3">
        <v>1.6567769999999999E-2</v>
      </c>
      <c r="K97" s="3">
        <v>-4.41</v>
      </c>
      <c r="L97" s="5" t="s">
        <v>29</v>
      </c>
    </row>
    <row r="98" spans="1:12" ht="9.9499999999999993" customHeight="1" thickBot="1">
      <c r="A98" s="2" t="s">
        <v>120</v>
      </c>
      <c r="B98" s="3">
        <v>1</v>
      </c>
      <c r="C98" s="4">
        <v>-1.4756E-2</v>
      </c>
      <c r="D98" s="3">
        <v>9.9317000000000003E-2</v>
      </c>
      <c r="E98" s="4">
        <v>-0.15</v>
      </c>
      <c r="F98" s="5">
        <v>0.88190000000000002</v>
      </c>
      <c r="H98" s="2" t="s">
        <v>114</v>
      </c>
      <c r="I98" s="3">
        <v>-7.37289E-3</v>
      </c>
      <c r="J98" s="3">
        <v>7.6472399999999996E-3</v>
      </c>
      <c r="K98" s="4">
        <v>-0.96</v>
      </c>
      <c r="L98" s="5">
        <v>0.33510000000000001</v>
      </c>
    </row>
    <row r="99" spans="1:12" ht="9.9499999999999993" customHeight="1" thickBot="1">
      <c r="A99" s="2" t="s">
        <v>121</v>
      </c>
      <c r="B99" s="3">
        <v>1</v>
      </c>
      <c r="C99" s="3">
        <v>7.0444999999999994E-2</v>
      </c>
      <c r="D99" s="3">
        <v>0.18166499999999999</v>
      </c>
      <c r="E99" s="3">
        <v>0.39</v>
      </c>
      <c r="F99" s="5">
        <v>0.69820000000000004</v>
      </c>
      <c r="H99" s="2" t="s">
        <v>115</v>
      </c>
      <c r="I99" s="3">
        <v>-0.32374417</v>
      </c>
      <c r="J99" s="3">
        <v>7.2926930000000001E-2</v>
      </c>
      <c r="K99" s="3">
        <v>-4.4400000000000004</v>
      </c>
      <c r="L99" s="5" t="s">
        <v>29</v>
      </c>
    </row>
    <row r="100" spans="1:12" ht="9.9499999999999993" customHeight="1" thickBot="1">
      <c r="A100" s="2" t="s">
        <v>122</v>
      </c>
      <c r="B100" s="3">
        <v>1</v>
      </c>
      <c r="C100" s="3">
        <v>2.5065E-2</v>
      </c>
      <c r="D100" s="3">
        <v>0.180231</v>
      </c>
      <c r="E100" s="3">
        <v>0.14000000000000001</v>
      </c>
      <c r="F100" s="5">
        <v>0.88939999999999997</v>
      </c>
      <c r="H100" s="2" t="s">
        <v>116</v>
      </c>
      <c r="I100" s="3">
        <v>4.5237359999999997E-2</v>
      </c>
      <c r="J100" s="3">
        <v>5.2518679999999998E-2</v>
      </c>
      <c r="K100" s="3">
        <v>0.86</v>
      </c>
      <c r="L100" s="5">
        <v>0.3891</v>
      </c>
    </row>
    <row r="101" spans="1:12" ht="9.9499999999999993" customHeight="1" thickBot="1">
      <c r="A101" s="2" t="s">
        <v>123</v>
      </c>
      <c r="B101" s="3">
        <v>1</v>
      </c>
      <c r="C101" s="3">
        <v>7.1339999999999997E-3</v>
      </c>
      <c r="D101" s="3">
        <v>0.180339</v>
      </c>
      <c r="E101" s="3">
        <v>0.04</v>
      </c>
      <c r="F101" s="5">
        <v>0.96850000000000003</v>
      </c>
      <c r="H101" s="2" t="s">
        <v>117</v>
      </c>
      <c r="I101" s="3">
        <v>5.1997250000000002E-2</v>
      </c>
      <c r="J101" s="3">
        <v>5.1747469999999997E-2</v>
      </c>
      <c r="K101" s="4">
        <v>1</v>
      </c>
      <c r="L101" s="5">
        <v>0.31509999999999999</v>
      </c>
    </row>
    <row r="102" spans="1:12" ht="9.9499999999999993" customHeight="1" thickBot="1">
      <c r="A102" s="2" t="s">
        <v>124</v>
      </c>
      <c r="B102" s="3">
        <v>1</v>
      </c>
      <c r="C102" s="4">
        <v>-4.4255000000000003E-2</v>
      </c>
      <c r="D102" s="3">
        <v>0.18102299999999999</v>
      </c>
      <c r="E102" s="4">
        <v>-0.24</v>
      </c>
      <c r="F102" s="5">
        <v>0.80689999999999995</v>
      </c>
      <c r="H102" s="2" t="s">
        <v>118</v>
      </c>
      <c r="I102" s="3">
        <v>6.6251879999999999E-2</v>
      </c>
      <c r="J102" s="3">
        <v>5.1376770000000002E-2</v>
      </c>
      <c r="K102" s="3">
        <v>1.29</v>
      </c>
      <c r="L102" s="5">
        <v>0.1973</v>
      </c>
    </row>
    <row r="103" spans="1:12" ht="9.9499999999999993" customHeight="1" thickBot="1">
      <c r="A103" s="2" t="s">
        <v>125</v>
      </c>
      <c r="B103" s="3">
        <v>1</v>
      </c>
      <c r="C103" s="3">
        <v>0.129938</v>
      </c>
      <c r="D103" s="3">
        <v>8.6388999999999994E-2</v>
      </c>
      <c r="E103" s="3">
        <v>1.5</v>
      </c>
      <c r="F103" s="5">
        <v>0.1328</v>
      </c>
      <c r="H103" s="2" t="s">
        <v>119</v>
      </c>
      <c r="I103" s="3">
        <v>7.6820029999999997E-2</v>
      </c>
      <c r="J103" s="3">
        <v>5.8891400000000003E-2</v>
      </c>
      <c r="K103" s="4">
        <v>1.3</v>
      </c>
      <c r="L103" s="5">
        <v>0.19220000000000001</v>
      </c>
    </row>
    <row r="104" spans="1:12" ht="9.9499999999999993" customHeight="1" thickBot="1">
      <c r="A104" s="2" t="s">
        <v>126</v>
      </c>
      <c r="B104" s="3">
        <v>1</v>
      </c>
      <c r="C104" s="3">
        <v>0.113626</v>
      </c>
      <c r="D104" s="3">
        <v>8.5087999999999997E-2</v>
      </c>
      <c r="E104" s="3">
        <v>1.34</v>
      </c>
      <c r="F104" s="5">
        <v>0.182</v>
      </c>
      <c r="H104" s="2" t="s">
        <v>120</v>
      </c>
      <c r="I104" s="3">
        <v>0.13530428</v>
      </c>
      <c r="J104" s="3">
        <v>6.3210359999999993E-2</v>
      </c>
      <c r="K104" s="3">
        <v>2.14</v>
      </c>
      <c r="L104" s="5">
        <v>3.2399999999999998E-2</v>
      </c>
    </row>
    <row r="105" spans="1:12" ht="9.9499999999999993" customHeight="1" thickBot="1">
      <c r="A105" s="2" t="s">
        <v>127</v>
      </c>
      <c r="B105" s="3">
        <v>1</v>
      </c>
      <c r="C105" s="3">
        <v>0.11634700000000001</v>
      </c>
      <c r="D105" s="3">
        <v>8.7050000000000002E-2</v>
      </c>
      <c r="E105" s="3">
        <v>1.34</v>
      </c>
      <c r="F105" s="5">
        <v>0.18160000000000001</v>
      </c>
      <c r="H105" s="2" t="s">
        <v>121</v>
      </c>
      <c r="I105" s="3">
        <v>3.4566859999999998E-2</v>
      </c>
      <c r="J105" s="3">
        <v>9.1776360000000001E-2</v>
      </c>
      <c r="K105" s="3">
        <v>0.38</v>
      </c>
      <c r="L105" s="5">
        <v>0.70650000000000002</v>
      </c>
    </row>
    <row r="106" spans="1:12" ht="9.9499999999999993" customHeight="1" thickBot="1">
      <c r="A106" s="2" t="s">
        <v>128</v>
      </c>
      <c r="B106" s="3">
        <v>1</v>
      </c>
      <c r="C106" s="3">
        <v>3.9225999999999997E-2</v>
      </c>
      <c r="D106" s="3">
        <v>7.9644000000000006E-2</v>
      </c>
      <c r="E106" s="3">
        <v>0.49</v>
      </c>
      <c r="F106" s="5">
        <v>0.62239999999999995</v>
      </c>
      <c r="H106" s="2" t="s">
        <v>122</v>
      </c>
      <c r="I106" s="3">
        <v>-1.211397E-2</v>
      </c>
      <c r="J106" s="3">
        <v>9.1153059999999994E-2</v>
      </c>
      <c r="K106" s="4">
        <v>-0.13</v>
      </c>
      <c r="L106" s="5">
        <v>0.89429999999999998</v>
      </c>
    </row>
    <row r="107" spans="1:12" ht="9.9499999999999993" customHeight="1" thickBot="1">
      <c r="A107" s="2" t="s">
        <v>129</v>
      </c>
      <c r="B107" s="3">
        <v>1</v>
      </c>
      <c r="C107" s="3">
        <v>1.0546E-2</v>
      </c>
      <c r="D107" s="3">
        <v>7.8867999999999994E-2</v>
      </c>
      <c r="E107" s="3">
        <v>0.13</v>
      </c>
      <c r="F107" s="5">
        <v>0.89359999999999995</v>
      </c>
      <c r="H107" s="2" t="s">
        <v>123</v>
      </c>
      <c r="I107" s="3">
        <v>-1.202842E-2</v>
      </c>
      <c r="J107" s="3">
        <v>9.0738730000000004E-2</v>
      </c>
      <c r="K107" s="3">
        <v>-0.13</v>
      </c>
      <c r="L107" s="5">
        <v>0.89459999999999995</v>
      </c>
    </row>
    <row r="108" spans="1:12" ht="9.9499999999999993" customHeight="1" thickBot="1">
      <c r="A108" s="2" t="s">
        <v>130</v>
      </c>
      <c r="B108" s="3">
        <v>1</v>
      </c>
      <c r="C108" s="4">
        <v>-1.558E-2</v>
      </c>
      <c r="D108" s="3">
        <v>7.9286999999999996E-2</v>
      </c>
      <c r="E108" s="4">
        <v>-0.2</v>
      </c>
      <c r="F108" s="5">
        <v>0.84430000000000005</v>
      </c>
      <c r="H108" s="2" t="s">
        <v>124</v>
      </c>
      <c r="I108" s="3">
        <v>-2.0792729999999999E-2</v>
      </c>
      <c r="J108" s="3">
        <v>9.1277620000000004E-2</v>
      </c>
      <c r="K108" s="4">
        <v>-0.23</v>
      </c>
      <c r="L108" s="5">
        <v>0.81979999999999997</v>
      </c>
    </row>
    <row r="109" spans="1:12" ht="9.9499999999999993" customHeight="1" thickBot="1">
      <c r="A109" s="2" t="s">
        <v>131</v>
      </c>
      <c r="B109" s="3">
        <v>1</v>
      </c>
      <c r="C109" s="4">
        <v>-1.6782999999999999E-2</v>
      </c>
      <c r="D109" s="3">
        <v>7.8557000000000002E-2</v>
      </c>
      <c r="E109" s="4">
        <v>-0.21</v>
      </c>
      <c r="F109" s="5">
        <v>0.83089999999999997</v>
      </c>
      <c r="H109" s="2" t="s">
        <v>125</v>
      </c>
      <c r="I109" s="3">
        <v>4.5928860000000002E-2</v>
      </c>
      <c r="J109" s="3">
        <v>6.7185529999999993E-2</v>
      </c>
      <c r="K109" s="4">
        <v>0.68</v>
      </c>
      <c r="L109" s="5">
        <v>0.49430000000000002</v>
      </c>
    </row>
    <row r="110" spans="1:12" ht="9.9499999999999993" customHeight="1" thickBot="1">
      <c r="A110" s="2" t="s">
        <v>132</v>
      </c>
      <c r="B110" s="3">
        <v>1</v>
      </c>
      <c r="C110" s="3">
        <v>5.8028999999999997E-2</v>
      </c>
      <c r="D110" s="3">
        <v>1.2607999999999999E-2</v>
      </c>
      <c r="E110" s="3">
        <v>4.5999999999999996</v>
      </c>
      <c r="F110" s="5" t="s">
        <v>29</v>
      </c>
      <c r="H110" s="2" t="s">
        <v>126</v>
      </c>
      <c r="I110" s="3">
        <v>3.0121100000000001E-2</v>
      </c>
      <c r="J110" s="3">
        <v>6.6403989999999996E-2</v>
      </c>
      <c r="K110" s="3">
        <v>0.45</v>
      </c>
      <c r="L110" s="5">
        <v>0.6502</v>
      </c>
    </row>
    <row r="111" spans="1:12" ht="9.9499999999999993" customHeight="1" thickBot="1">
      <c r="A111" s="2" t="s">
        <v>133</v>
      </c>
      <c r="B111" s="3">
        <v>1</v>
      </c>
      <c r="C111" s="3">
        <v>4.8416000000000001E-2</v>
      </c>
      <c r="D111" s="3">
        <v>1.3270000000000001E-2</v>
      </c>
      <c r="E111" s="3">
        <v>3.65</v>
      </c>
      <c r="F111" s="5">
        <v>2.9999999999999997E-4</v>
      </c>
      <c r="H111" s="2" t="s">
        <v>127</v>
      </c>
      <c r="I111" s="3">
        <v>3.008769E-2</v>
      </c>
      <c r="J111" s="3">
        <v>6.7665980000000001E-2</v>
      </c>
      <c r="K111" s="4">
        <v>0.44</v>
      </c>
      <c r="L111" s="5">
        <v>0.65659999999999996</v>
      </c>
    </row>
    <row r="112" spans="1:12" ht="9.9499999999999993" customHeight="1" thickBot="1">
      <c r="A112" s="2" t="s">
        <v>134</v>
      </c>
      <c r="B112" s="3">
        <v>1</v>
      </c>
      <c r="C112" s="3">
        <v>4.0979000000000002E-2</v>
      </c>
      <c r="D112" s="3">
        <v>1.4382000000000001E-2</v>
      </c>
      <c r="E112" s="3">
        <v>2.85</v>
      </c>
      <c r="F112" s="5">
        <v>4.4999999999999997E-3</v>
      </c>
      <c r="H112" s="2" t="s">
        <v>257</v>
      </c>
      <c r="I112" s="3">
        <v>0.12212629999999999</v>
      </c>
      <c r="J112" s="3">
        <v>9.0145870000000003E-2</v>
      </c>
      <c r="K112" s="3">
        <v>1.35</v>
      </c>
      <c r="L112" s="5">
        <v>0.17560000000000001</v>
      </c>
    </row>
    <row r="113" spans="1:12" ht="9.9499999999999993" customHeight="1" thickBot="1">
      <c r="A113" s="2" t="s">
        <v>135</v>
      </c>
      <c r="B113" s="3">
        <v>1</v>
      </c>
      <c r="C113" s="3">
        <v>3.3270000000000001E-2</v>
      </c>
      <c r="D113" s="3">
        <v>1.4017E-2</v>
      </c>
      <c r="E113" s="3">
        <v>2.37</v>
      </c>
      <c r="F113" s="5">
        <v>1.78E-2</v>
      </c>
      <c r="H113" s="2" t="s">
        <v>128</v>
      </c>
      <c r="I113" s="3">
        <v>7.3879819999999999E-2</v>
      </c>
      <c r="J113" s="3">
        <v>6.4963919999999994E-2</v>
      </c>
      <c r="K113" s="3">
        <v>1.1399999999999999</v>
      </c>
      <c r="L113" s="5">
        <v>0.2555</v>
      </c>
    </row>
    <row r="114" spans="1:12" ht="9.9499999999999993" customHeight="1" thickBot="1">
      <c r="A114" s="2" t="s">
        <v>136</v>
      </c>
      <c r="B114" s="3">
        <v>1</v>
      </c>
      <c r="C114" s="4">
        <v>-2.9030000000000002E-3</v>
      </c>
      <c r="D114" s="3">
        <v>1.6358000000000001E-2</v>
      </c>
      <c r="E114" s="4">
        <v>-0.18</v>
      </c>
      <c r="F114" s="5">
        <v>0.85919999999999996</v>
      </c>
      <c r="H114" s="2" t="s">
        <v>129</v>
      </c>
      <c r="I114" s="3">
        <v>3.8838249999999998E-2</v>
      </c>
      <c r="J114" s="3">
        <v>6.4509590000000006E-2</v>
      </c>
      <c r="K114" s="4">
        <v>0.6</v>
      </c>
      <c r="L114" s="5">
        <v>0.54720000000000002</v>
      </c>
    </row>
    <row r="115" spans="1:12" ht="9.9499999999999993" customHeight="1" thickBot="1">
      <c r="A115" s="2" t="s">
        <v>137</v>
      </c>
      <c r="B115" s="3">
        <v>1</v>
      </c>
      <c r="C115" s="4">
        <v>-1.3665999999999999E-2</v>
      </c>
      <c r="D115" s="3">
        <v>0.115578</v>
      </c>
      <c r="E115" s="4">
        <v>-0.12</v>
      </c>
      <c r="F115" s="5">
        <v>0.90590000000000004</v>
      </c>
      <c r="H115" s="2" t="s">
        <v>130</v>
      </c>
      <c r="I115" s="3">
        <v>8.7515800000000001E-3</v>
      </c>
      <c r="J115" s="3">
        <v>6.4678120000000006E-2</v>
      </c>
      <c r="K115" s="3">
        <v>0.14000000000000001</v>
      </c>
      <c r="L115" s="5">
        <v>0.89239999999999997</v>
      </c>
    </row>
    <row r="116" spans="1:12" ht="9.9499999999999993" customHeight="1" thickBot="1">
      <c r="A116" s="2" t="s">
        <v>138</v>
      </c>
      <c r="B116" s="3">
        <v>1</v>
      </c>
      <c r="C116" s="4">
        <v>-6.0574999999999997E-2</v>
      </c>
      <c r="D116" s="3">
        <v>0.114222</v>
      </c>
      <c r="E116" s="4">
        <v>-0.53</v>
      </c>
      <c r="F116" s="5">
        <v>0.59599999999999997</v>
      </c>
      <c r="H116" s="2" t="s">
        <v>131</v>
      </c>
      <c r="I116" s="3">
        <v>8.7749799999999999E-3</v>
      </c>
      <c r="J116" s="3">
        <v>6.4336229999999994E-2</v>
      </c>
      <c r="K116" s="4">
        <v>0.14000000000000001</v>
      </c>
      <c r="L116" s="5">
        <v>0.89149999999999996</v>
      </c>
    </row>
    <row r="117" spans="1:12" ht="9.9499999999999993" customHeight="1" thickBot="1">
      <c r="A117" s="2" t="s">
        <v>139</v>
      </c>
      <c r="B117" s="3">
        <v>1</v>
      </c>
      <c r="C117" s="4">
        <v>-8.3518999999999996E-2</v>
      </c>
      <c r="D117" s="3">
        <v>0.113584</v>
      </c>
      <c r="E117" s="4">
        <v>-0.74</v>
      </c>
      <c r="F117" s="5">
        <v>0.46229999999999999</v>
      </c>
      <c r="H117" s="2" t="s">
        <v>132</v>
      </c>
      <c r="I117" s="3">
        <v>0.14288865000000001</v>
      </c>
      <c r="J117" s="3">
        <v>0.17850539000000001</v>
      </c>
      <c r="K117" s="4">
        <v>0.8</v>
      </c>
      <c r="L117" s="5">
        <v>0.42349999999999999</v>
      </c>
    </row>
    <row r="118" spans="1:12" ht="9.9499999999999993" customHeight="1" thickBot="1">
      <c r="A118" s="2" t="s">
        <v>140</v>
      </c>
      <c r="B118" s="3">
        <v>1</v>
      </c>
      <c r="C118" s="4">
        <v>-4.5872999999999997E-2</v>
      </c>
      <c r="D118" s="3">
        <v>0.112759</v>
      </c>
      <c r="E118" s="4">
        <v>-0.41</v>
      </c>
      <c r="F118" s="5">
        <v>0.68420000000000003</v>
      </c>
      <c r="H118" s="2" t="s">
        <v>133</v>
      </c>
      <c r="I118" s="3">
        <v>0.13987494</v>
      </c>
      <c r="J118" s="3">
        <v>0.17858503000000001</v>
      </c>
      <c r="K118" s="3">
        <v>0.78</v>
      </c>
      <c r="L118" s="5">
        <v>0.43359999999999999</v>
      </c>
    </row>
    <row r="119" spans="1:12" ht="9.9499999999999993" customHeight="1" thickBot="1">
      <c r="A119" s="2" t="s">
        <v>141</v>
      </c>
      <c r="B119" s="3">
        <v>1</v>
      </c>
      <c r="C119" s="4">
        <v>-5.4710000000000002E-2</v>
      </c>
      <c r="D119" s="3">
        <v>0.113055</v>
      </c>
      <c r="E119" s="4">
        <v>-0.48</v>
      </c>
      <c r="F119" s="5">
        <v>0.62849999999999995</v>
      </c>
      <c r="H119" s="2" t="s">
        <v>134</v>
      </c>
      <c r="I119" s="3">
        <v>0.13017471999999999</v>
      </c>
      <c r="J119" s="3">
        <v>0.17867565999999999</v>
      </c>
      <c r="K119" s="4">
        <v>0.73</v>
      </c>
      <c r="L119" s="5">
        <v>0.46629999999999999</v>
      </c>
    </row>
    <row r="120" spans="1:12" ht="9.9499999999999993" customHeight="1" thickBot="1">
      <c r="A120" s="2" t="s">
        <v>142</v>
      </c>
      <c r="B120" s="3">
        <v>1</v>
      </c>
      <c r="C120" s="4">
        <v>-2.7335999999999999E-2</v>
      </c>
      <c r="D120" s="3">
        <v>0.132602</v>
      </c>
      <c r="E120" s="4">
        <v>-0.21</v>
      </c>
      <c r="F120" s="5">
        <v>0.8367</v>
      </c>
      <c r="H120" s="2" t="s">
        <v>135</v>
      </c>
      <c r="I120" s="3">
        <v>0.11313751</v>
      </c>
      <c r="J120" s="3">
        <v>0.17871851999999999</v>
      </c>
      <c r="K120" s="3">
        <v>0.63</v>
      </c>
      <c r="L120" s="5">
        <v>0.52680000000000005</v>
      </c>
    </row>
    <row r="121" spans="1:12" ht="9.9499999999999993" customHeight="1" thickBot="1">
      <c r="A121" s="2" t="s">
        <v>143</v>
      </c>
      <c r="B121" s="3">
        <v>1</v>
      </c>
      <c r="C121" s="4">
        <v>-4.2430000000000002E-2</v>
      </c>
      <c r="D121" s="3">
        <v>0.14207</v>
      </c>
      <c r="E121" s="4">
        <v>-0.3</v>
      </c>
      <c r="F121" s="5">
        <v>0.76529999999999998</v>
      </c>
      <c r="H121" s="2" t="s">
        <v>136</v>
      </c>
      <c r="I121" s="3">
        <v>0.11450403000000001</v>
      </c>
      <c r="J121" s="3">
        <v>0.17928247999999999</v>
      </c>
      <c r="K121" s="4">
        <v>0.64</v>
      </c>
      <c r="L121" s="5">
        <v>0.52310000000000001</v>
      </c>
    </row>
    <row r="122" spans="1:12" ht="9.9499999999999993" customHeight="1" thickBot="1">
      <c r="A122" s="2" t="s">
        <v>144</v>
      </c>
      <c r="B122" s="3">
        <v>1</v>
      </c>
      <c r="C122" s="4">
        <v>-7.8421000000000005E-2</v>
      </c>
      <c r="D122" s="3">
        <v>7.3238999999999999E-2</v>
      </c>
      <c r="E122" s="4">
        <v>-1.07</v>
      </c>
      <c r="F122" s="5">
        <v>0.28449999999999998</v>
      </c>
      <c r="H122" s="2" t="s">
        <v>258</v>
      </c>
      <c r="I122" s="3">
        <v>9.9843440000000006E-2</v>
      </c>
      <c r="J122" s="3">
        <v>0.17865949</v>
      </c>
      <c r="K122" s="3">
        <v>0.56000000000000005</v>
      </c>
      <c r="L122" s="5">
        <v>0.57630000000000003</v>
      </c>
    </row>
    <row r="123" spans="1:12" ht="9.9499999999999993" customHeight="1" thickBot="1">
      <c r="A123" s="2" t="s">
        <v>145</v>
      </c>
      <c r="B123" s="3">
        <v>1</v>
      </c>
      <c r="C123" s="4">
        <v>-2.1041000000000001E-2</v>
      </c>
      <c r="D123" s="3">
        <v>7.8623999999999999E-2</v>
      </c>
      <c r="E123" s="4">
        <v>-0.27</v>
      </c>
      <c r="F123" s="5">
        <v>0.78900000000000003</v>
      </c>
      <c r="H123" s="2" t="s">
        <v>137</v>
      </c>
      <c r="I123" s="3">
        <v>-3.3860000000000001E-3</v>
      </c>
      <c r="J123" s="3">
        <v>0.11354961</v>
      </c>
      <c r="K123" s="3">
        <v>-0.03</v>
      </c>
      <c r="L123" s="5">
        <v>0.97619999999999996</v>
      </c>
    </row>
    <row r="124" spans="1:12" ht="9.9499999999999993" customHeight="1" thickBot="1">
      <c r="A124" s="2" t="s">
        <v>146</v>
      </c>
      <c r="B124" s="3">
        <v>1</v>
      </c>
      <c r="C124" s="4">
        <v>-0.165187</v>
      </c>
      <c r="D124" s="3">
        <v>0.116006</v>
      </c>
      <c r="E124" s="4">
        <v>-1.42</v>
      </c>
      <c r="F124" s="5">
        <v>0.1547</v>
      </c>
      <c r="H124" s="2" t="s">
        <v>138</v>
      </c>
      <c r="I124" s="3">
        <v>-4.3845620000000002E-2</v>
      </c>
      <c r="J124" s="3">
        <v>0.11248300999999999</v>
      </c>
      <c r="K124" s="4">
        <v>-0.39</v>
      </c>
      <c r="L124" s="5">
        <v>0.69669999999999999</v>
      </c>
    </row>
    <row r="125" spans="1:12" ht="9.9499999999999993" customHeight="1" thickBot="1">
      <c r="A125" s="2" t="s">
        <v>147</v>
      </c>
      <c r="B125" s="3">
        <v>1</v>
      </c>
      <c r="C125" s="4">
        <v>-0.18021699999999999</v>
      </c>
      <c r="D125" s="3">
        <v>0.13808500000000001</v>
      </c>
      <c r="E125" s="4">
        <v>-1.31</v>
      </c>
      <c r="F125" s="5">
        <v>0.19209999999999999</v>
      </c>
      <c r="H125" s="2" t="s">
        <v>139</v>
      </c>
      <c r="I125" s="3">
        <v>-7.1507260000000003E-2</v>
      </c>
      <c r="J125" s="3">
        <v>0.11221598000000001</v>
      </c>
      <c r="K125" s="3">
        <v>-0.64</v>
      </c>
      <c r="L125" s="5">
        <v>0.52400000000000002</v>
      </c>
    </row>
    <row r="126" spans="1:12" ht="9.9499999999999993" customHeight="1" thickBot="1">
      <c r="A126" s="2" t="s">
        <v>148</v>
      </c>
      <c r="B126" s="3">
        <v>1</v>
      </c>
      <c r="C126" s="3">
        <v>3.7427000000000002E-2</v>
      </c>
      <c r="D126" s="3">
        <v>9.4730000000000005E-3</v>
      </c>
      <c r="E126" s="3">
        <v>3.95</v>
      </c>
      <c r="F126" s="5" t="s">
        <v>29</v>
      </c>
      <c r="H126" s="2" t="s">
        <v>140</v>
      </c>
      <c r="I126" s="3">
        <v>-6.2316040000000003E-2</v>
      </c>
      <c r="J126" s="3">
        <v>0.11201062000000001</v>
      </c>
      <c r="K126" s="4">
        <v>-0.56000000000000005</v>
      </c>
      <c r="L126" s="5">
        <v>0.57799999999999996</v>
      </c>
    </row>
    <row r="127" spans="1:12" ht="9.9499999999999993" customHeight="1" thickBot="1">
      <c r="A127" s="2" t="s">
        <v>149</v>
      </c>
      <c r="B127" s="3">
        <v>1</v>
      </c>
      <c r="C127" s="3">
        <v>6.2784999999999994E-2</v>
      </c>
      <c r="D127" s="3">
        <v>2.0708000000000001E-2</v>
      </c>
      <c r="E127" s="3">
        <v>3.03</v>
      </c>
      <c r="F127" s="5">
        <v>2.5000000000000001E-3</v>
      </c>
      <c r="H127" s="2" t="s">
        <v>141</v>
      </c>
      <c r="I127" s="3">
        <v>-5.1741809999999999E-2</v>
      </c>
      <c r="J127" s="3">
        <v>0.11205527</v>
      </c>
      <c r="K127" s="3">
        <v>-0.46</v>
      </c>
      <c r="L127" s="5">
        <v>0.64429999999999998</v>
      </c>
    </row>
    <row r="128" spans="1:12" ht="9.9499999999999993" customHeight="1" thickBot="1">
      <c r="A128" s="2" t="s">
        <v>150</v>
      </c>
      <c r="B128" s="3">
        <v>1</v>
      </c>
      <c r="C128" s="3">
        <v>3.4799999999999998E-2</v>
      </c>
      <c r="D128" s="3">
        <v>1.0063000000000001E-2</v>
      </c>
      <c r="E128" s="3">
        <v>3.46</v>
      </c>
      <c r="F128" s="5">
        <v>5.9999999999999995E-4</v>
      </c>
      <c r="H128" s="2" t="s">
        <v>142</v>
      </c>
      <c r="I128" s="3">
        <v>-1.631606E-2</v>
      </c>
      <c r="J128" s="3">
        <v>0.12064919</v>
      </c>
      <c r="K128" s="4">
        <v>-0.14000000000000001</v>
      </c>
      <c r="L128" s="5">
        <v>0.89239999999999997</v>
      </c>
    </row>
    <row r="129" spans="1:12" ht="9.9499999999999993" customHeight="1" thickBot="1">
      <c r="A129" s="2" t="s">
        <v>151</v>
      </c>
      <c r="B129" s="3">
        <v>1</v>
      </c>
      <c r="C129" s="4">
        <v>-9.7234000000000001E-2</v>
      </c>
      <c r="D129" s="3">
        <v>0.120383</v>
      </c>
      <c r="E129" s="4">
        <v>-0.81</v>
      </c>
      <c r="F129" s="5">
        <v>0.4194</v>
      </c>
      <c r="H129" s="2" t="s">
        <v>143</v>
      </c>
      <c r="I129" s="3">
        <v>0.15214109000000001</v>
      </c>
      <c r="J129" s="3">
        <v>0.12907680999999999</v>
      </c>
      <c r="K129" s="4">
        <v>1.18</v>
      </c>
      <c r="L129" s="5">
        <v>0.23860000000000001</v>
      </c>
    </row>
    <row r="130" spans="1:12" ht="9.9499999999999993" customHeight="1" thickBot="1">
      <c r="A130" s="2" t="s">
        <v>152</v>
      </c>
      <c r="B130" s="3">
        <v>1</v>
      </c>
      <c r="C130" s="4">
        <v>-6.0887999999999998E-2</v>
      </c>
      <c r="D130" s="3">
        <v>1.6857E-2</v>
      </c>
      <c r="E130" s="4">
        <v>-3.61</v>
      </c>
      <c r="F130" s="5">
        <v>2.9999999999999997E-4</v>
      </c>
      <c r="H130" s="2" t="s">
        <v>144</v>
      </c>
      <c r="I130" s="3">
        <v>0.12660999000000001</v>
      </c>
      <c r="J130" s="3">
        <v>5.6116119999999999E-2</v>
      </c>
      <c r="K130" s="3">
        <v>2.2599999999999998</v>
      </c>
      <c r="L130" s="5">
        <v>2.41E-2</v>
      </c>
    </row>
    <row r="131" spans="1:12" ht="9.9499999999999993" customHeight="1" thickBot="1">
      <c r="A131" s="2" t="s">
        <v>153</v>
      </c>
      <c r="B131" s="3">
        <v>1</v>
      </c>
      <c r="C131" s="3">
        <v>2.9596999999999998E-2</v>
      </c>
      <c r="D131" s="3">
        <v>7.1235000000000007E-2</v>
      </c>
      <c r="E131" s="3">
        <v>0.42</v>
      </c>
      <c r="F131" s="5">
        <v>0.67789999999999995</v>
      </c>
      <c r="H131" s="2" t="s">
        <v>145</v>
      </c>
      <c r="I131" s="3">
        <v>0.18987983999999999</v>
      </c>
      <c r="J131" s="3">
        <v>5.9867570000000002E-2</v>
      </c>
      <c r="K131" s="4">
        <v>3.17</v>
      </c>
      <c r="L131" s="5">
        <v>1.5E-3</v>
      </c>
    </row>
    <row r="132" spans="1:12" ht="9.9499999999999993" customHeight="1" thickBot="1">
      <c r="A132" s="2" t="s">
        <v>154</v>
      </c>
      <c r="B132" s="3">
        <v>1</v>
      </c>
      <c r="C132" s="3">
        <v>3.9833E-2</v>
      </c>
      <c r="D132" s="3">
        <v>7.1875999999999995E-2</v>
      </c>
      <c r="E132" s="3">
        <v>0.55000000000000004</v>
      </c>
      <c r="F132" s="5">
        <v>0.5796</v>
      </c>
      <c r="H132" s="2" t="s">
        <v>146</v>
      </c>
      <c r="I132" s="3">
        <v>-2.5434699999999999E-3</v>
      </c>
      <c r="J132" s="3">
        <v>6.8543960000000001E-2</v>
      </c>
      <c r="K132" s="3">
        <v>-0.04</v>
      </c>
      <c r="L132" s="5">
        <v>0.97040000000000004</v>
      </c>
    </row>
    <row r="133" spans="1:12" ht="9.9499999999999993" customHeight="1" thickBot="1">
      <c r="A133" s="2" t="s">
        <v>155</v>
      </c>
      <c r="B133" s="3">
        <v>1</v>
      </c>
      <c r="C133" s="3">
        <v>9.0750999999999998E-2</v>
      </c>
      <c r="D133" s="3">
        <v>7.2732000000000005E-2</v>
      </c>
      <c r="E133" s="3">
        <v>1.25</v>
      </c>
      <c r="F133" s="5">
        <v>0.21240000000000001</v>
      </c>
      <c r="H133" s="2" t="s">
        <v>147</v>
      </c>
      <c r="I133" s="3">
        <v>5.9426130000000001E-2</v>
      </c>
      <c r="J133" s="3">
        <v>9.8984169999999996E-2</v>
      </c>
      <c r="K133" s="4">
        <v>0.6</v>
      </c>
      <c r="L133" s="5">
        <v>0.54830000000000001</v>
      </c>
    </row>
    <row r="134" spans="1:12" ht="9.9499999999999993" customHeight="1" thickBot="1">
      <c r="A134" s="2" t="s">
        <v>156</v>
      </c>
      <c r="B134" s="3">
        <v>1</v>
      </c>
      <c r="C134" s="3">
        <v>9.1641E-2</v>
      </c>
      <c r="D134" s="3">
        <v>2.8060999999999999E-2</v>
      </c>
      <c r="E134" s="3">
        <v>3.27</v>
      </c>
      <c r="F134" s="5">
        <v>1.1000000000000001E-3</v>
      </c>
      <c r="H134" s="2" t="s">
        <v>148</v>
      </c>
      <c r="I134" s="3">
        <v>2.7566029999999998E-2</v>
      </c>
      <c r="J134" s="3">
        <v>6.6278200000000004E-3</v>
      </c>
      <c r="K134" s="4">
        <v>4.16</v>
      </c>
      <c r="L134" s="5" t="s">
        <v>29</v>
      </c>
    </row>
    <row r="135" spans="1:12" ht="9.9499999999999993" customHeight="1" thickBot="1">
      <c r="A135" s="2" t="s">
        <v>157</v>
      </c>
      <c r="B135" s="3">
        <v>1</v>
      </c>
      <c r="C135" s="3">
        <v>5.8609000000000001E-2</v>
      </c>
      <c r="D135" s="3">
        <v>2.3650000000000001E-2</v>
      </c>
      <c r="E135" s="3">
        <v>2.48</v>
      </c>
      <c r="F135" s="5">
        <v>1.3299999999999999E-2</v>
      </c>
      <c r="H135" s="2" t="s">
        <v>149</v>
      </c>
      <c r="I135" s="3">
        <v>1.9000110000000001E-2</v>
      </c>
      <c r="J135" s="3">
        <v>1.403223E-2</v>
      </c>
      <c r="K135" s="3">
        <v>1.35</v>
      </c>
      <c r="L135" s="5">
        <v>0.17580000000000001</v>
      </c>
    </row>
    <row r="136" spans="1:12" ht="9.9499999999999993" customHeight="1" thickBot="1">
      <c r="A136" s="2" t="s">
        <v>158</v>
      </c>
      <c r="B136" s="3">
        <v>1</v>
      </c>
      <c r="C136" s="3">
        <v>5.9964999999999997E-2</v>
      </c>
      <c r="D136" s="3">
        <v>2.2075000000000001E-2</v>
      </c>
      <c r="E136" s="3">
        <v>2.72</v>
      </c>
      <c r="F136" s="5">
        <v>6.7000000000000002E-3</v>
      </c>
      <c r="H136" s="2" t="s">
        <v>150</v>
      </c>
      <c r="I136" s="3">
        <v>2.0603679999999999E-2</v>
      </c>
      <c r="J136" s="3">
        <v>6.9551099999999996E-3</v>
      </c>
      <c r="K136" s="4">
        <v>2.96</v>
      </c>
      <c r="L136" s="5">
        <v>3.0999999999999999E-3</v>
      </c>
    </row>
    <row r="137" spans="1:12" ht="9.9499999999999993" customHeight="1" thickBot="1">
      <c r="A137" s="2" t="s">
        <v>159</v>
      </c>
      <c r="B137" s="3">
        <v>1</v>
      </c>
      <c r="C137" s="3">
        <v>6.6851999999999995E-2</v>
      </c>
      <c r="D137" s="3">
        <v>0.120396</v>
      </c>
      <c r="E137" s="3">
        <v>0.56000000000000005</v>
      </c>
      <c r="F137" s="5">
        <v>0.57879999999999998</v>
      </c>
      <c r="H137" s="2" t="s">
        <v>151</v>
      </c>
      <c r="I137" s="3">
        <v>-0.3445821</v>
      </c>
      <c r="J137" s="3">
        <v>7.3580610000000005E-2</v>
      </c>
      <c r="K137" s="3">
        <v>-4.68</v>
      </c>
      <c r="L137" s="5" t="s">
        <v>29</v>
      </c>
    </row>
    <row r="138" spans="1:12" ht="9.9499999999999993" customHeight="1" thickBot="1">
      <c r="A138" s="2" t="s">
        <v>160</v>
      </c>
      <c r="B138" s="3">
        <v>1</v>
      </c>
      <c r="C138" s="3">
        <v>6.2903000000000001E-2</v>
      </c>
      <c r="D138" s="3">
        <v>0.12199500000000001</v>
      </c>
      <c r="E138" s="3">
        <v>0.52</v>
      </c>
      <c r="F138" s="5">
        <v>0.60619999999999996</v>
      </c>
      <c r="H138" s="2" t="s">
        <v>152</v>
      </c>
      <c r="I138" s="3">
        <v>-3.9697299999999998E-2</v>
      </c>
      <c r="J138" s="3">
        <v>1.15272E-2</v>
      </c>
      <c r="K138" s="3">
        <v>-3.44</v>
      </c>
      <c r="L138" s="5">
        <v>5.9999999999999995E-4</v>
      </c>
    </row>
    <row r="139" spans="1:12" ht="9.9499999999999993" customHeight="1" thickBot="1">
      <c r="A139" s="2" t="s">
        <v>161</v>
      </c>
      <c r="B139" s="3">
        <v>1</v>
      </c>
      <c r="C139" s="3">
        <v>1.3407000000000001E-2</v>
      </c>
      <c r="D139" s="3">
        <v>0.12191100000000001</v>
      </c>
      <c r="E139" s="3">
        <v>0.11</v>
      </c>
      <c r="F139" s="5">
        <v>0.91239999999999999</v>
      </c>
      <c r="H139" s="2" t="s">
        <v>153</v>
      </c>
      <c r="I139" s="3">
        <v>-0.15688363</v>
      </c>
      <c r="J139" s="3">
        <v>0.14734325000000001</v>
      </c>
      <c r="K139" s="3">
        <v>-1.06</v>
      </c>
      <c r="L139" s="5">
        <v>0.28710000000000002</v>
      </c>
    </row>
    <row r="140" spans="1:12" ht="9.9499999999999993" customHeight="1" thickBot="1">
      <c r="A140" s="2" t="s">
        <v>162</v>
      </c>
      <c r="B140" s="3">
        <v>1</v>
      </c>
      <c r="C140" s="4">
        <v>-1.5269E-2</v>
      </c>
      <c r="D140" s="3">
        <v>0.12320200000000001</v>
      </c>
      <c r="E140" s="4">
        <v>-0.12</v>
      </c>
      <c r="F140" s="5">
        <v>0.90139999999999998</v>
      </c>
      <c r="H140" s="2" t="s">
        <v>154</v>
      </c>
      <c r="I140" s="3">
        <v>-0.14969115</v>
      </c>
      <c r="J140" s="3">
        <v>0.14733341</v>
      </c>
      <c r="K140" s="4">
        <v>-1.02</v>
      </c>
      <c r="L140" s="5">
        <v>0.30969999999999998</v>
      </c>
    </row>
    <row r="141" spans="1:12" ht="9.9499999999999993" customHeight="1" thickBot="1">
      <c r="A141" s="2" t="s">
        <v>163</v>
      </c>
      <c r="B141" s="3">
        <v>1</v>
      </c>
      <c r="C141" s="4">
        <v>-2.1510000000000001E-3</v>
      </c>
      <c r="D141" s="3">
        <v>0.125837</v>
      </c>
      <c r="E141" s="4">
        <v>-0.02</v>
      </c>
      <c r="F141" s="5">
        <v>0.98640000000000005</v>
      </c>
      <c r="H141" s="2" t="s">
        <v>155</v>
      </c>
      <c r="I141" s="3">
        <v>-0.12847554</v>
      </c>
      <c r="J141" s="3">
        <v>0.14874301000000001</v>
      </c>
      <c r="K141" s="3">
        <v>-0.86</v>
      </c>
      <c r="L141" s="5">
        <v>0.38779999999999998</v>
      </c>
    </row>
    <row r="142" spans="1:12" ht="9.9499999999999993" customHeight="1" thickBot="1">
      <c r="A142" s="2" t="s">
        <v>164</v>
      </c>
      <c r="B142" s="3">
        <v>1</v>
      </c>
      <c r="C142" s="4">
        <v>-0.133932</v>
      </c>
      <c r="D142" s="3">
        <v>0.130408</v>
      </c>
      <c r="E142" s="4">
        <v>-1.03</v>
      </c>
      <c r="F142" s="5">
        <v>0.30459999999999998</v>
      </c>
      <c r="H142" s="2" t="s">
        <v>259</v>
      </c>
      <c r="I142" s="3">
        <v>-0.15964248</v>
      </c>
      <c r="J142" s="3">
        <v>0.15082354000000001</v>
      </c>
      <c r="K142" s="4">
        <v>-1.06</v>
      </c>
      <c r="L142" s="5">
        <v>0.28989999999999999</v>
      </c>
    </row>
    <row r="143" spans="1:12" ht="9.9499999999999993" customHeight="1" thickBot="1">
      <c r="A143" s="2" t="s">
        <v>165</v>
      </c>
      <c r="B143" s="3">
        <v>1</v>
      </c>
      <c r="C143" s="4">
        <v>-7.8239999999999994E-3</v>
      </c>
      <c r="D143" s="3">
        <v>3.4292000000000003E-2</v>
      </c>
      <c r="E143" s="4">
        <v>-0.23</v>
      </c>
      <c r="F143" s="5">
        <v>0.8196</v>
      </c>
      <c r="H143" s="2" t="s">
        <v>156</v>
      </c>
      <c r="I143" s="3">
        <v>7.8459829999999994E-2</v>
      </c>
      <c r="J143" s="3">
        <v>2.0033220000000001E-2</v>
      </c>
      <c r="K143" s="4">
        <v>3.92</v>
      </c>
      <c r="L143" s="5" t="s">
        <v>29</v>
      </c>
    </row>
    <row r="144" spans="1:12" ht="9.9499999999999993" customHeight="1" thickBot="1">
      <c r="A144" s="2" t="s">
        <v>166</v>
      </c>
      <c r="B144" s="3">
        <v>1</v>
      </c>
      <c r="C144" s="4">
        <v>-2.9994E-2</v>
      </c>
      <c r="D144" s="3">
        <v>2.4764000000000001E-2</v>
      </c>
      <c r="E144" s="4">
        <v>-1.21</v>
      </c>
      <c r="F144" s="5">
        <v>0.2261</v>
      </c>
      <c r="H144" s="2" t="s">
        <v>157</v>
      </c>
      <c r="I144" s="3">
        <v>1.357066E-2</v>
      </c>
      <c r="J144" s="3">
        <v>1.6676969999999999E-2</v>
      </c>
      <c r="K144" s="3">
        <v>0.81</v>
      </c>
      <c r="L144" s="5">
        <v>0.41589999999999999</v>
      </c>
    </row>
    <row r="145" spans="1:12" ht="9.9499999999999993" customHeight="1" thickBot="1">
      <c r="A145" s="2" t="s">
        <v>167</v>
      </c>
      <c r="B145" s="3">
        <v>1</v>
      </c>
      <c r="C145" s="4">
        <v>-3.3203999999999997E-2</v>
      </c>
      <c r="D145" s="3">
        <v>2.5115999999999999E-2</v>
      </c>
      <c r="E145" s="4">
        <v>-1.32</v>
      </c>
      <c r="F145" s="5">
        <v>0.18640000000000001</v>
      </c>
      <c r="H145" s="2" t="s">
        <v>158</v>
      </c>
      <c r="I145" s="3">
        <v>4.1782E-3</v>
      </c>
      <c r="J145" s="3">
        <v>1.5459240000000001E-2</v>
      </c>
      <c r="K145" s="4">
        <v>0.27</v>
      </c>
      <c r="L145" s="5">
        <v>0.78700000000000003</v>
      </c>
    </row>
    <row r="146" spans="1:12" ht="9.9499999999999993" customHeight="1" thickBot="1">
      <c r="A146" s="2" t="s">
        <v>168</v>
      </c>
      <c r="B146" s="3">
        <v>1</v>
      </c>
      <c r="C146" s="4">
        <v>-4.0814999999999997E-2</v>
      </c>
      <c r="D146" s="3">
        <v>3.0294999999999999E-2</v>
      </c>
      <c r="E146" s="4">
        <v>-1.35</v>
      </c>
      <c r="F146" s="5">
        <v>0.1782</v>
      </c>
      <c r="H146" s="2" t="s">
        <v>159</v>
      </c>
      <c r="I146" s="3">
        <v>0.19368682000000001</v>
      </c>
      <c r="J146" s="3">
        <v>8.4271869999999999E-2</v>
      </c>
      <c r="K146" s="4">
        <v>2.2999999999999998</v>
      </c>
      <c r="L146" s="5">
        <v>2.1600000000000001E-2</v>
      </c>
    </row>
    <row r="147" spans="1:12" ht="9.9499999999999993" customHeight="1" thickBot="1">
      <c r="A147" s="2" t="s">
        <v>169</v>
      </c>
      <c r="B147" s="3">
        <v>1</v>
      </c>
      <c r="C147" s="4">
        <v>-5.4640000000000001E-3</v>
      </c>
      <c r="D147" s="3">
        <v>3.1944E-2</v>
      </c>
      <c r="E147" s="4">
        <v>-0.17</v>
      </c>
      <c r="F147" s="5">
        <v>0.86419999999999997</v>
      </c>
      <c r="H147" s="2" t="s">
        <v>160</v>
      </c>
      <c r="I147" s="3">
        <v>0.15611769</v>
      </c>
      <c r="J147" s="3">
        <v>8.5247320000000001E-2</v>
      </c>
      <c r="K147" s="3">
        <v>1.83</v>
      </c>
      <c r="L147" s="5">
        <v>6.7199999999999996E-2</v>
      </c>
    </row>
    <row r="148" spans="1:12" ht="9.9499999999999993" customHeight="1" thickBot="1">
      <c r="A148" s="2" t="s">
        <v>170</v>
      </c>
      <c r="B148" s="3">
        <v>1</v>
      </c>
      <c r="C148" s="4">
        <v>-4.3789000000000002E-2</v>
      </c>
      <c r="D148" s="3">
        <v>0.101879</v>
      </c>
      <c r="E148" s="4">
        <v>-0.43</v>
      </c>
      <c r="F148" s="5">
        <v>0.66739999999999999</v>
      </c>
      <c r="H148" s="2" t="s">
        <v>161</v>
      </c>
      <c r="I148" s="3">
        <v>0.13774585</v>
      </c>
      <c r="J148" s="3">
        <v>8.5413039999999996E-2</v>
      </c>
      <c r="K148" s="4">
        <v>1.61</v>
      </c>
      <c r="L148" s="5">
        <v>0.1069</v>
      </c>
    </row>
    <row r="149" spans="1:12" ht="9.9499999999999993" customHeight="1" thickBot="1">
      <c r="A149" s="2" t="s">
        <v>171</v>
      </c>
      <c r="B149" s="3">
        <v>1</v>
      </c>
      <c r="C149" s="4">
        <v>-4.3125999999999998E-2</v>
      </c>
      <c r="D149" s="3">
        <v>9.5378000000000004E-2</v>
      </c>
      <c r="E149" s="4">
        <v>-0.45</v>
      </c>
      <c r="F149" s="5">
        <v>0.6512</v>
      </c>
      <c r="H149" s="2" t="s">
        <v>162</v>
      </c>
      <c r="I149" s="3">
        <v>0.15140323</v>
      </c>
      <c r="J149" s="3">
        <v>8.6384299999999997E-2</v>
      </c>
      <c r="K149" s="3">
        <v>1.75</v>
      </c>
      <c r="L149" s="5">
        <v>7.9799999999999996E-2</v>
      </c>
    </row>
    <row r="150" spans="1:12" ht="9.9499999999999993" customHeight="1" thickBot="1">
      <c r="A150" s="2" t="s">
        <v>172</v>
      </c>
      <c r="B150" s="3">
        <v>1</v>
      </c>
      <c r="C150" s="4">
        <v>-4.4913000000000002E-2</v>
      </c>
      <c r="D150" s="3">
        <v>0.10041</v>
      </c>
      <c r="E150" s="4">
        <v>-0.45</v>
      </c>
      <c r="F150" s="5">
        <v>0.65469999999999995</v>
      </c>
      <c r="H150" s="2" t="s">
        <v>163</v>
      </c>
      <c r="I150" s="3">
        <v>0.14962826000000001</v>
      </c>
      <c r="J150" s="3">
        <v>8.8041149999999999E-2</v>
      </c>
      <c r="K150" s="4">
        <v>1.7</v>
      </c>
      <c r="L150" s="5">
        <v>8.9300000000000004E-2</v>
      </c>
    </row>
    <row r="151" spans="1:12" ht="9.9499999999999993" customHeight="1" thickBot="1">
      <c r="A151" s="2" t="s">
        <v>173</v>
      </c>
      <c r="B151" s="3">
        <v>1</v>
      </c>
      <c r="C151" s="4">
        <v>-2.1877000000000001E-2</v>
      </c>
      <c r="D151" s="3">
        <v>9.6012E-2</v>
      </c>
      <c r="E151" s="4">
        <v>-0.23</v>
      </c>
      <c r="F151" s="5">
        <v>0.81979999999999997</v>
      </c>
      <c r="H151" s="2" t="s">
        <v>164</v>
      </c>
      <c r="I151" s="3">
        <v>-4.0552619999999998E-2</v>
      </c>
      <c r="J151" s="3">
        <v>9.3050659999999993E-2</v>
      </c>
      <c r="K151" s="3">
        <v>-0.44</v>
      </c>
      <c r="L151" s="5">
        <v>0.66300000000000003</v>
      </c>
    </row>
    <row r="152" spans="1:12" ht="9.9499999999999993" customHeight="1" thickBot="1">
      <c r="A152" s="2" t="s">
        <v>174</v>
      </c>
      <c r="B152" s="3">
        <v>1</v>
      </c>
      <c r="C152" s="4">
        <v>-3.9024999999999997E-2</v>
      </c>
      <c r="D152" s="3">
        <v>0.10192900000000001</v>
      </c>
      <c r="E152" s="4">
        <v>-0.38</v>
      </c>
      <c r="F152" s="5">
        <v>0.70189999999999997</v>
      </c>
      <c r="H152" s="2" t="s">
        <v>165</v>
      </c>
      <c r="I152" s="3">
        <v>-2.3376589999999999E-2</v>
      </c>
      <c r="J152" s="3">
        <v>2.407488E-2</v>
      </c>
      <c r="K152" s="3">
        <v>-0.97</v>
      </c>
      <c r="L152" s="5">
        <v>0.33160000000000001</v>
      </c>
    </row>
    <row r="153" spans="1:12" ht="9.9499999999999993" customHeight="1" thickBot="1">
      <c r="A153" s="2" t="s">
        <v>175</v>
      </c>
      <c r="B153" s="3">
        <v>1</v>
      </c>
      <c r="C153" s="4">
        <v>-2.7927E-2</v>
      </c>
      <c r="D153" s="3">
        <v>9.5228999999999994E-2</v>
      </c>
      <c r="E153" s="4">
        <v>-0.28999999999999998</v>
      </c>
      <c r="F153" s="5">
        <v>0.76939999999999997</v>
      </c>
      <c r="H153" s="2" t="s">
        <v>166</v>
      </c>
      <c r="I153" s="3">
        <v>-3.6965659999999997E-2</v>
      </c>
      <c r="J153" s="3">
        <v>1.6629700000000001E-2</v>
      </c>
      <c r="K153" s="4">
        <v>-2.2200000000000002</v>
      </c>
      <c r="L153" s="5">
        <v>2.63E-2</v>
      </c>
    </row>
    <row r="154" spans="1:12" ht="9.9499999999999993" customHeight="1" thickBot="1">
      <c r="A154" s="2" t="s">
        <v>176</v>
      </c>
      <c r="B154" s="3">
        <v>1</v>
      </c>
      <c r="C154" s="4">
        <v>-7.1900000000000002E-3</v>
      </c>
      <c r="D154" s="3">
        <v>0.17518900000000001</v>
      </c>
      <c r="E154" s="4">
        <v>-0.04</v>
      </c>
      <c r="F154" s="5">
        <v>0.96730000000000005</v>
      </c>
      <c r="H154" s="2" t="s">
        <v>167</v>
      </c>
      <c r="I154" s="3">
        <v>-4.146441E-2</v>
      </c>
      <c r="J154" s="3">
        <v>1.6938780000000001E-2</v>
      </c>
      <c r="K154" s="3">
        <v>-2.4500000000000002</v>
      </c>
      <c r="L154" s="5">
        <v>1.44E-2</v>
      </c>
    </row>
    <row r="155" spans="1:12" ht="9.9499999999999993" customHeight="1" thickBot="1">
      <c r="A155" s="2" t="s">
        <v>177</v>
      </c>
      <c r="B155" s="3">
        <v>1</v>
      </c>
      <c r="C155" s="4">
        <v>-1.4335000000000001E-2</v>
      </c>
      <c r="D155" s="3">
        <v>0.175314</v>
      </c>
      <c r="E155" s="4">
        <v>-0.08</v>
      </c>
      <c r="F155" s="5">
        <v>0.93479999999999996</v>
      </c>
      <c r="H155" s="2" t="s">
        <v>168</v>
      </c>
      <c r="I155" s="3">
        <v>-4.3988039999999999E-2</v>
      </c>
      <c r="J155" s="3">
        <v>2.085045E-2</v>
      </c>
      <c r="K155" s="4">
        <v>-2.11</v>
      </c>
      <c r="L155" s="5">
        <v>3.5000000000000003E-2</v>
      </c>
    </row>
    <row r="156" spans="1:12" ht="9.9499999999999993" customHeight="1" thickBot="1">
      <c r="A156" s="2" t="s">
        <v>178</v>
      </c>
      <c r="B156" s="3">
        <v>1</v>
      </c>
      <c r="C156" s="4">
        <v>-1.0765E-2</v>
      </c>
      <c r="D156" s="3">
        <v>0.17496600000000001</v>
      </c>
      <c r="E156" s="4">
        <v>-0.06</v>
      </c>
      <c r="F156" s="5">
        <v>0.95099999999999996</v>
      </c>
      <c r="H156" s="2" t="s">
        <v>169</v>
      </c>
      <c r="I156" s="3">
        <v>-3.177994E-2</v>
      </c>
      <c r="J156" s="3">
        <v>2.2522339999999998E-2</v>
      </c>
      <c r="K156" s="3">
        <v>-1.41</v>
      </c>
      <c r="L156" s="5">
        <v>0.1583</v>
      </c>
    </row>
    <row r="157" spans="1:12" ht="9.9499999999999993" customHeight="1" thickBot="1">
      <c r="A157" s="2" t="s">
        <v>179</v>
      </c>
      <c r="B157" s="3">
        <v>1</v>
      </c>
      <c r="C157" s="3">
        <v>0.279476</v>
      </c>
      <c r="D157" s="3">
        <v>0.16297700000000001</v>
      </c>
      <c r="E157" s="3">
        <v>1.71</v>
      </c>
      <c r="F157" s="5">
        <v>8.6599999999999996E-2</v>
      </c>
      <c r="H157" s="2" t="s">
        <v>170</v>
      </c>
      <c r="I157" s="3">
        <v>-7.2378639999999994E-2</v>
      </c>
      <c r="J157" s="3">
        <v>9.1228130000000004E-2</v>
      </c>
      <c r="K157" s="3">
        <v>-0.79</v>
      </c>
      <c r="L157" s="5">
        <v>0.42759999999999998</v>
      </c>
    </row>
    <row r="158" spans="1:12" ht="9.9499999999999993" customHeight="1" thickBot="1">
      <c r="A158" s="2" t="s">
        <v>180</v>
      </c>
      <c r="B158" s="3">
        <v>1</v>
      </c>
      <c r="C158" s="3">
        <v>0.27445900000000001</v>
      </c>
      <c r="D158" s="3">
        <v>0.15945799999999999</v>
      </c>
      <c r="E158" s="3">
        <v>1.72</v>
      </c>
      <c r="F158" s="5">
        <v>8.5500000000000007E-2</v>
      </c>
      <c r="H158" s="2" t="s">
        <v>171</v>
      </c>
      <c r="I158" s="3">
        <v>-3.3341030000000001E-2</v>
      </c>
      <c r="J158" s="3">
        <v>8.7571090000000004E-2</v>
      </c>
      <c r="K158" s="4">
        <v>-0.38</v>
      </c>
      <c r="L158" s="5">
        <v>0.70340000000000003</v>
      </c>
    </row>
    <row r="159" spans="1:12" ht="9.9499999999999993" customHeight="1" thickBot="1">
      <c r="A159" s="2" t="s">
        <v>181</v>
      </c>
      <c r="B159" s="3">
        <v>1</v>
      </c>
      <c r="C159" s="3">
        <v>0.278582</v>
      </c>
      <c r="D159" s="3">
        <v>0.158689</v>
      </c>
      <c r="E159" s="3">
        <v>1.76</v>
      </c>
      <c r="F159" s="5">
        <v>7.9399999999999998E-2</v>
      </c>
      <c r="H159" s="2" t="s">
        <v>172</v>
      </c>
      <c r="I159" s="3">
        <v>-5.1032679999999997E-2</v>
      </c>
      <c r="J159" s="3">
        <v>9.0088799999999997E-2</v>
      </c>
      <c r="K159" s="3">
        <v>-0.56999999999999995</v>
      </c>
      <c r="L159" s="5">
        <v>0.57110000000000005</v>
      </c>
    </row>
    <row r="160" spans="1:12" ht="9.9499999999999993" customHeight="1" thickBot="1">
      <c r="A160" s="2" t="s">
        <v>182</v>
      </c>
      <c r="B160" s="3">
        <v>1</v>
      </c>
      <c r="C160" s="4">
        <v>-0.29160700000000001</v>
      </c>
      <c r="D160" s="3">
        <v>0.13438600000000001</v>
      </c>
      <c r="E160" s="4">
        <v>-2.17</v>
      </c>
      <c r="F160" s="5">
        <v>3.0200000000000001E-2</v>
      </c>
      <c r="H160" s="2" t="s">
        <v>173</v>
      </c>
      <c r="I160" s="3">
        <v>-2.8066359999999999E-2</v>
      </c>
      <c r="J160" s="3">
        <v>8.7960910000000003E-2</v>
      </c>
      <c r="K160" s="4">
        <v>-0.32</v>
      </c>
      <c r="L160" s="5">
        <v>0.74970000000000003</v>
      </c>
    </row>
    <row r="161" spans="1:12" ht="9.9499999999999993" customHeight="1" thickBot="1">
      <c r="A161" s="2" t="s">
        <v>183</v>
      </c>
      <c r="B161" s="3">
        <v>1</v>
      </c>
      <c r="C161" s="4">
        <v>-0.20352700000000001</v>
      </c>
      <c r="D161" s="3">
        <v>7.8899999999999998E-2</v>
      </c>
      <c r="E161" s="4">
        <v>-2.58</v>
      </c>
      <c r="F161" s="5">
        <v>0.01</v>
      </c>
      <c r="H161" s="2" t="s">
        <v>174</v>
      </c>
      <c r="I161" s="3">
        <v>-7.7068849999999994E-2</v>
      </c>
      <c r="J161" s="3">
        <v>9.2629059999999999E-2</v>
      </c>
      <c r="K161" s="3">
        <v>-0.83</v>
      </c>
      <c r="L161" s="5">
        <v>0.40550000000000003</v>
      </c>
    </row>
    <row r="162" spans="1:12" ht="9.9499999999999993" customHeight="1" thickBot="1">
      <c r="A162" s="2" t="s">
        <v>184</v>
      </c>
      <c r="B162" s="3">
        <v>1</v>
      </c>
      <c r="C162" s="4">
        <v>-0.249004</v>
      </c>
      <c r="D162" s="3">
        <v>6.4975000000000005E-2</v>
      </c>
      <c r="E162" s="4">
        <v>-3.83</v>
      </c>
      <c r="F162" s="5">
        <v>1E-4</v>
      </c>
      <c r="H162" s="2" t="s">
        <v>175</v>
      </c>
      <c r="I162" s="3">
        <v>-3.2161490000000001E-2</v>
      </c>
      <c r="J162" s="3">
        <v>8.749324E-2</v>
      </c>
      <c r="K162" s="4">
        <v>-0.37</v>
      </c>
      <c r="L162" s="5">
        <v>0.71319999999999995</v>
      </c>
    </row>
    <row r="163" spans="1:12" ht="9.9499999999999993" customHeight="1" thickBot="1">
      <c r="A163" s="2" t="s">
        <v>185</v>
      </c>
      <c r="B163" s="3">
        <v>1</v>
      </c>
      <c r="C163" s="4">
        <v>-0.32036500000000001</v>
      </c>
      <c r="D163" s="3">
        <v>6.5074999999999994E-2</v>
      </c>
      <c r="E163" s="4">
        <v>-4.92</v>
      </c>
      <c r="F163" s="5" t="s">
        <v>29</v>
      </c>
      <c r="H163" s="2" t="s">
        <v>176</v>
      </c>
      <c r="I163" s="3">
        <v>-0.10731918999999999</v>
      </c>
      <c r="J163" s="3">
        <v>0.10856236</v>
      </c>
      <c r="K163" s="4">
        <v>-0.99</v>
      </c>
      <c r="L163" s="5">
        <v>0.32300000000000001</v>
      </c>
    </row>
    <row r="164" spans="1:12" ht="9.9499999999999993" customHeight="1" thickBot="1">
      <c r="A164" s="2" t="s">
        <v>186</v>
      </c>
      <c r="B164" s="3">
        <v>1</v>
      </c>
      <c r="C164" s="4">
        <v>-6.4800000000000003E-4</v>
      </c>
      <c r="D164" s="3">
        <v>1.5696999999999999E-2</v>
      </c>
      <c r="E164" s="4">
        <v>-0.04</v>
      </c>
      <c r="F164" s="5">
        <v>0.96709999999999996</v>
      </c>
      <c r="H164" s="2" t="s">
        <v>177</v>
      </c>
      <c r="I164" s="3">
        <v>-0.11659536</v>
      </c>
      <c r="J164" s="3">
        <v>0.10857817</v>
      </c>
      <c r="K164" s="3">
        <v>-1.07</v>
      </c>
      <c r="L164" s="5">
        <v>0.28299999999999997</v>
      </c>
    </row>
    <row r="165" spans="1:12" ht="9.9499999999999993" customHeight="1" thickBot="1">
      <c r="A165" s="2" t="s">
        <v>187</v>
      </c>
      <c r="B165" s="3">
        <v>1</v>
      </c>
      <c r="C165" s="4">
        <v>-4.6663999999999997E-2</v>
      </c>
      <c r="D165" s="3">
        <v>2.1961999999999999E-2</v>
      </c>
      <c r="E165" s="4">
        <v>-2.12</v>
      </c>
      <c r="F165" s="5">
        <v>3.3799999999999997E-2</v>
      </c>
      <c r="H165" s="2" t="s">
        <v>178</v>
      </c>
      <c r="I165" s="3">
        <v>-0.11084705</v>
      </c>
      <c r="J165" s="3">
        <v>0.10828039</v>
      </c>
      <c r="K165" s="4">
        <v>-1.02</v>
      </c>
      <c r="L165" s="5">
        <v>0.30609999999999998</v>
      </c>
    </row>
    <row r="166" spans="1:12" ht="9.9499999999999993" customHeight="1" thickBot="1">
      <c r="A166" s="2" t="s">
        <v>188</v>
      </c>
      <c r="B166" s="3">
        <v>1</v>
      </c>
      <c r="C166" s="3">
        <v>0.255664</v>
      </c>
      <c r="D166" s="3">
        <v>0.134076</v>
      </c>
      <c r="E166" s="3">
        <v>1.91</v>
      </c>
      <c r="F166" s="5">
        <v>5.6800000000000003E-2</v>
      </c>
      <c r="H166" s="2" t="s">
        <v>260</v>
      </c>
      <c r="I166" s="3">
        <v>0.32393485999999999</v>
      </c>
      <c r="J166" s="3">
        <v>0.11676230999999999</v>
      </c>
      <c r="K166" s="4">
        <v>2.77</v>
      </c>
      <c r="L166" s="5">
        <v>5.5999999999999999E-3</v>
      </c>
    </row>
    <row r="167" spans="1:12" ht="9.9499999999999993" customHeight="1" thickBot="1">
      <c r="A167" s="2" t="s">
        <v>189</v>
      </c>
      <c r="B167" s="3">
        <v>1</v>
      </c>
      <c r="C167" s="3">
        <v>0.349244</v>
      </c>
      <c r="D167" s="3">
        <v>0.125945</v>
      </c>
      <c r="E167" s="3">
        <v>2.77</v>
      </c>
      <c r="F167" s="5">
        <v>5.5999999999999999E-3</v>
      </c>
      <c r="H167" s="2" t="s">
        <v>179</v>
      </c>
      <c r="I167" s="3">
        <v>9.0613180000000002E-2</v>
      </c>
      <c r="J167" s="3">
        <v>7.4269139999999997E-2</v>
      </c>
      <c r="K167" s="3">
        <v>1.22</v>
      </c>
      <c r="L167" s="5">
        <v>0.2225</v>
      </c>
    </row>
    <row r="168" spans="1:12" ht="9.9499999999999993" customHeight="1" thickBot="1">
      <c r="A168" s="2" t="s">
        <v>190</v>
      </c>
      <c r="B168" s="3">
        <v>1</v>
      </c>
      <c r="C168" s="3">
        <v>0.17049300000000001</v>
      </c>
      <c r="D168" s="3">
        <v>0.14623</v>
      </c>
      <c r="E168" s="3">
        <v>1.17</v>
      </c>
      <c r="F168" s="5">
        <v>0.24390000000000001</v>
      </c>
      <c r="H168" s="2" t="s">
        <v>180</v>
      </c>
      <c r="I168" s="3">
        <v>4.7634170000000003E-2</v>
      </c>
      <c r="J168" s="3">
        <v>6.9794540000000002E-2</v>
      </c>
      <c r="K168" s="4">
        <v>0.68</v>
      </c>
      <c r="L168" s="5">
        <v>0.495</v>
      </c>
    </row>
    <row r="169" spans="1:12" ht="9.9499999999999993" customHeight="1" thickBot="1">
      <c r="A169" s="2" t="s">
        <v>191</v>
      </c>
      <c r="B169" s="3">
        <v>1</v>
      </c>
      <c r="C169" s="3">
        <v>5.9969999999999997E-3</v>
      </c>
      <c r="D169" s="3">
        <v>1.5989E-2</v>
      </c>
      <c r="E169" s="3">
        <v>0.38</v>
      </c>
      <c r="F169" s="5">
        <v>0.7077</v>
      </c>
      <c r="H169" s="2" t="s">
        <v>181</v>
      </c>
      <c r="I169" s="3">
        <v>4.5432189999999997E-2</v>
      </c>
      <c r="J169" s="3">
        <v>6.8836330000000001E-2</v>
      </c>
      <c r="K169" s="3">
        <v>0.66</v>
      </c>
      <c r="L169" s="5">
        <v>0.50929999999999997</v>
      </c>
    </row>
    <row r="170" spans="1:12" ht="9.9499999999999993" customHeight="1" thickBot="1">
      <c r="A170" s="2" t="s">
        <v>192</v>
      </c>
      <c r="B170" s="3">
        <v>1</v>
      </c>
      <c r="C170" s="3">
        <v>1.1308E-2</v>
      </c>
      <c r="D170" s="3">
        <v>1.0201E-2</v>
      </c>
      <c r="E170" s="3">
        <v>1.1100000000000001</v>
      </c>
      <c r="F170" s="5">
        <v>0.26779999999999998</v>
      </c>
      <c r="H170" s="2" t="s">
        <v>182</v>
      </c>
      <c r="I170" s="3">
        <v>-0.12919188000000001</v>
      </c>
      <c r="J170" s="3">
        <v>9.8554290000000003E-2</v>
      </c>
      <c r="K170" s="4">
        <v>-1.31</v>
      </c>
      <c r="L170" s="5">
        <v>0.19</v>
      </c>
    </row>
    <row r="171" spans="1:12" ht="9.9499999999999993" customHeight="1" thickBot="1">
      <c r="A171" s="2" t="s">
        <v>193</v>
      </c>
      <c r="B171" s="3">
        <v>1</v>
      </c>
      <c r="C171" s="3">
        <v>9.1940000000000008E-3</v>
      </c>
      <c r="D171" s="3">
        <v>1.5334E-2</v>
      </c>
      <c r="E171" s="3">
        <v>0.6</v>
      </c>
      <c r="F171" s="5">
        <v>0.54890000000000005</v>
      </c>
      <c r="H171" s="2" t="s">
        <v>183</v>
      </c>
      <c r="I171" s="3">
        <v>2.7853260000000001E-2</v>
      </c>
      <c r="J171" s="3">
        <v>4.9678680000000003E-2</v>
      </c>
      <c r="K171" s="3">
        <v>0.56000000000000005</v>
      </c>
      <c r="L171" s="5">
        <v>0.57509999999999994</v>
      </c>
    </row>
    <row r="172" spans="1:12" ht="9.9499999999999993" customHeight="1" thickBot="1">
      <c r="A172" s="2" t="s">
        <v>194</v>
      </c>
      <c r="B172" s="3">
        <v>1</v>
      </c>
      <c r="C172" s="3">
        <v>9.0628E-2</v>
      </c>
      <c r="D172" s="3">
        <v>5.2609000000000003E-2</v>
      </c>
      <c r="E172" s="3">
        <v>1.72</v>
      </c>
      <c r="F172" s="5">
        <v>8.5199999999999998E-2</v>
      </c>
      <c r="H172" s="2" t="s">
        <v>184</v>
      </c>
      <c r="I172" s="3">
        <v>2.617713E-2</v>
      </c>
      <c r="J172" s="3">
        <v>3.8472260000000001E-2</v>
      </c>
      <c r="K172" s="4">
        <v>0.68</v>
      </c>
      <c r="L172" s="5">
        <v>0.49630000000000002</v>
      </c>
    </row>
    <row r="173" spans="1:12" ht="9.9499999999999993" customHeight="1" thickBot="1">
      <c r="A173" s="2" t="s">
        <v>195</v>
      </c>
      <c r="B173" s="3">
        <v>1</v>
      </c>
      <c r="C173" s="3">
        <v>0.90242699999999998</v>
      </c>
      <c r="D173" s="3">
        <v>0.105742</v>
      </c>
      <c r="E173" s="3">
        <v>8.5299999999999994</v>
      </c>
      <c r="F173" s="5" t="s">
        <v>29</v>
      </c>
      <c r="H173" s="2" t="s">
        <v>185</v>
      </c>
      <c r="I173" s="3">
        <v>-7.9348800000000001E-3</v>
      </c>
      <c r="J173" s="3">
        <v>3.8908999999999999E-2</v>
      </c>
      <c r="K173" s="3">
        <v>-0.2</v>
      </c>
      <c r="L173" s="5">
        <v>0.83840000000000003</v>
      </c>
    </row>
    <row r="174" spans="1:12" ht="9.9499999999999993" customHeight="1" thickBot="1">
      <c r="A174" s="2" t="s">
        <v>196</v>
      </c>
      <c r="B174" s="3">
        <v>1</v>
      </c>
      <c r="C174" s="3">
        <v>0.77777200000000002</v>
      </c>
      <c r="D174" s="3">
        <v>0.122519</v>
      </c>
      <c r="E174" s="3">
        <v>6.35</v>
      </c>
      <c r="F174" s="5" t="s">
        <v>29</v>
      </c>
      <c r="H174" s="2" t="s">
        <v>186</v>
      </c>
      <c r="I174" s="3">
        <v>-2.8014520000000001E-2</v>
      </c>
      <c r="J174" s="3">
        <v>1.0795269999999999E-2</v>
      </c>
      <c r="K174" s="4">
        <v>-2.6</v>
      </c>
      <c r="L174" s="5">
        <v>9.4999999999999998E-3</v>
      </c>
    </row>
    <row r="175" spans="1:12" ht="9.9499999999999993" customHeight="1" thickBot="1">
      <c r="A175" s="2" t="s">
        <v>197</v>
      </c>
      <c r="B175" s="3">
        <v>1</v>
      </c>
      <c r="C175" s="3">
        <v>0.553755</v>
      </c>
      <c r="D175" s="3">
        <v>5.9262000000000002E-2</v>
      </c>
      <c r="E175" s="3">
        <v>9.34</v>
      </c>
      <c r="F175" s="5" t="s">
        <v>29</v>
      </c>
      <c r="H175" s="2" t="s">
        <v>187</v>
      </c>
      <c r="I175" s="3">
        <v>-3.0462929999999999E-2</v>
      </c>
      <c r="J175" s="3">
        <v>1.5523749999999999E-2</v>
      </c>
      <c r="K175" s="3">
        <v>-1.96</v>
      </c>
      <c r="L175" s="5">
        <v>4.9799999999999997E-2</v>
      </c>
    </row>
    <row r="176" spans="1:12" ht="9.9499999999999993" customHeight="1" thickBot="1">
      <c r="A176" s="2" t="s">
        <v>198</v>
      </c>
      <c r="B176" s="3">
        <v>1</v>
      </c>
      <c r="C176" s="3">
        <v>0.61946900000000005</v>
      </c>
      <c r="D176" s="3">
        <v>0.176289</v>
      </c>
      <c r="E176" s="3">
        <v>3.51</v>
      </c>
      <c r="F176" s="5">
        <v>5.0000000000000001E-4</v>
      </c>
      <c r="H176" s="2" t="s">
        <v>188</v>
      </c>
      <c r="I176" s="3">
        <v>7.6441579999999995E-2</v>
      </c>
      <c r="J176" s="3">
        <v>8.5445409999999999E-2</v>
      </c>
      <c r="K176" s="3">
        <v>0.89</v>
      </c>
      <c r="L176" s="5">
        <v>0.37109999999999999</v>
      </c>
    </row>
    <row r="177" spans="1:12" ht="9.9499999999999993" customHeight="1" thickBot="1">
      <c r="A177" s="2" t="s">
        <v>199</v>
      </c>
      <c r="B177" s="3">
        <v>1</v>
      </c>
      <c r="C177" s="4">
        <v>-0.13034699999999999</v>
      </c>
      <c r="D177" s="3">
        <v>1.7673000000000001E-2</v>
      </c>
      <c r="E177" s="4">
        <v>-7.38</v>
      </c>
      <c r="F177" s="5" t="s">
        <v>29</v>
      </c>
      <c r="H177" s="2" t="s">
        <v>189</v>
      </c>
      <c r="I177" s="3">
        <v>6.9881719999999994E-2</v>
      </c>
      <c r="J177" s="3">
        <v>9.8848800000000001E-2</v>
      </c>
      <c r="K177" s="4">
        <v>0.71</v>
      </c>
      <c r="L177" s="5">
        <v>0.47970000000000002</v>
      </c>
    </row>
    <row r="178" spans="1:12" ht="9.9499999999999993" customHeight="1" thickBot="1">
      <c r="A178" s="2" t="s">
        <v>200</v>
      </c>
      <c r="B178" s="3">
        <v>1</v>
      </c>
      <c r="C178" s="3">
        <v>4.4462000000000002E-2</v>
      </c>
      <c r="D178" s="3">
        <v>5.9859999999999997E-2</v>
      </c>
      <c r="E178" s="3">
        <v>0.74</v>
      </c>
      <c r="F178" s="5">
        <v>0.45779999999999998</v>
      </c>
      <c r="H178" s="2" t="s">
        <v>190</v>
      </c>
      <c r="I178" s="3">
        <v>-4.1532050000000001E-2</v>
      </c>
      <c r="J178" s="3">
        <v>0.13344147000000001</v>
      </c>
      <c r="K178" s="3">
        <v>-0.31</v>
      </c>
      <c r="L178" s="5">
        <v>0.75560000000000005</v>
      </c>
    </row>
    <row r="179" spans="1:12" ht="9.9499999999999993" customHeight="1" thickBot="1">
      <c r="A179" s="2" t="s">
        <v>201</v>
      </c>
      <c r="B179" s="3">
        <v>1</v>
      </c>
      <c r="C179" s="4">
        <v>-0.102051</v>
      </c>
      <c r="D179" s="3">
        <v>4.3614E-2</v>
      </c>
      <c r="E179" s="4">
        <v>-2.34</v>
      </c>
      <c r="F179" s="5">
        <v>1.9400000000000001E-2</v>
      </c>
      <c r="H179" s="2" t="s">
        <v>191</v>
      </c>
      <c r="I179" s="3">
        <v>-1.20264E-3</v>
      </c>
      <c r="J179" s="3">
        <v>1.135718E-2</v>
      </c>
      <c r="K179" s="3">
        <v>-0.11</v>
      </c>
      <c r="L179" s="5">
        <v>0.91569999999999996</v>
      </c>
    </row>
    <row r="180" spans="1:12" ht="9.9499999999999993" customHeight="1" thickBot="1">
      <c r="A180" s="2" t="s">
        <v>202</v>
      </c>
      <c r="B180" s="3">
        <v>1</v>
      </c>
      <c r="C180" s="4">
        <v>-7.8997999999999999E-2</v>
      </c>
      <c r="D180" s="3">
        <v>2.6584E-2</v>
      </c>
      <c r="E180" s="4">
        <v>-2.97</v>
      </c>
      <c r="F180" s="5">
        <v>3.0000000000000001E-3</v>
      </c>
      <c r="H180" s="2" t="s">
        <v>192</v>
      </c>
      <c r="I180" s="3">
        <v>1.261484E-2</v>
      </c>
      <c r="J180" s="3">
        <v>7.17367E-3</v>
      </c>
      <c r="K180" s="4">
        <v>1.76</v>
      </c>
      <c r="L180" s="5">
        <v>7.8799999999999995E-2</v>
      </c>
    </row>
    <row r="181" spans="1:12" ht="9.9499999999999993" customHeight="1" thickBot="1">
      <c r="A181" s="2" t="s">
        <v>203</v>
      </c>
      <c r="B181" s="3">
        <v>1</v>
      </c>
      <c r="C181" s="4">
        <v>-3.1995000000000003E-2</v>
      </c>
      <c r="D181" s="3">
        <v>1.2547000000000001E-2</v>
      </c>
      <c r="E181" s="4">
        <v>-2.5499999999999998</v>
      </c>
      <c r="F181" s="5">
        <v>1.09E-2</v>
      </c>
      <c r="H181" s="2" t="s">
        <v>193</v>
      </c>
      <c r="I181" s="3">
        <v>-2.9316699999999999E-3</v>
      </c>
      <c r="J181" s="3">
        <v>1.1344679999999999E-2</v>
      </c>
      <c r="K181" s="3">
        <v>-0.26</v>
      </c>
      <c r="L181" s="5">
        <v>0.79610000000000003</v>
      </c>
    </row>
    <row r="182" spans="1:12" ht="9.9499999999999993" customHeight="1" thickBot="1">
      <c r="A182" s="2" t="s">
        <v>204</v>
      </c>
      <c r="B182" s="3">
        <v>1</v>
      </c>
      <c r="C182" s="3">
        <v>2.6870000000000002E-3</v>
      </c>
      <c r="D182" s="3">
        <v>1.0347E-2</v>
      </c>
      <c r="E182" s="3">
        <v>0.26</v>
      </c>
      <c r="F182" s="5">
        <v>0.79510000000000003</v>
      </c>
      <c r="H182" s="2" t="s">
        <v>194</v>
      </c>
      <c r="I182" s="3">
        <v>-9.4620000000000001E-4</v>
      </c>
      <c r="J182" s="3">
        <v>3.2958759999999997E-2</v>
      </c>
      <c r="K182" s="4">
        <v>-0.03</v>
      </c>
      <c r="L182" s="5">
        <v>0.97709999999999997</v>
      </c>
    </row>
    <row r="183" spans="1:12" ht="9.9499999999999993" customHeight="1" thickBot="1">
      <c r="A183" s="2" t="s">
        <v>205</v>
      </c>
      <c r="B183" s="3">
        <v>1</v>
      </c>
      <c r="C183" s="3">
        <v>3.2367E-2</v>
      </c>
      <c r="D183" s="3">
        <v>1.3925999999999999E-2</v>
      </c>
      <c r="E183" s="3">
        <v>2.3199999999999998</v>
      </c>
      <c r="F183" s="5">
        <v>2.0299999999999999E-2</v>
      </c>
      <c r="H183" s="2" t="s">
        <v>195</v>
      </c>
      <c r="I183" s="3">
        <v>0.48660215000000001</v>
      </c>
      <c r="J183" s="3">
        <v>8.2915820000000001E-2</v>
      </c>
      <c r="K183" s="4">
        <v>5.87</v>
      </c>
      <c r="L183" s="5" t="s">
        <v>29</v>
      </c>
    </row>
    <row r="184" spans="1:12" ht="9.9499999999999993" customHeight="1" thickBot="1">
      <c r="A184" s="2" t="s">
        <v>206</v>
      </c>
      <c r="B184" s="3">
        <v>1</v>
      </c>
      <c r="C184" s="3">
        <v>8.7655999999999998E-2</v>
      </c>
      <c r="D184" s="3">
        <v>1.2767000000000001E-2</v>
      </c>
      <c r="E184" s="3">
        <v>6.87</v>
      </c>
      <c r="F184" s="5" t="s">
        <v>29</v>
      </c>
      <c r="H184" s="2" t="s">
        <v>196</v>
      </c>
      <c r="I184" s="3">
        <v>0.31280616</v>
      </c>
      <c r="J184" s="3">
        <v>7.1667739999999994E-2</v>
      </c>
      <c r="K184" s="3">
        <v>4.3600000000000003</v>
      </c>
      <c r="L184" s="5" t="s">
        <v>29</v>
      </c>
    </row>
    <row r="185" spans="1:12" ht="9.9499999999999993" customHeight="1" thickBot="1">
      <c r="A185" s="2" t="s">
        <v>207</v>
      </c>
      <c r="B185" s="3">
        <v>1</v>
      </c>
      <c r="C185" s="3">
        <v>0.319548</v>
      </c>
      <c r="D185" s="3">
        <v>2.9692E-2</v>
      </c>
      <c r="E185" s="3">
        <v>10.76</v>
      </c>
      <c r="F185" s="5" t="s">
        <v>29</v>
      </c>
      <c r="H185" s="2" t="s">
        <v>197</v>
      </c>
      <c r="I185" s="3">
        <v>0.30820572000000002</v>
      </c>
      <c r="J185" s="3">
        <v>4.5189710000000001E-2</v>
      </c>
      <c r="K185" s="4">
        <v>6.82</v>
      </c>
      <c r="L185" s="5" t="s">
        <v>29</v>
      </c>
    </row>
    <row r="186" spans="1:12" ht="9.9499999999999993" customHeight="1" thickBot="1">
      <c r="A186" s="2" t="s">
        <v>208</v>
      </c>
      <c r="B186" s="3">
        <v>1</v>
      </c>
      <c r="C186" s="3">
        <v>0.299979</v>
      </c>
      <c r="D186" s="3">
        <v>2.6270000000000002E-2</v>
      </c>
      <c r="E186" s="3">
        <v>11.42</v>
      </c>
      <c r="F186" s="5" t="s">
        <v>29</v>
      </c>
      <c r="H186" s="2" t="s">
        <v>198</v>
      </c>
      <c r="I186" s="3">
        <v>0.29785972999999999</v>
      </c>
      <c r="J186" s="3">
        <v>0.16819432000000001</v>
      </c>
      <c r="K186" s="3">
        <v>1.77</v>
      </c>
      <c r="L186" s="5">
        <v>7.6700000000000004E-2</v>
      </c>
    </row>
    <row r="187" spans="1:12" ht="9.9499999999999993" customHeight="1" thickBot="1">
      <c r="A187" s="2" t="s">
        <v>209</v>
      </c>
      <c r="B187" s="3">
        <v>1</v>
      </c>
      <c r="C187" s="3">
        <v>2.8103880000000001</v>
      </c>
      <c r="D187" s="3">
        <v>0.70488200000000001</v>
      </c>
      <c r="E187" s="3">
        <v>3.99</v>
      </c>
      <c r="F187" s="5" t="s">
        <v>29</v>
      </c>
      <c r="H187" s="2" t="s">
        <v>261</v>
      </c>
      <c r="I187" s="3">
        <v>2.2703999999999999E-4</v>
      </c>
      <c r="J187" s="3">
        <v>1.31105E-3</v>
      </c>
      <c r="K187" s="3">
        <v>0.17</v>
      </c>
      <c r="L187" s="5">
        <v>0.86250000000000004</v>
      </c>
    </row>
    <row r="188" spans="1:12" ht="9.9499999999999993" customHeight="1" thickBot="1">
      <c r="A188" s="2" t="s">
        <v>210</v>
      </c>
      <c r="B188" s="3">
        <v>1</v>
      </c>
      <c r="C188" s="3">
        <v>1.2291540000000001</v>
      </c>
      <c r="D188" s="3">
        <v>0.51302899999999996</v>
      </c>
      <c r="E188" s="3">
        <v>2.4</v>
      </c>
      <c r="F188" s="5">
        <v>1.67E-2</v>
      </c>
      <c r="H188" s="2" t="s">
        <v>199</v>
      </c>
      <c r="I188" s="3">
        <v>-0.12019887</v>
      </c>
      <c r="J188" s="3">
        <v>1.246411E-2</v>
      </c>
      <c r="K188" s="4">
        <v>-9.64</v>
      </c>
      <c r="L188" s="5" t="s">
        <v>29</v>
      </c>
    </row>
    <row r="189" spans="1:12" ht="9.9499999999999993" customHeight="1" thickBot="1">
      <c r="A189" s="2" t="s">
        <v>211</v>
      </c>
      <c r="B189" s="3">
        <v>1</v>
      </c>
      <c r="C189" s="3">
        <v>5.7489999999999998E-3</v>
      </c>
      <c r="D189" s="3">
        <v>3.8679999999999999E-3</v>
      </c>
      <c r="E189" s="3">
        <v>1.49</v>
      </c>
      <c r="F189" s="5">
        <v>0.13750000000000001</v>
      </c>
      <c r="H189" s="2" t="s">
        <v>200</v>
      </c>
      <c r="I189" s="3">
        <v>9.3647679999999997E-2</v>
      </c>
      <c r="J189" s="3">
        <v>3.6368890000000001E-2</v>
      </c>
      <c r="K189" s="3">
        <v>2.57</v>
      </c>
      <c r="L189" s="5">
        <v>1.01E-2</v>
      </c>
    </row>
    <row r="190" spans="1:12" ht="9.9499999999999993" customHeight="1" thickBot="1">
      <c r="A190" s="2" t="s">
        <v>212</v>
      </c>
      <c r="B190" s="3">
        <v>1</v>
      </c>
      <c r="C190" s="3">
        <v>5.2880000000000002E-3</v>
      </c>
      <c r="D190" s="3">
        <v>4.2989999999999999E-3</v>
      </c>
      <c r="E190" s="3">
        <v>1.23</v>
      </c>
      <c r="F190" s="5">
        <v>0.21890000000000001</v>
      </c>
      <c r="H190" s="2" t="s">
        <v>201</v>
      </c>
      <c r="I190" s="3">
        <v>-3.8465079999999999E-2</v>
      </c>
      <c r="J190" s="3">
        <v>2.7604480000000001E-2</v>
      </c>
      <c r="K190" s="4">
        <v>-1.39</v>
      </c>
      <c r="L190" s="5">
        <v>0.1636</v>
      </c>
    </row>
    <row r="191" spans="1:12" ht="9.9499999999999993" customHeight="1" thickBot="1">
      <c r="A191" s="2" t="s">
        <v>213</v>
      </c>
      <c r="B191" s="3">
        <v>1</v>
      </c>
      <c r="C191" s="3">
        <v>3.872E-3</v>
      </c>
      <c r="D191" s="3">
        <v>1.1568999999999999E-2</v>
      </c>
      <c r="E191" s="3">
        <v>0.33</v>
      </c>
      <c r="F191" s="5">
        <v>0.7379</v>
      </c>
      <c r="H191" s="2" t="s">
        <v>202</v>
      </c>
      <c r="I191" s="3">
        <v>-7.0578710000000003E-2</v>
      </c>
      <c r="J191" s="3">
        <v>1.8978999999999999E-2</v>
      </c>
      <c r="K191" s="3">
        <v>-3.72</v>
      </c>
      <c r="L191" s="5">
        <v>2.0000000000000001E-4</v>
      </c>
    </row>
    <row r="192" spans="1:12" ht="9.9499999999999993" customHeight="1" thickBot="1">
      <c r="A192" s="2" t="s">
        <v>214</v>
      </c>
      <c r="B192" s="3">
        <v>1</v>
      </c>
      <c r="C192" s="4">
        <v>-9.5980000000000006E-3</v>
      </c>
      <c r="D192" s="3">
        <v>5.764E-3</v>
      </c>
      <c r="E192" s="4">
        <v>-1.67</v>
      </c>
      <c r="F192" s="5">
        <v>9.6100000000000005E-2</v>
      </c>
      <c r="H192" s="2" t="s">
        <v>203</v>
      </c>
      <c r="I192" s="3">
        <v>-2.6774309999999999E-2</v>
      </c>
      <c r="J192" s="3">
        <v>9.0930500000000001E-3</v>
      </c>
      <c r="K192" s="4">
        <v>-2.94</v>
      </c>
      <c r="L192" s="5">
        <v>3.3E-3</v>
      </c>
    </row>
    <row r="193" spans="1:12" ht="9.9499999999999993" customHeight="1" thickBot="1">
      <c r="A193" s="2" t="s">
        <v>215</v>
      </c>
      <c r="B193" s="3">
        <v>1</v>
      </c>
      <c r="C193" s="3">
        <v>8.0857999999999999E-2</v>
      </c>
      <c r="D193" s="3">
        <v>1.7225000000000001E-2</v>
      </c>
      <c r="E193" s="3">
        <v>4.6900000000000004</v>
      </c>
      <c r="F193" s="5" t="s">
        <v>29</v>
      </c>
      <c r="H193" s="2" t="s">
        <v>204</v>
      </c>
      <c r="I193" s="3">
        <v>-5.1593699999999999E-3</v>
      </c>
      <c r="J193" s="3">
        <v>7.2114600000000003E-3</v>
      </c>
      <c r="K193" s="4">
        <v>-0.72</v>
      </c>
      <c r="L193" s="5">
        <v>0.47439999999999999</v>
      </c>
    </row>
    <row r="194" spans="1:12" ht="9.9499999999999993" customHeight="1" thickBot="1">
      <c r="A194" s="2" t="s">
        <v>216</v>
      </c>
      <c r="B194" s="3">
        <v>1</v>
      </c>
      <c r="C194" s="3">
        <v>7.3374999999999996E-2</v>
      </c>
      <c r="D194" s="3">
        <v>2.4646999999999999E-2</v>
      </c>
      <c r="E194" s="3">
        <v>2.98</v>
      </c>
      <c r="F194" s="5">
        <v>3.0000000000000001E-3</v>
      </c>
      <c r="H194" s="2" t="s">
        <v>205</v>
      </c>
      <c r="I194" s="3">
        <v>1.93586E-3</v>
      </c>
      <c r="J194" s="3">
        <v>9.3622800000000006E-3</v>
      </c>
      <c r="K194" s="3">
        <v>0.21</v>
      </c>
      <c r="L194" s="5">
        <v>0.83620000000000005</v>
      </c>
    </row>
    <row r="195" spans="1:12" ht="9.9499999999999993" customHeight="1" thickBot="1">
      <c r="A195" s="2" t="s">
        <v>217</v>
      </c>
      <c r="B195" s="3">
        <v>1</v>
      </c>
      <c r="C195" s="3">
        <v>1.5344999999999999E-2</v>
      </c>
      <c r="D195" s="3">
        <v>8.5859999999999999E-3</v>
      </c>
      <c r="E195" s="3">
        <v>1.79</v>
      </c>
      <c r="F195" s="5">
        <v>7.4099999999999999E-2</v>
      </c>
      <c r="H195" s="2" t="s">
        <v>206</v>
      </c>
      <c r="I195" s="3">
        <v>8.6520650000000004E-2</v>
      </c>
      <c r="J195" s="3">
        <v>8.7233799999999993E-3</v>
      </c>
      <c r="K195" s="4">
        <v>9.92</v>
      </c>
      <c r="L195" s="5" t="s">
        <v>29</v>
      </c>
    </row>
    <row r="196" spans="1:12" ht="9.9499999999999993" customHeight="1" thickBot="1">
      <c r="A196" s="2" t="s">
        <v>218</v>
      </c>
      <c r="B196" s="3">
        <v>1</v>
      </c>
      <c r="C196" s="4">
        <v>-5.5919999999999997E-3</v>
      </c>
      <c r="D196" s="3">
        <v>4.3530000000000001E-3</v>
      </c>
      <c r="E196" s="4">
        <v>-1.28</v>
      </c>
      <c r="F196" s="5">
        <v>0.19919999999999999</v>
      </c>
      <c r="H196" s="2" t="s">
        <v>207</v>
      </c>
      <c r="I196" s="3">
        <v>0.30355896999999998</v>
      </c>
      <c r="J196" s="3">
        <v>2.0689860000000001E-2</v>
      </c>
      <c r="K196" s="3">
        <v>14.67</v>
      </c>
      <c r="L196" s="5" t="s">
        <v>29</v>
      </c>
    </row>
    <row r="197" spans="1:12" ht="9.9499999999999993" customHeight="1" thickBot="1">
      <c r="A197" s="2" t="s">
        <v>219</v>
      </c>
      <c r="B197" s="3">
        <v>1</v>
      </c>
      <c r="C197" s="3">
        <v>0.36180600000000002</v>
      </c>
      <c r="D197" s="3">
        <v>3.0988999999999999E-2</v>
      </c>
      <c r="E197" s="3">
        <v>11.68</v>
      </c>
      <c r="F197" s="5" t="s">
        <v>29</v>
      </c>
      <c r="H197" s="2" t="s">
        <v>208</v>
      </c>
      <c r="I197" s="3">
        <v>0.26365874</v>
      </c>
      <c r="J197" s="3">
        <v>1.737404E-2</v>
      </c>
      <c r="K197" s="4">
        <v>15.18</v>
      </c>
      <c r="L197" s="5" t="s">
        <v>29</v>
      </c>
    </row>
    <row r="198" spans="1:12" ht="9.9499999999999993" customHeight="1" thickBot="1">
      <c r="A198" s="2" t="s">
        <v>220</v>
      </c>
      <c r="B198" s="3">
        <v>1</v>
      </c>
      <c r="C198" s="3">
        <v>3.8713999999999998E-2</v>
      </c>
      <c r="D198" s="3">
        <v>1.3041000000000001E-2</v>
      </c>
      <c r="E198" s="3">
        <v>2.97</v>
      </c>
      <c r="F198" s="5">
        <v>3.0000000000000001E-3</v>
      </c>
      <c r="H198" s="2" t="s">
        <v>209</v>
      </c>
      <c r="I198" s="3">
        <v>3.5268390200000002</v>
      </c>
      <c r="J198" s="3">
        <v>0.47105823000000002</v>
      </c>
      <c r="K198" s="3">
        <v>7.49</v>
      </c>
      <c r="L198" s="5" t="s">
        <v>29</v>
      </c>
    </row>
    <row r="199" spans="1:12" ht="9.9499999999999993" customHeight="1" thickBot="1">
      <c r="A199" s="2" t="s">
        <v>221</v>
      </c>
      <c r="B199" s="3">
        <v>1</v>
      </c>
      <c r="C199" s="3">
        <v>2.2463E-2</v>
      </c>
      <c r="D199" s="3">
        <v>1.8751E-2</v>
      </c>
      <c r="E199" s="3">
        <v>1.2</v>
      </c>
      <c r="F199" s="5">
        <v>0.23119999999999999</v>
      </c>
      <c r="H199" s="2" t="s">
        <v>210</v>
      </c>
      <c r="I199" s="3">
        <v>1.32104708</v>
      </c>
      <c r="J199" s="3">
        <v>0.34769622</v>
      </c>
      <c r="K199" s="4">
        <v>3.8</v>
      </c>
      <c r="L199" s="5">
        <v>1E-4</v>
      </c>
    </row>
    <row r="200" spans="1:12" ht="9.9499999999999993" customHeight="1" thickBot="1">
      <c r="A200" s="2" t="s">
        <v>222</v>
      </c>
      <c r="B200" s="3">
        <v>1</v>
      </c>
      <c r="C200" s="3">
        <v>9.4732999999999998E-2</v>
      </c>
      <c r="D200" s="3">
        <v>2.5506000000000001E-2</v>
      </c>
      <c r="E200" s="3">
        <v>3.71</v>
      </c>
      <c r="F200" s="5">
        <v>2.0000000000000001E-4</v>
      </c>
      <c r="H200" s="2" t="s">
        <v>211</v>
      </c>
      <c r="I200" s="3">
        <v>1.78729E-3</v>
      </c>
      <c r="J200" s="3">
        <v>2.60955E-3</v>
      </c>
      <c r="K200" s="3">
        <v>0.68</v>
      </c>
      <c r="L200" s="5">
        <v>0.49349999999999999</v>
      </c>
    </row>
    <row r="201" spans="1:12" ht="9.9499999999999993" customHeight="1" thickBot="1">
      <c r="A201" s="2" t="s">
        <v>223</v>
      </c>
      <c r="B201" s="3">
        <v>1</v>
      </c>
      <c r="C201" s="3">
        <v>4.6331999999999998E-2</v>
      </c>
      <c r="D201" s="3">
        <v>1.4182999999999999E-2</v>
      </c>
      <c r="E201" s="3">
        <v>3.27</v>
      </c>
      <c r="F201" s="5">
        <v>1.1000000000000001E-3</v>
      </c>
      <c r="H201" s="2" t="s">
        <v>212</v>
      </c>
      <c r="I201" s="3">
        <v>6.9399500000000003E-3</v>
      </c>
      <c r="J201" s="3">
        <v>2.9549300000000001E-3</v>
      </c>
      <c r="K201" s="4">
        <v>2.35</v>
      </c>
      <c r="L201" s="5">
        <v>1.89E-2</v>
      </c>
    </row>
    <row r="202" spans="1:12" ht="9.9499999999999993" customHeight="1" thickBot="1">
      <c r="A202" s="2" t="s">
        <v>224</v>
      </c>
      <c r="B202" s="3">
        <v>1</v>
      </c>
      <c r="C202" s="4">
        <v>-2.4558E-2</v>
      </c>
      <c r="D202" s="3">
        <v>2.3365E-2</v>
      </c>
      <c r="E202" s="4">
        <v>-1.05</v>
      </c>
      <c r="F202" s="5">
        <v>0.29339999999999999</v>
      </c>
      <c r="H202" s="2" t="s">
        <v>213</v>
      </c>
      <c r="I202" s="3">
        <v>5.6605800000000001E-3</v>
      </c>
      <c r="J202" s="3">
        <v>7.5024000000000002E-3</v>
      </c>
      <c r="K202" s="3">
        <v>0.75</v>
      </c>
      <c r="L202" s="5">
        <v>0.4506</v>
      </c>
    </row>
    <row r="203" spans="1:12" ht="9.9499999999999993" customHeight="1" thickBot="1">
      <c r="A203" s="2" t="s">
        <v>225</v>
      </c>
      <c r="B203" s="3">
        <v>1</v>
      </c>
      <c r="C203" s="4">
        <v>-0.39256099999999999</v>
      </c>
      <c r="D203" s="3">
        <v>7.5420000000000001E-2</v>
      </c>
      <c r="E203" s="4">
        <v>-5.21</v>
      </c>
      <c r="F203" s="5" t="s">
        <v>29</v>
      </c>
      <c r="H203" s="2" t="s">
        <v>214</v>
      </c>
      <c r="I203" s="3">
        <v>-1.1155409999999999E-2</v>
      </c>
      <c r="J203" s="3">
        <v>4.0269599999999996E-3</v>
      </c>
      <c r="K203" s="4">
        <v>-2.77</v>
      </c>
      <c r="L203" s="5">
        <v>5.5999999999999999E-3</v>
      </c>
    </row>
    <row r="204" spans="1:12" ht="9.9499999999999993" customHeight="1" thickBot="1">
      <c r="A204" s="2" t="s">
        <v>226</v>
      </c>
      <c r="B204" s="3">
        <v>1</v>
      </c>
      <c r="C204" s="4">
        <v>-7.1859999999999997E-3</v>
      </c>
      <c r="D204" s="3">
        <v>3.1899999999999998E-2</v>
      </c>
      <c r="E204" s="4">
        <v>-0.23</v>
      </c>
      <c r="F204" s="5">
        <v>0.82179999999999997</v>
      </c>
      <c r="H204" s="2" t="s">
        <v>215</v>
      </c>
      <c r="I204" s="3">
        <v>6.7326349999999993E-2</v>
      </c>
      <c r="J204" s="3">
        <v>1.1885120000000001E-2</v>
      </c>
      <c r="K204" s="3">
        <v>5.66</v>
      </c>
      <c r="L204" s="5" t="s">
        <v>29</v>
      </c>
    </row>
    <row r="205" spans="1:12" ht="9.9499999999999993" customHeight="1" thickBot="1">
      <c r="A205" s="2" t="s">
        <v>227</v>
      </c>
      <c r="B205" s="3">
        <v>1</v>
      </c>
      <c r="C205" s="3">
        <v>5.5687E-2</v>
      </c>
      <c r="D205" s="3">
        <v>3.0870000000000002E-2</v>
      </c>
      <c r="E205" s="3">
        <v>1.8</v>
      </c>
      <c r="F205" s="5">
        <v>7.1499999999999994E-2</v>
      </c>
      <c r="H205" s="2" t="s">
        <v>216</v>
      </c>
      <c r="I205" s="3">
        <v>5.3089949999999997E-2</v>
      </c>
      <c r="J205" s="3">
        <v>1.6938149999999999E-2</v>
      </c>
      <c r="K205" s="4">
        <v>3.13</v>
      </c>
      <c r="L205" s="5">
        <v>1.6999999999999999E-3</v>
      </c>
    </row>
    <row r="206" spans="1:12" ht="9.9499999999999993" customHeight="1" thickBot="1">
      <c r="A206" s="2" t="s">
        <v>228</v>
      </c>
      <c r="B206" s="3">
        <v>1</v>
      </c>
      <c r="C206" s="4">
        <v>-0.23923</v>
      </c>
      <c r="D206" s="3">
        <v>0.47466799999999998</v>
      </c>
      <c r="E206" s="4">
        <v>-0.5</v>
      </c>
      <c r="F206" s="5">
        <v>0.61439999999999995</v>
      </c>
      <c r="H206" s="2" t="s">
        <v>217</v>
      </c>
      <c r="I206" s="3">
        <v>9.2155299999999996E-3</v>
      </c>
      <c r="J206" s="3">
        <v>6.0947800000000002E-3</v>
      </c>
      <c r="K206" s="3">
        <v>1.51</v>
      </c>
      <c r="L206" s="5">
        <v>0.13059999999999999</v>
      </c>
    </row>
    <row r="207" spans="1:12" ht="9.9499999999999993" customHeight="1" thickBot="1">
      <c r="A207" s="2" t="s">
        <v>229</v>
      </c>
      <c r="B207" s="3">
        <v>1</v>
      </c>
      <c r="C207" s="3">
        <v>5.2942999999999997E-2</v>
      </c>
      <c r="D207" s="3">
        <v>2.8858999999999999E-2</v>
      </c>
      <c r="E207" s="3">
        <v>1.83</v>
      </c>
      <c r="F207" s="5">
        <v>6.6799999999999998E-2</v>
      </c>
      <c r="H207" s="2" t="s">
        <v>218</v>
      </c>
      <c r="I207" s="3">
        <v>-2.0486100000000002E-3</v>
      </c>
      <c r="J207" s="3">
        <v>2.9653100000000001E-3</v>
      </c>
      <c r="K207" s="4">
        <v>-0.69</v>
      </c>
      <c r="L207" s="5">
        <v>0.48970000000000002</v>
      </c>
    </row>
    <row r="208" spans="1:12" ht="9.9499999999999993" customHeight="1" thickBot="1">
      <c r="A208" s="2" t="s">
        <v>230</v>
      </c>
      <c r="B208" s="3">
        <v>1</v>
      </c>
      <c r="C208" s="4">
        <v>-6.1600000000000001E-4</v>
      </c>
      <c r="D208" s="3">
        <v>1.6456999999999999E-2</v>
      </c>
      <c r="E208" s="4">
        <v>-0.04</v>
      </c>
      <c r="F208" s="5">
        <v>0.97019999999999995</v>
      </c>
      <c r="H208" s="2" t="s">
        <v>219</v>
      </c>
      <c r="I208" s="3">
        <v>0.40248023999999999</v>
      </c>
      <c r="J208" s="3">
        <v>2.1409689999999999E-2</v>
      </c>
      <c r="K208" s="3">
        <v>18.8</v>
      </c>
      <c r="L208" s="5" t="s">
        <v>29</v>
      </c>
    </row>
    <row r="209" spans="1:12" ht="9.9499999999999993" customHeight="1" thickBot="1">
      <c r="A209" s="2" t="s">
        <v>231</v>
      </c>
      <c r="B209" s="3">
        <v>1</v>
      </c>
      <c r="C209" s="3">
        <v>4.1409999999999997E-3</v>
      </c>
      <c r="D209" s="3">
        <v>1.3600000000000001E-3</v>
      </c>
      <c r="E209" s="3">
        <v>3.04</v>
      </c>
      <c r="F209" s="5">
        <v>2.3999999999999998E-3</v>
      </c>
      <c r="H209" s="2" t="s">
        <v>220</v>
      </c>
      <c r="I209" s="3">
        <v>3.6910789999999999E-2</v>
      </c>
      <c r="J209" s="3">
        <v>9.0954899999999995E-3</v>
      </c>
      <c r="K209" s="4">
        <v>4.0599999999999996</v>
      </c>
      <c r="L209" s="5" t="s">
        <v>29</v>
      </c>
    </row>
    <row r="210" spans="1:12" ht="9.9499999999999993" customHeight="1" thickBot="1">
      <c r="A210" s="2" t="s">
        <v>232</v>
      </c>
      <c r="B210" s="3">
        <v>1</v>
      </c>
      <c r="C210" s="3">
        <v>1.457E-3</v>
      </c>
      <c r="D210" s="3">
        <v>1.784E-3</v>
      </c>
      <c r="E210" s="3">
        <v>0.82</v>
      </c>
      <c r="F210" s="5">
        <v>0.41439999999999999</v>
      </c>
      <c r="H210" s="2" t="s">
        <v>221</v>
      </c>
      <c r="I210" s="3">
        <v>1.4727E-3</v>
      </c>
      <c r="J210" s="3">
        <v>1.3870749999999999E-2</v>
      </c>
      <c r="K210" s="3">
        <v>0.11</v>
      </c>
      <c r="L210" s="5">
        <v>0.91549999999999998</v>
      </c>
    </row>
    <row r="211" spans="1:12" ht="9.9499999999999993" customHeight="1" thickBot="1">
      <c r="A211" s="2" t="s">
        <v>233</v>
      </c>
      <c r="B211" s="3">
        <v>1</v>
      </c>
      <c r="C211" s="3">
        <v>4.718E-3</v>
      </c>
      <c r="D211" s="3">
        <v>2.0530000000000001E-3</v>
      </c>
      <c r="E211" s="3">
        <v>2.2999999999999998</v>
      </c>
      <c r="F211" s="5">
        <v>2.1700000000000001E-2</v>
      </c>
      <c r="H211" s="2" t="s">
        <v>222</v>
      </c>
      <c r="I211" s="3">
        <v>5.6985069999999999E-2</v>
      </c>
      <c r="J211" s="3">
        <v>1.725548E-2</v>
      </c>
      <c r="K211" s="4">
        <v>3.3</v>
      </c>
      <c r="L211" s="5">
        <v>1E-3</v>
      </c>
    </row>
    <row r="212" spans="1:12" ht="9.9499999999999993" customHeight="1" thickBot="1">
      <c r="A212" s="2" t="s">
        <v>234</v>
      </c>
      <c r="B212" s="3">
        <v>1</v>
      </c>
      <c r="C212" s="3">
        <v>1.0399999999999999E-3</v>
      </c>
      <c r="D212" s="3">
        <v>5.0800000000000003E-3</v>
      </c>
      <c r="E212" s="3">
        <v>0.2</v>
      </c>
      <c r="F212" s="5">
        <v>0.83779999999999999</v>
      </c>
      <c r="H212" s="2" t="s">
        <v>223</v>
      </c>
      <c r="I212" s="3">
        <v>1.7962929999999998E-2</v>
      </c>
      <c r="J212" s="3">
        <v>9.7806400000000002E-3</v>
      </c>
      <c r="K212" s="3">
        <v>1.84</v>
      </c>
      <c r="L212" s="5">
        <v>6.6400000000000001E-2</v>
      </c>
    </row>
    <row r="213" spans="1:12" ht="9.9499999999999993" customHeight="1" thickBot="1">
      <c r="A213" s="2" t="s">
        <v>235</v>
      </c>
      <c r="B213" s="3">
        <v>1</v>
      </c>
      <c r="C213" s="3">
        <v>7.574E-3</v>
      </c>
      <c r="D213" s="3">
        <v>2.1900000000000001E-3</v>
      </c>
      <c r="E213" s="3">
        <v>3.46</v>
      </c>
      <c r="F213" s="5">
        <v>5.9999999999999995E-4</v>
      </c>
      <c r="H213" s="2" t="s">
        <v>224</v>
      </c>
      <c r="I213" s="3">
        <v>-3.2049170000000002E-2</v>
      </c>
      <c r="J213" s="3">
        <v>1.6018770000000002E-2</v>
      </c>
      <c r="K213" s="4">
        <v>-2</v>
      </c>
      <c r="L213" s="5">
        <v>4.5499999999999999E-2</v>
      </c>
    </row>
    <row r="214" spans="1:12" ht="9.9499999999999993" customHeight="1" thickBot="1">
      <c r="A214" s="2" t="s">
        <v>236</v>
      </c>
      <c r="B214" s="3">
        <v>1</v>
      </c>
      <c r="C214" s="4">
        <v>-1.7297E-2</v>
      </c>
      <c r="D214" s="3">
        <v>1.4366E-2</v>
      </c>
      <c r="E214" s="4">
        <v>-1.2</v>
      </c>
      <c r="F214" s="5">
        <v>0.2288</v>
      </c>
      <c r="H214" s="2" t="s">
        <v>225</v>
      </c>
      <c r="I214" s="3">
        <v>-0.13439056999999999</v>
      </c>
      <c r="J214" s="3">
        <v>5.1368700000000003E-2</v>
      </c>
      <c r="K214" s="3">
        <v>-2.62</v>
      </c>
      <c r="L214" s="5">
        <v>8.8999999999999999E-3</v>
      </c>
    </row>
    <row r="215" spans="1:12" ht="9.9499999999999993" customHeight="1" thickBot="1">
      <c r="A215" s="6" t="s">
        <v>237</v>
      </c>
      <c r="B215" s="7">
        <v>1</v>
      </c>
      <c r="C215" s="8">
        <v>-9.0434E-2</v>
      </c>
      <c r="D215" s="7">
        <v>9.1380000000000003E-3</v>
      </c>
      <c r="E215" s="8">
        <v>-9.9</v>
      </c>
      <c r="F215" s="9" t="s">
        <v>29</v>
      </c>
      <c r="H215" s="2" t="s">
        <v>226</v>
      </c>
      <c r="I215" s="3">
        <v>-1.157453E-2</v>
      </c>
      <c r="J215" s="3">
        <v>2.20366E-2</v>
      </c>
      <c r="K215" s="4">
        <v>-0.53</v>
      </c>
      <c r="L215" s="5">
        <v>0.59950000000000003</v>
      </c>
    </row>
    <row r="216" spans="1:12" ht="9.9499999999999993" customHeight="1" thickBot="1">
      <c r="H216" s="2" t="s">
        <v>227</v>
      </c>
      <c r="I216" s="3">
        <v>8.1010399999999996E-2</v>
      </c>
      <c r="J216" s="3">
        <v>2.0809250000000001E-2</v>
      </c>
      <c r="K216" s="3">
        <v>3.89</v>
      </c>
      <c r="L216" s="5">
        <v>1E-4</v>
      </c>
    </row>
    <row r="217" spans="1:12" ht="9.9499999999999993" customHeight="1" thickBot="1">
      <c r="H217" s="2" t="s">
        <v>228</v>
      </c>
      <c r="I217" s="3">
        <v>0.38337147999999999</v>
      </c>
      <c r="J217" s="3">
        <v>0.32215017000000001</v>
      </c>
      <c r="K217" s="4">
        <v>1.19</v>
      </c>
      <c r="L217" s="5">
        <v>0.2341</v>
      </c>
    </row>
    <row r="218" spans="1:12" ht="9.9499999999999993" customHeight="1" thickBot="1">
      <c r="H218" s="2" t="s">
        <v>229</v>
      </c>
      <c r="I218" s="3">
        <v>8.1250589999999998E-2</v>
      </c>
      <c r="J218" s="3">
        <v>2.102412E-2</v>
      </c>
      <c r="K218" s="3">
        <v>3.86</v>
      </c>
      <c r="L218" s="5">
        <v>1E-4</v>
      </c>
    </row>
    <row r="219" spans="1:12" ht="9.9499999999999993" customHeight="1" thickBot="1">
      <c r="H219" s="2" t="s">
        <v>230</v>
      </c>
      <c r="I219" s="3">
        <v>7.8791299999999998E-3</v>
      </c>
      <c r="J219" s="3">
        <v>1.2356890000000001E-2</v>
      </c>
      <c r="K219" s="4">
        <v>0.64</v>
      </c>
      <c r="L219" s="5">
        <v>0.52380000000000004</v>
      </c>
    </row>
    <row r="220" spans="1:12" ht="9.9499999999999993" customHeight="1" thickBot="1">
      <c r="H220" s="2" t="s">
        <v>231</v>
      </c>
      <c r="I220" s="3">
        <v>2.0694200000000002E-3</v>
      </c>
      <c r="J220" s="3">
        <v>9.4472999999999996E-4</v>
      </c>
      <c r="K220" s="3">
        <v>2.19</v>
      </c>
      <c r="L220" s="5">
        <v>2.86E-2</v>
      </c>
    </row>
    <row r="221" spans="1:12" ht="9.9499999999999993" customHeight="1" thickBot="1">
      <c r="H221" s="2" t="s">
        <v>232</v>
      </c>
      <c r="I221" s="3">
        <v>7.4731000000000005E-4</v>
      </c>
      <c r="J221" s="3">
        <v>1.2280699999999999E-3</v>
      </c>
      <c r="K221" s="4">
        <v>0.61</v>
      </c>
      <c r="L221" s="5">
        <v>0.54290000000000005</v>
      </c>
    </row>
    <row r="222" spans="1:12" ht="9.9499999999999993" customHeight="1" thickBot="1">
      <c r="H222" s="2" t="s">
        <v>233</v>
      </c>
      <c r="I222" s="3">
        <v>3.6876700000000001E-3</v>
      </c>
      <c r="J222" s="3">
        <v>1.4186299999999999E-3</v>
      </c>
      <c r="K222" s="3">
        <v>2.6</v>
      </c>
      <c r="L222" s="5">
        <v>9.4000000000000004E-3</v>
      </c>
    </row>
    <row r="223" spans="1:12" ht="9.9499999999999993" customHeight="1" thickBot="1">
      <c r="H223" s="2" t="s">
        <v>234</v>
      </c>
      <c r="I223" s="3">
        <v>8.4482000000000003E-4</v>
      </c>
      <c r="J223" s="3">
        <v>3.7589799999999999E-3</v>
      </c>
      <c r="K223" s="4">
        <v>0.22</v>
      </c>
      <c r="L223" s="5">
        <v>0.82220000000000004</v>
      </c>
    </row>
    <row r="224" spans="1:12" ht="9.9499999999999993" customHeight="1" thickBot="1">
      <c r="H224" s="2" t="s">
        <v>235</v>
      </c>
      <c r="I224" s="3">
        <v>7.6662099999999997E-3</v>
      </c>
      <c r="J224" s="3">
        <v>1.5201699999999999E-3</v>
      </c>
      <c r="K224" s="3">
        <v>5.04</v>
      </c>
      <c r="L224" s="5" t="s">
        <v>29</v>
      </c>
    </row>
    <row r="225" spans="8:12" ht="9.9499999999999993" customHeight="1" thickBot="1">
      <c r="H225" s="2" t="s">
        <v>236</v>
      </c>
      <c r="I225" s="3">
        <v>1.44426E-2</v>
      </c>
      <c r="J225" s="3">
        <v>1.0978190000000001E-2</v>
      </c>
      <c r="K225" s="4">
        <v>1.32</v>
      </c>
      <c r="L225" s="5">
        <v>0.18840000000000001</v>
      </c>
    </row>
    <row r="226" spans="8:12" ht="9.9499999999999993" customHeight="1" thickBot="1">
      <c r="H226" s="2" t="s">
        <v>237</v>
      </c>
      <c r="I226" s="3">
        <v>-4.9692890000000003E-2</v>
      </c>
      <c r="J226" s="3">
        <v>6.9161300000000004E-3</v>
      </c>
      <c r="K226" s="3">
        <v>-7.19</v>
      </c>
      <c r="L226" s="5" t="s">
        <v>29</v>
      </c>
    </row>
    <row r="227" spans="8:12" ht="9.9499999999999993" customHeight="1"/>
  </sheetData>
  <mergeCells count="2">
    <mergeCell ref="H1:L1"/>
    <mergeCell ref="A1:F1"/>
  </mergeCells>
  <conditionalFormatting sqref="F3:F215">
    <cfRule type="cellIs" dxfId="3" priority="3" operator="equal">
      <formula>"&lt;.0001"</formula>
    </cfRule>
    <cfRule type="cellIs" dxfId="2" priority="4" operator="lessThan">
      <formula>0.05</formula>
    </cfRule>
  </conditionalFormatting>
  <conditionalFormatting sqref="L3:L226">
    <cfRule type="cellIs" dxfId="1" priority="1" operator="equal">
      <formula>"&lt;.0001"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6"/>
  <sheetViews>
    <sheetView workbookViewId="0">
      <selection activeCell="D18" sqref="D18"/>
    </sheetView>
  </sheetViews>
  <sheetFormatPr defaultRowHeight="15"/>
  <cols>
    <col min="1" max="1" width="17.7109375" customWidth="1"/>
    <col min="2" max="2" width="8.140625" customWidth="1"/>
    <col min="3" max="3" width="6.85546875" customWidth="1"/>
    <col min="4" max="4" width="7.7109375" customWidth="1"/>
    <col min="5" max="5" width="5.7109375" customWidth="1"/>
    <col min="6" max="6" width="5.5703125" customWidth="1"/>
  </cols>
  <sheetData>
    <row r="1" spans="1:6" ht="15.75" thickBot="1">
      <c r="A1" s="15" t="s">
        <v>18</v>
      </c>
      <c r="B1" s="16"/>
      <c r="C1" s="16"/>
      <c r="D1" s="16"/>
      <c r="E1" s="16"/>
      <c r="F1" s="16"/>
    </row>
    <row r="2" spans="1:6" ht="17.25" thickBot="1">
      <c r="A2" s="1" t="s">
        <v>19</v>
      </c>
      <c r="B2" s="1" t="s">
        <v>20</v>
      </c>
      <c r="C2" s="1" t="s">
        <v>21</v>
      </c>
      <c r="D2" s="1" t="s">
        <v>238</v>
      </c>
      <c r="E2" s="1" t="s">
        <v>22</v>
      </c>
      <c r="F2" s="1" t="s">
        <v>23</v>
      </c>
    </row>
    <row r="3" spans="1:6" ht="15.75" thickBot="1">
      <c r="A3" s="2" t="s">
        <v>24</v>
      </c>
      <c r="B3" s="3">
        <v>-33.768814550000002</v>
      </c>
      <c r="C3" s="4" t="s">
        <v>250</v>
      </c>
      <c r="D3" s="3">
        <v>4.3934989099999999</v>
      </c>
      <c r="E3" s="4">
        <v>-7.69</v>
      </c>
      <c r="F3" s="5" t="s">
        <v>29</v>
      </c>
    </row>
    <row r="4" spans="1:6" ht="15.75" thickBot="1">
      <c r="A4" s="2" t="s">
        <v>25</v>
      </c>
      <c r="B4" s="3">
        <v>1.516702E-2</v>
      </c>
      <c r="C4" s="3" t="s">
        <v>250</v>
      </c>
      <c r="D4" s="3">
        <v>2.3438509999999999E-2</v>
      </c>
      <c r="E4" s="3">
        <v>0.65</v>
      </c>
      <c r="F4" s="5">
        <v>0.51759999999999995</v>
      </c>
    </row>
    <row r="5" spans="1:6" ht="15.75" thickBot="1">
      <c r="A5" s="2" t="s">
        <v>26</v>
      </c>
      <c r="B5" s="3">
        <v>2.29041E-2</v>
      </c>
      <c r="C5" s="4" t="s">
        <v>250</v>
      </c>
      <c r="D5" s="3">
        <v>2.57293E-2</v>
      </c>
      <c r="E5" s="4">
        <v>0.89</v>
      </c>
      <c r="F5" s="5">
        <v>0.37340000000000001</v>
      </c>
    </row>
    <row r="6" spans="1:6" ht="15.75" thickBot="1">
      <c r="A6" s="2" t="s">
        <v>27</v>
      </c>
      <c r="B6" s="3">
        <v>1.291615E-2</v>
      </c>
      <c r="C6" s="3" t="s">
        <v>250</v>
      </c>
      <c r="D6" s="3">
        <v>1.1458980000000001E-2</v>
      </c>
      <c r="E6" s="3">
        <v>1.1299999999999999</v>
      </c>
      <c r="F6" s="5">
        <v>0.25979999999999998</v>
      </c>
    </row>
    <row r="7" spans="1:6" ht="15.75" thickBot="1">
      <c r="A7" s="2" t="s">
        <v>28</v>
      </c>
      <c r="B7" s="3">
        <v>-0.13483948000000001</v>
      </c>
      <c r="C7" s="3" t="s">
        <v>250</v>
      </c>
      <c r="D7" s="3">
        <v>3.6440489999999999E-2</v>
      </c>
      <c r="E7" s="3">
        <v>-3.7</v>
      </c>
      <c r="F7" s="5">
        <v>2.0000000000000001E-4</v>
      </c>
    </row>
    <row r="8" spans="1:6" ht="15.75" thickBot="1">
      <c r="A8" s="2" t="s">
        <v>30</v>
      </c>
      <c r="B8" s="3">
        <v>2.4679099999999998E-3</v>
      </c>
      <c r="C8" s="3" t="s">
        <v>250</v>
      </c>
      <c r="D8" s="3">
        <v>4.3659800000000002E-3</v>
      </c>
      <c r="E8" s="3">
        <v>0.56999999999999995</v>
      </c>
      <c r="F8" s="5">
        <v>0.57189999999999996</v>
      </c>
    </row>
    <row r="9" spans="1:6" ht="15.75" thickBot="1">
      <c r="A9" s="2" t="s">
        <v>31</v>
      </c>
      <c r="B9" s="3">
        <v>-6.8843100000000003E-3</v>
      </c>
      <c r="C9" s="3" t="s">
        <v>250</v>
      </c>
      <c r="D9" s="3">
        <v>5.3113600000000002E-3</v>
      </c>
      <c r="E9" s="3">
        <v>-1.3</v>
      </c>
      <c r="F9" s="5">
        <v>0.19500000000000001</v>
      </c>
    </row>
    <row r="10" spans="1:6" ht="15.75" thickBot="1">
      <c r="A10" s="2" t="s">
        <v>32</v>
      </c>
      <c r="B10" s="3">
        <v>3.8619000000000001E-3</v>
      </c>
      <c r="C10" s="4" t="s">
        <v>250</v>
      </c>
      <c r="D10" s="3">
        <v>1.4579369999999999E-2</v>
      </c>
      <c r="E10" s="4">
        <v>0.26</v>
      </c>
      <c r="F10" s="5">
        <v>0.79110000000000003</v>
      </c>
    </row>
    <row r="11" spans="1:6" ht="15.75" thickBot="1">
      <c r="A11" s="2" t="s">
        <v>33</v>
      </c>
      <c r="B11" s="3">
        <v>-4.3579100000000004E-3</v>
      </c>
      <c r="C11" s="3" t="s">
        <v>250</v>
      </c>
      <c r="D11" s="3">
        <v>3.029488E-2</v>
      </c>
      <c r="E11" s="3">
        <v>-0.14000000000000001</v>
      </c>
      <c r="F11" s="5">
        <v>0.88560000000000005</v>
      </c>
    </row>
    <row r="12" spans="1:6" ht="15.75" thickBot="1">
      <c r="A12" s="2" t="s">
        <v>34</v>
      </c>
      <c r="B12" s="3">
        <v>-3.0715449999999998E-2</v>
      </c>
      <c r="C12" s="3" t="s">
        <v>250</v>
      </c>
      <c r="D12" s="3">
        <v>1.197958E-2</v>
      </c>
      <c r="E12" s="3">
        <v>-2.56</v>
      </c>
      <c r="F12" s="5">
        <v>1.04E-2</v>
      </c>
    </row>
    <row r="13" spans="1:6" ht="15.75" thickBot="1">
      <c r="A13" s="2" t="s">
        <v>35</v>
      </c>
      <c r="B13" s="3">
        <v>6.5481000000000003E-3</v>
      </c>
      <c r="C13" s="4" t="s">
        <v>250</v>
      </c>
      <c r="D13" s="3">
        <v>1.288898E-2</v>
      </c>
      <c r="E13" s="4">
        <v>0.51</v>
      </c>
      <c r="F13" s="5">
        <v>0.61150000000000004</v>
      </c>
    </row>
    <row r="14" spans="1:6" ht="15.75" thickBot="1">
      <c r="A14" s="2" t="s">
        <v>36</v>
      </c>
      <c r="B14" s="3">
        <v>-3.1879530000000003E-2</v>
      </c>
      <c r="C14" s="3" t="s">
        <v>250</v>
      </c>
      <c r="D14" s="3">
        <v>1.8937240000000001E-2</v>
      </c>
      <c r="E14" s="3">
        <v>-1.68</v>
      </c>
      <c r="F14" s="5">
        <v>9.2399999999999996E-2</v>
      </c>
    </row>
    <row r="15" spans="1:6" ht="15.75" thickBot="1">
      <c r="A15" s="2" t="s">
        <v>37</v>
      </c>
      <c r="B15" s="3">
        <v>0.1283668</v>
      </c>
      <c r="C15" s="3" t="s">
        <v>250</v>
      </c>
      <c r="D15" s="3">
        <v>0.11607644</v>
      </c>
      <c r="E15" s="3">
        <v>1.1100000000000001</v>
      </c>
      <c r="F15" s="5">
        <v>0.26889999999999997</v>
      </c>
    </row>
    <row r="16" spans="1:6" ht="15.75" thickBot="1">
      <c r="A16" s="2" t="s">
        <v>38</v>
      </c>
      <c r="B16" s="3">
        <v>3.3521499999999999E-3</v>
      </c>
      <c r="C16" s="3" t="s">
        <v>250</v>
      </c>
      <c r="D16" s="3">
        <v>5.8870900000000002E-3</v>
      </c>
      <c r="E16" s="3">
        <v>0.56999999999999995</v>
      </c>
      <c r="F16" s="5">
        <v>0.56910000000000005</v>
      </c>
    </row>
    <row r="17" spans="1:6" ht="15.75" thickBot="1">
      <c r="A17" s="2" t="s">
        <v>39</v>
      </c>
      <c r="B17" s="3">
        <v>9.0122199999999996E-3</v>
      </c>
      <c r="C17" s="4" t="s">
        <v>250</v>
      </c>
      <c r="D17" s="3">
        <v>1.0116999999999999E-2</v>
      </c>
      <c r="E17" s="4">
        <v>0.89</v>
      </c>
      <c r="F17" s="5">
        <v>0.37309999999999999</v>
      </c>
    </row>
    <row r="18" spans="1:6" ht="15.75" thickBot="1">
      <c r="A18" s="2" t="s">
        <v>40</v>
      </c>
      <c r="B18" s="3">
        <v>-4.0149129999999998E-2</v>
      </c>
      <c r="C18" s="3" t="s">
        <v>250</v>
      </c>
      <c r="D18" s="3">
        <v>1.3083610000000001E-2</v>
      </c>
      <c r="E18" s="3">
        <v>-3.07</v>
      </c>
      <c r="F18" s="5">
        <v>2.2000000000000001E-3</v>
      </c>
    </row>
    <row r="19" spans="1:6" ht="15.75" thickBot="1">
      <c r="A19" s="2" t="s">
        <v>41</v>
      </c>
      <c r="B19" s="3">
        <v>-2.759816E-2</v>
      </c>
      <c r="C19" s="4" t="s">
        <v>250</v>
      </c>
      <c r="D19" s="3">
        <v>3.0950459999999999E-2</v>
      </c>
      <c r="E19" s="4">
        <v>-0.89</v>
      </c>
      <c r="F19" s="5">
        <v>0.37259999999999999</v>
      </c>
    </row>
    <row r="20" spans="1:6" ht="15.75" thickBot="1">
      <c r="A20" s="2" t="s">
        <v>42</v>
      </c>
      <c r="B20" s="3">
        <v>2.2251090000000001E-2</v>
      </c>
      <c r="C20" s="4" t="s">
        <v>250</v>
      </c>
      <c r="D20" s="3">
        <v>3.5333620000000003E-2</v>
      </c>
      <c r="E20" s="4">
        <v>0.63</v>
      </c>
      <c r="F20" s="5">
        <v>0.52890000000000004</v>
      </c>
    </row>
    <row r="21" spans="1:6" ht="15.75" thickBot="1">
      <c r="A21" s="2" t="s">
        <v>43</v>
      </c>
      <c r="B21" s="3">
        <v>3.6356230000000003E-2</v>
      </c>
      <c r="C21" s="3" t="s">
        <v>250</v>
      </c>
      <c r="D21" s="3">
        <v>3.5417879999999999E-2</v>
      </c>
      <c r="E21" s="3">
        <v>1.03</v>
      </c>
      <c r="F21" s="5">
        <v>0.30480000000000002</v>
      </c>
    </row>
    <row r="22" spans="1:6" ht="15.75" thickBot="1">
      <c r="A22" s="2" t="s">
        <v>44</v>
      </c>
      <c r="B22" s="3">
        <v>3.0865819999999999E-2</v>
      </c>
      <c r="C22" s="3" t="s">
        <v>250</v>
      </c>
      <c r="D22" s="3">
        <v>3.5921599999999998E-2</v>
      </c>
      <c r="E22" s="3">
        <v>0.86</v>
      </c>
      <c r="F22" s="5">
        <v>0.39029999999999998</v>
      </c>
    </row>
    <row r="23" spans="1:6" ht="15.75" thickBot="1">
      <c r="A23" s="2" t="s">
        <v>45</v>
      </c>
      <c r="B23" s="3">
        <v>4.5239559999999998E-2</v>
      </c>
      <c r="C23" s="4" t="s">
        <v>250</v>
      </c>
      <c r="D23" s="3">
        <v>4.7064040000000001E-2</v>
      </c>
      <c r="E23" s="4">
        <v>0.96</v>
      </c>
      <c r="F23" s="5">
        <v>0.33650000000000002</v>
      </c>
    </row>
    <row r="24" spans="1:6" ht="15.75" thickBot="1">
      <c r="A24" s="2" t="s">
        <v>46</v>
      </c>
      <c r="B24" s="3">
        <v>1.8331900000000002E-2</v>
      </c>
      <c r="C24" s="3" t="s">
        <v>250</v>
      </c>
      <c r="D24" s="3">
        <v>3.8633580000000001E-2</v>
      </c>
      <c r="E24" s="3">
        <v>0.47</v>
      </c>
      <c r="F24" s="5">
        <v>0.63519999999999999</v>
      </c>
    </row>
    <row r="25" spans="1:6" ht="15.75" thickBot="1">
      <c r="A25" s="2" t="s">
        <v>47</v>
      </c>
      <c r="B25" s="3">
        <v>1.9863209999999999E-2</v>
      </c>
      <c r="C25" s="4" t="s">
        <v>250</v>
      </c>
      <c r="D25" s="3">
        <v>3.053227E-2</v>
      </c>
      <c r="E25" s="4">
        <v>0.65</v>
      </c>
      <c r="F25" s="5">
        <v>0.51539999999999997</v>
      </c>
    </row>
    <row r="26" spans="1:6" ht="15.75" thickBot="1">
      <c r="A26" s="2" t="s">
        <v>48</v>
      </c>
      <c r="B26" s="3">
        <v>2.3506550000000001E-2</v>
      </c>
      <c r="C26" s="3" t="s">
        <v>250</v>
      </c>
      <c r="D26" s="3">
        <v>3.1306609999999999E-2</v>
      </c>
      <c r="E26" s="3">
        <v>0.75</v>
      </c>
      <c r="F26" s="5">
        <v>0.45279999999999998</v>
      </c>
    </row>
    <row r="27" spans="1:6" ht="15.75" thickBot="1">
      <c r="A27" s="2" t="s">
        <v>49</v>
      </c>
      <c r="B27" s="3">
        <v>-1.1160990000000001E-2</v>
      </c>
      <c r="C27" s="4" t="s">
        <v>250</v>
      </c>
      <c r="D27" s="3">
        <v>2.637026E-2</v>
      </c>
      <c r="E27" s="4">
        <v>-0.42</v>
      </c>
      <c r="F27" s="5">
        <v>0.67220000000000002</v>
      </c>
    </row>
    <row r="28" spans="1:6" ht="15.75" thickBot="1">
      <c r="A28" s="2" t="s">
        <v>50</v>
      </c>
      <c r="B28" s="3">
        <v>8.8986770000000007E-2</v>
      </c>
      <c r="C28" s="3" t="s">
        <v>250</v>
      </c>
      <c r="D28" s="3">
        <v>2.8354509999999999E-2</v>
      </c>
      <c r="E28" s="3">
        <v>3.14</v>
      </c>
      <c r="F28" s="5">
        <v>1.6999999999999999E-3</v>
      </c>
    </row>
    <row r="29" spans="1:6" ht="15.75" thickBot="1">
      <c r="A29" s="2" t="s">
        <v>51</v>
      </c>
      <c r="B29" s="3">
        <v>-7.5143370000000001E-2</v>
      </c>
      <c r="C29" s="4" t="s">
        <v>250</v>
      </c>
      <c r="D29" s="3">
        <v>2.716354E-2</v>
      </c>
      <c r="E29" s="4">
        <v>-2.77</v>
      </c>
      <c r="F29" s="5">
        <v>5.7000000000000002E-3</v>
      </c>
    </row>
    <row r="30" spans="1:6" ht="15.75" thickBot="1">
      <c r="A30" s="2" t="s">
        <v>52</v>
      </c>
      <c r="B30" s="3">
        <v>-3.1921850000000002E-2</v>
      </c>
      <c r="C30" s="3" t="s">
        <v>250</v>
      </c>
      <c r="D30" s="3">
        <v>2.7687460000000001E-2</v>
      </c>
      <c r="E30" s="3">
        <v>-1.1499999999999999</v>
      </c>
      <c r="F30" s="5">
        <v>0.249</v>
      </c>
    </row>
    <row r="31" spans="1:6" ht="15.75" thickBot="1">
      <c r="A31" s="2" t="s">
        <v>53</v>
      </c>
      <c r="B31" s="3">
        <v>-7.5907390000000005E-2</v>
      </c>
      <c r="C31" s="4" t="s">
        <v>250</v>
      </c>
      <c r="D31" s="3">
        <v>3.1654759999999997E-2</v>
      </c>
      <c r="E31" s="4">
        <v>-2.4</v>
      </c>
      <c r="F31" s="5">
        <v>1.66E-2</v>
      </c>
    </row>
    <row r="32" spans="1:6" ht="15.75" thickBot="1">
      <c r="A32" s="2" t="s">
        <v>54</v>
      </c>
      <c r="B32" s="3">
        <v>-6.7899180000000003E-2</v>
      </c>
      <c r="C32" s="3" t="s">
        <v>250</v>
      </c>
      <c r="D32" s="3">
        <v>3.6341070000000003E-2</v>
      </c>
      <c r="E32" s="3">
        <v>-1.87</v>
      </c>
      <c r="F32" s="5">
        <v>6.1800000000000001E-2</v>
      </c>
    </row>
    <row r="33" spans="1:6" ht="15.75" thickBot="1">
      <c r="A33" s="2" t="s">
        <v>55</v>
      </c>
      <c r="B33" s="3">
        <v>-3.2461829999999997E-2</v>
      </c>
      <c r="C33" s="4" t="s">
        <v>250</v>
      </c>
      <c r="D33" s="3">
        <v>2.759501E-2</v>
      </c>
      <c r="E33" s="4">
        <v>-1.18</v>
      </c>
      <c r="F33" s="5">
        <v>0.23960000000000001</v>
      </c>
    </row>
    <row r="34" spans="1:6" ht="15.75" thickBot="1">
      <c r="A34" s="2" t="s">
        <v>56</v>
      </c>
      <c r="B34" s="3">
        <v>-2.731213E-2</v>
      </c>
      <c r="C34" s="3" t="s">
        <v>250</v>
      </c>
      <c r="D34" s="3">
        <v>2.6252500000000002E-2</v>
      </c>
      <c r="E34" s="3">
        <v>-1.04</v>
      </c>
      <c r="F34" s="5">
        <v>0.29830000000000001</v>
      </c>
    </row>
    <row r="35" spans="1:6" ht="15.75" thickBot="1">
      <c r="A35" s="2" t="s">
        <v>57</v>
      </c>
      <c r="B35" s="3">
        <v>5.3467019999999997E-2</v>
      </c>
      <c r="C35" s="4" t="s">
        <v>250</v>
      </c>
      <c r="D35" s="3">
        <v>3.7489559999999998E-2</v>
      </c>
      <c r="E35" s="4">
        <v>1.43</v>
      </c>
      <c r="F35" s="5">
        <v>0.15390000000000001</v>
      </c>
    </row>
    <row r="36" spans="1:6" ht="15.75" thickBot="1">
      <c r="A36" s="2" t="s">
        <v>58</v>
      </c>
      <c r="B36" s="3">
        <v>-4.1484720000000003E-2</v>
      </c>
      <c r="C36" s="3" t="s">
        <v>250</v>
      </c>
      <c r="D36" s="3">
        <v>2.7262970000000001E-2</v>
      </c>
      <c r="E36" s="3">
        <v>-1.52</v>
      </c>
      <c r="F36" s="5">
        <v>0.12820000000000001</v>
      </c>
    </row>
    <row r="37" spans="1:6" ht="15.75" thickBot="1">
      <c r="A37" s="2" t="s">
        <v>59</v>
      </c>
      <c r="B37" s="3">
        <v>0.10336373</v>
      </c>
      <c r="C37" s="4" t="s">
        <v>250</v>
      </c>
      <c r="D37" s="3">
        <v>2.8806129999999999E-2</v>
      </c>
      <c r="E37" s="4">
        <v>3.59</v>
      </c>
      <c r="F37" s="5">
        <v>2.9999999999999997E-4</v>
      </c>
    </row>
    <row r="38" spans="1:6" ht="15.75" thickBot="1">
      <c r="A38" s="2" t="s">
        <v>60</v>
      </c>
      <c r="B38" s="3">
        <v>8.3887690000000001E-2</v>
      </c>
      <c r="C38" s="3" t="s">
        <v>250</v>
      </c>
      <c r="D38" s="3">
        <v>2.8067539999999998E-2</v>
      </c>
      <c r="E38" s="3">
        <v>2.99</v>
      </c>
      <c r="F38" s="5">
        <v>2.8E-3</v>
      </c>
    </row>
    <row r="39" spans="1:6" ht="15.75" thickBot="1">
      <c r="A39" s="2" t="s">
        <v>61</v>
      </c>
      <c r="B39" s="3">
        <v>-5.51426E-2</v>
      </c>
      <c r="C39" s="4" t="s">
        <v>250</v>
      </c>
      <c r="D39" s="3">
        <v>3.0350459999999999E-2</v>
      </c>
      <c r="E39" s="4">
        <v>-1.82</v>
      </c>
      <c r="F39" s="5">
        <v>6.93E-2</v>
      </c>
    </row>
    <row r="40" spans="1:6" ht="15.75" thickBot="1">
      <c r="A40" s="2" t="s">
        <v>62</v>
      </c>
      <c r="B40" s="3">
        <v>-1.4268799999999999E-3</v>
      </c>
      <c r="C40" s="3" t="s">
        <v>250</v>
      </c>
      <c r="D40" s="3">
        <v>3.2310079999999998E-2</v>
      </c>
      <c r="E40" s="3">
        <v>-0.04</v>
      </c>
      <c r="F40" s="5">
        <v>0.96479999999999999</v>
      </c>
    </row>
    <row r="41" spans="1:6" ht="15.75" thickBot="1">
      <c r="A41" s="2" t="s">
        <v>63</v>
      </c>
      <c r="B41" s="3">
        <v>-7.7070400000000001E-3</v>
      </c>
      <c r="C41" s="4" t="s">
        <v>250</v>
      </c>
      <c r="D41" s="3">
        <v>2.744711E-2</v>
      </c>
      <c r="E41" s="4">
        <v>-0.28000000000000003</v>
      </c>
      <c r="F41" s="5">
        <v>0.77890000000000004</v>
      </c>
    </row>
    <row r="42" spans="1:6" ht="15.75" thickBot="1">
      <c r="A42" s="2" t="s">
        <v>64</v>
      </c>
      <c r="B42" s="3">
        <v>-2.996675E-2</v>
      </c>
      <c r="C42" s="3" t="s">
        <v>250</v>
      </c>
      <c r="D42" s="3">
        <v>2.7235200000000001E-2</v>
      </c>
      <c r="E42" s="3">
        <v>-1.1000000000000001</v>
      </c>
      <c r="F42" s="5">
        <v>0.27129999999999999</v>
      </c>
    </row>
    <row r="43" spans="1:6" ht="15.75" thickBot="1">
      <c r="A43" s="2" t="s">
        <v>65</v>
      </c>
      <c r="B43" s="3">
        <v>7.2528899999999993E-2</v>
      </c>
      <c r="C43" s="4" t="s">
        <v>250</v>
      </c>
      <c r="D43" s="3">
        <v>3.141331E-2</v>
      </c>
      <c r="E43" s="4">
        <v>2.31</v>
      </c>
      <c r="F43" s="5">
        <v>2.1000000000000001E-2</v>
      </c>
    </row>
    <row r="44" spans="1:6" ht="15.75" thickBot="1">
      <c r="A44" s="2" t="s">
        <v>66</v>
      </c>
      <c r="B44" s="3">
        <v>0.12679389999999999</v>
      </c>
      <c r="C44" s="3" t="s">
        <v>250</v>
      </c>
      <c r="D44" s="3">
        <v>3.063867E-2</v>
      </c>
      <c r="E44" s="3">
        <v>4.1399999999999997</v>
      </c>
      <c r="F44" s="5" t="s">
        <v>29</v>
      </c>
    </row>
    <row r="45" spans="1:6" ht="15.75" thickBot="1">
      <c r="A45" s="2" t="s">
        <v>67</v>
      </c>
      <c r="B45" s="3">
        <v>8.0261099999999995E-3</v>
      </c>
      <c r="C45" s="4" t="s">
        <v>250</v>
      </c>
      <c r="D45" s="3">
        <v>2.8959559999999999E-2</v>
      </c>
      <c r="E45" s="4">
        <v>0.28000000000000003</v>
      </c>
      <c r="F45" s="5">
        <v>0.78169999999999995</v>
      </c>
    </row>
    <row r="46" spans="1:6" ht="15.75" thickBot="1">
      <c r="A46" s="2" t="s">
        <v>68</v>
      </c>
      <c r="B46" s="3">
        <v>-5.4921579999999998E-2</v>
      </c>
      <c r="C46" s="4" t="s">
        <v>250</v>
      </c>
      <c r="D46" s="3">
        <v>4.0929279999999998E-2</v>
      </c>
      <c r="E46" s="4">
        <v>-1.34</v>
      </c>
      <c r="F46" s="5">
        <v>0.17979999999999999</v>
      </c>
    </row>
    <row r="47" spans="1:6" ht="15.75" thickBot="1">
      <c r="A47" s="2" t="s">
        <v>69</v>
      </c>
      <c r="B47" s="3">
        <v>-2.8392270000000001E-2</v>
      </c>
      <c r="C47" s="3" t="s">
        <v>250</v>
      </c>
      <c r="D47" s="3">
        <v>4.0039140000000001E-2</v>
      </c>
      <c r="E47" s="3">
        <v>-0.71</v>
      </c>
      <c r="F47" s="5">
        <v>0.4783</v>
      </c>
    </row>
    <row r="48" spans="1:6" ht="15.75" thickBot="1">
      <c r="A48" s="2" t="s">
        <v>70</v>
      </c>
      <c r="B48" s="3">
        <v>1.713806E-2</v>
      </c>
      <c r="C48" s="4" t="s">
        <v>250</v>
      </c>
      <c r="D48" s="3">
        <v>3.9103930000000002E-2</v>
      </c>
      <c r="E48" s="4">
        <v>0.44</v>
      </c>
      <c r="F48" s="5">
        <v>0.66120000000000001</v>
      </c>
    </row>
    <row r="49" spans="1:6" ht="15.75" thickBot="1">
      <c r="A49" s="2" t="s">
        <v>71</v>
      </c>
      <c r="B49" s="3">
        <v>9.1614799999999996E-3</v>
      </c>
      <c r="C49" s="3" t="s">
        <v>250</v>
      </c>
      <c r="D49" s="3">
        <v>4.7808219999999998E-2</v>
      </c>
      <c r="E49" s="3">
        <v>0.19</v>
      </c>
      <c r="F49" s="5">
        <v>0.84799999999999998</v>
      </c>
    </row>
    <row r="50" spans="1:6" ht="15.75" thickBot="1">
      <c r="A50" s="2" t="s">
        <v>72</v>
      </c>
      <c r="B50" s="3">
        <v>4.6730500000000001E-2</v>
      </c>
      <c r="C50" s="4" t="s">
        <v>250</v>
      </c>
      <c r="D50" s="3">
        <v>4.3290559999999999E-2</v>
      </c>
      <c r="E50" s="4">
        <v>1.08</v>
      </c>
      <c r="F50" s="5">
        <v>0.28050000000000003</v>
      </c>
    </row>
    <row r="51" spans="1:6" ht="15.75" thickBot="1">
      <c r="A51" s="2" t="s">
        <v>73</v>
      </c>
      <c r="B51" s="3">
        <v>-5.3453880000000002E-2</v>
      </c>
      <c r="C51" s="3" t="s">
        <v>250</v>
      </c>
      <c r="D51" s="3">
        <v>4.5181499999999999E-2</v>
      </c>
      <c r="E51" s="3">
        <v>-1.18</v>
      </c>
      <c r="F51" s="5">
        <v>0.2369</v>
      </c>
    </row>
    <row r="52" spans="1:6" ht="15.75" thickBot="1">
      <c r="A52" s="2" t="s">
        <v>74</v>
      </c>
      <c r="B52" s="3">
        <v>-1.9233900000000002E-2</v>
      </c>
      <c r="C52" s="4" t="s">
        <v>250</v>
      </c>
      <c r="D52" s="3">
        <v>4.1814009999999999E-2</v>
      </c>
      <c r="E52" s="4">
        <v>-0.46</v>
      </c>
      <c r="F52" s="5">
        <v>0.64559999999999995</v>
      </c>
    </row>
    <row r="53" spans="1:6" ht="15.75" thickBot="1">
      <c r="A53" s="2" t="s">
        <v>75</v>
      </c>
      <c r="B53" s="3">
        <v>-1.153771E-2</v>
      </c>
      <c r="C53" s="3" t="s">
        <v>250</v>
      </c>
      <c r="D53" s="3">
        <v>6.0626319999999997E-2</v>
      </c>
      <c r="E53" s="3">
        <v>-0.19</v>
      </c>
      <c r="F53" s="5">
        <v>0.84909999999999997</v>
      </c>
    </row>
    <row r="54" spans="1:6" ht="15.75" thickBot="1">
      <c r="A54" s="2" t="s">
        <v>76</v>
      </c>
      <c r="B54" s="3">
        <v>-4.2003609999999997E-2</v>
      </c>
      <c r="C54" s="3" t="s">
        <v>250</v>
      </c>
      <c r="D54" s="3">
        <v>9.6756949999999994E-2</v>
      </c>
      <c r="E54" s="3">
        <v>-0.43</v>
      </c>
      <c r="F54" s="5">
        <v>0.66420000000000001</v>
      </c>
    </row>
    <row r="55" spans="1:6" ht="15.75" thickBot="1">
      <c r="A55" s="2" t="s">
        <v>77</v>
      </c>
      <c r="B55" s="3">
        <v>-6.9328070000000006E-2</v>
      </c>
      <c r="C55" s="4" t="s">
        <v>250</v>
      </c>
      <c r="D55" s="3">
        <v>8.7412770000000001E-2</v>
      </c>
      <c r="E55" s="4">
        <v>-0.79</v>
      </c>
      <c r="F55" s="5">
        <v>0.42780000000000001</v>
      </c>
    </row>
    <row r="56" spans="1:6" ht="15.75" thickBot="1">
      <c r="A56" s="2" t="s">
        <v>78</v>
      </c>
      <c r="B56" s="3">
        <v>-2.583361E-2</v>
      </c>
      <c r="C56" s="3" t="s">
        <v>250</v>
      </c>
      <c r="D56" s="3">
        <v>8.1282370000000007E-2</v>
      </c>
      <c r="E56" s="3">
        <v>-0.32</v>
      </c>
      <c r="F56" s="5">
        <v>0.75060000000000004</v>
      </c>
    </row>
    <row r="57" spans="1:6" ht="15.75" thickBot="1">
      <c r="A57" s="2" t="s">
        <v>79</v>
      </c>
      <c r="B57" s="3">
        <v>0.10965546</v>
      </c>
      <c r="C57" s="4" t="s">
        <v>250</v>
      </c>
      <c r="D57" s="3">
        <v>0.10149725</v>
      </c>
      <c r="E57" s="4">
        <v>1.08</v>
      </c>
      <c r="F57" s="5">
        <v>0.28010000000000002</v>
      </c>
    </row>
    <row r="58" spans="1:6" ht="15.75" thickBot="1">
      <c r="A58" s="2" t="s">
        <v>80</v>
      </c>
      <c r="B58" s="3">
        <v>-0.36690102000000002</v>
      </c>
      <c r="C58" s="3" t="s">
        <v>250</v>
      </c>
      <c r="D58" s="3">
        <v>0.10112926</v>
      </c>
      <c r="E58" s="3">
        <v>-3.63</v>
      </c>
      <c r="F58" s="5">
        <v>2.9999999999999997E-4</v>
      </c>
    </row>
    <row r="59" spans="1:6" ht="15.75" thickBot="1">
      <c r="A59" s="2" t="s">
        <v>251</v>
      </c>
      <c r="B59" s="3">
        <v>2.6306599999999999E-3</v>
      </c>
      <c r="C59" s="4" t="s">
        <v>250</v>
      </c>
      <c r="D59" s="3">
        <v>0.16299037</v>
      </c>
      <c r="E59" s="4">
        <v>0.02</v>
      </c>
      <c r="F59" s="5">
        <v>0.98709999999999998</v>
      </c>
    </row>
    <row r="60" spans="1:6" ht="15.75" thickBot="1">
      <c r="A60" s="2" t="s">
        <v>252</v>
      </c>
      <c r="B60" s="3">
        <v>-0.11874282999999999</v>
      </c>
      <c r="C60" s="3" t="s">
        <v>250</v>
      </c>
      <c r="D60" s="3">
        <v>0.13788341000000001</v>
      </c>
      <c r="E60" s="3">
        <v>-0.86</v>
      </c>
      <c r="F60" s="5">
        <v>0.38919999999999999</v>
      </c>
    </row>
    <row r="61" spans="1:6" ht="15.75" thickBot="1">
      <c r="A61" s="2" t="s">
        <v>81</v>
      </c>
      <c r="B61" s="3">
        <v>2.9260319999999999E-2</v>
      </c>
      <c r="C61" s="3" t="s">
        <v>250</v>
      </c>
      <c r="D61" s="3">
        <v>1.6564700000000002E-2</v>
      </c>
      <c r="E61" s="3">
        <v>1.77</v>
      </c>
      <c r="F61" s="5">
        <v>7.7399999999999997E-2</v>
      </c>
    </row>
    <row r="62" spans="1:6" ht="15.75" thickBot="1">
      <c r="A62" s="2" t="s">
        <v>82</v>
      </c>
      <c r="B62" s="3">
        <v>2.9588670000000001E-2</v>
      </c>
      <c r="C62" s="4" t="s">
        <v>250</v>
      </c>
      <c r="D62" s="3">
        <v>2.2643679999999999E-2</v>
      </c>
      <c r="E62" s="4">
        <v>1.31</v>
      </c>
      <c r="F62" s="5">
        <v>0.19139999999999999</v>
      </c>
    </row>
    <row r="63" spans="1:6" ht="15.75" thickBot="1">
      <c r="A63" s="2" t="s">
        <v>83</v>
      </c>
      <c r="B63" s="3">
        <v>8.9215500000000003E-3</v>
      </c>
      <c r="C63" s="3" t="s">
        <v>250</v>
      </c>
      <c r="D63" s="3">
        <v>2.547054E-2</v>
      </c>
      <c r="E63" s="3">
        <v>0.35</v>
      </c>
      <c r="F63" s="5">
        <v>0.72619999999999996</v>
      </c>
    </row>
    <row r="64" spans="1:6" ht="15.75" thickBot="1">
      <c r="A64" s="2" t="s">
        <v>84</v>
      </c>
      <c r="B64" s="3">
        <v>-3.8722779999999998E-2</v>
      </c>
      <c r="C64" s="4" t="s">
        <v>250</v>
      </c>
      <c r="D64" s="3">
        <v>1.6554079999999999E-2</v>
      </c>
      <c r="E64" s="4">
        <v>-2.34</v>
      </c>
      <c r="F64" s="5">
        <v>1.9400000000000001E-2</v>
      </c>
    </row>
    <row r="65" spans="1:6" ht="15.75" thickBot="1">
      <c r="A65" s="2" t="s">
        <v>85</v>
      </c>
      <c r="B65" s="3">
        <v>1.6065139999999999E-2</v>
      </c>
      <c r="C65" s="4" t="s">
        <v>250</v>
      </c>
      <c r="D65" s="3">
        <v>7.820829E-2</v>
      </c>
      <c r="E65" s="4">
        <v>0.21</v>
      </c>
      <c r="F65" s="5">
        <v>0.83730000000000004</v>
      </c>
    </row>
    <row r="66" spans="1:6" ht="15.75" thickBot="1">
      <c r="A66" s="2" t="s">
        <v>86</v>
      </c>
      <c r="B66" s="3">
        <v>8.7164870000000005E-2</v>
      </c>
      <c r="C66" s="3" t="s">
        <v>250</v>
      </c>
      <c r="D66" s="3">
        <v>6.126558E-2</v>
      </c>
      <c r="E66" s="3">
        <v>1.42</v>
      </c>
      <c r="F66" s="5">
        <v>0.15490000000000001</v>
      </c>
    </row>
    <row r="67" spans="1:6" ht="15.75" thickBot="1">
      <c r="A67" s="2" t="s">
        <v>87</v>
      </c>
      <c r="B67" s="3">
        <v>7.2341420000000003E-2</v>
      </c>
      <c r="C67" s="4" t="s">
        <v>250</v>
      </c>
      <c r="D67" s="3">
        <v>6.6094929999999996E-2</v>
      </c>
      <c r="E67" s="4">
        <v>1.0900000000000001</v>
      </c>
      <c r="F67" s="5">
        <v>0.27379999999999999</v>
      </c>
    </row>
    <row r="68" spans="1:6" ht="15.75" thickBot="1">
      <c r="A68" s="2" t="s">
        <v>88</v>
      </c>
      <c r="B68" s="3">
        <v>8.5477559999999994E-2</v>
      </c>
      <c r="C68" s="3" t="s">
        <v>250</v>
      </c>
      <c r="D68" s="3">
        <v>6.1442669999999998E-2</v>
      </c>
      <c r="E68" s="3">
        <v>1.39</v>
      </c>
      <c r="F68" s="5">
        <v>0.1643</v>
      </c>
    </row>
    <row r="69" spans="1:6" ht="15.75" thickBot="1">
      <c r="A69" s="2" t="s">
        <v>89</v>
      </c>
      <c r="B69" s="3">
        <v>2.995047E-2</v>
      </c>
      <c r="C69" s="4" t="s">
        <v>250</v>
      </c>
      <c r="D69" s="3">
        <v>7.0184289999999996E-2</v>
      </c>
      <c r="E69" s="4">
        <v>0.43</v>
      </c>
      <c r="F69" s="5">
        <v>0.66959999999999997</v>
      </c>
    </row>
    <row r="70" spans="1:6" ht="15.75" thickBot="1">
      <c r="A70" s="2" t="s">
        <v>253</v>
      </c>
      <c r="B70" s="3">
        <v>-1.79485736</v>
      </c>
      <c r="C70" s="4" t="s">
        <v>250</v>
      </c>
      <c r="D70" s="3">
        <v>0.14598970999999999</v>
      </c>
      <c r="E70" s="4">
        <v>-12.29</v>
      </c>
      <c r="F70" s="5" t="s">
        <v>29</v>
      </c>
    </row>
    <row r="71" spans="1:6" ht="15.75" thickBot="1">
      <c r="A71" s="2" t="s">
        <v>90</v>
      </c>
      <c r="B71" s="3">
        <v>-0.12867115000000001</v>
      </c>
      <c r="C71" s="3" t="s">
        <v>250</v>
      </c>
      <c r="D71" s="3">
        <v>4.6353859999999997E-2</v>
      </c>
      <c r="E71" s="3">
        <v>-2.78</v>
      </c>
      <c r="F71" s="5">
        <v>5.4999999999999997E-3</v>
      </c>
    </row>
    <row r="72" spans="1:6" ht="15.75" thickBot="1">
      <c r="A72" s="2" t="s">
        <v>254</v>
      </c>
      <c r="B72" s="3">
        <v>-2.1147559999999999E-2</v>
      </c>
      <c r="C72" s="4" t="s">
        <v>250</v>
      </c>
      <c r="D72" s="3">
        <v>0.13517172999999999</v>
      </c>
      <c r="E72" s="4">
        <v>-0.16</v>
      </c>
      <c r="F72" s="5">
        <v>0.87570000000000003</v>
      </c>
    </row>
    <row r="73" spans="1:6" ht="15.75" thickBot="1">
      <c r="A73" s="2" t="s">
        <v>255</v>
      </c>
      <c r="B73" s="3">
        <v>-2.2045799999999998E-3</v>
      </c>
      <c r="C73" s="3" t="s">
        <v>250</v>
      </c>
      <c r="D73" s="3">
        <v>0.13492997000000001</v>
      </c>
      <c r="E73" s="3">
        <v>-0.02</v>
      </c>
      <c r="F73" s="5">
        <v>0.98699999999999999</v>
      </c>
    </row>
    <row r="74" spans="1:6" ht="15.75" thickBot="1">
      <c r="A74" s="2" t="s">
        <v>91</v>
      </c>
      <c r="B74" s="3">
        <v>-5.2265060000000002E-2</v>
      </c>
      <c r="C74" s="4" t="s">
        <v>250</v>
      </c>
      <c r="D74" s="3">
        <v>0.1242012</v>
      </c>
      <c r="E74" s="4">
        <v>-0.42</v>
      </c>
      <c r="F74" s="5">
        <v>0.67390000000000005</v>
      </c>
    </row>
    <row r="75" spans="1:6" ht="15.75" thickBot="1">
      <c r="A75" s="2" t="s">
        <v>92</v>
      </c>
      <c r="B75" s="3">
        <v>-9.2200679999999993E-2</v>
      </c>
      <c r="C75" s="3" t="s">
        <v>250</v>
      </c>
      <c r="D75" s="3">
        <v>6.3365480000000002E-2</v>
      </c>
      <c r="E75" s="3">
        <v>-1.46</v>
      </c>
      <c r="F75" s="5">
        <v>0.14580000000000001</v>
      </c>
    </row>
    <row r="76" spans="1:6" ht="15.75" thickBot="1">
      <c r="A76" s="2" t="s">
        <v>93</v>
      </c>
      <c r="B76" s="3">
        <v>-0.10344096</v>
      </c>
      <c r="C76" s="4" t="s">
        <v>250</v>
      </c>
      <c r="D76" s="3">
        <v>6.0218500000000001E-2</v>
      </c>
      <c r="E76" s="4">
        <v>-1.72</v>
      </c>
      <c r="F76" s="5">
        <v>8.5999999999999993E-2</v>
      </c>
    </row>
    <row r="77" spans="1:6" ht="15.75" thickBot="1">
      <c r="A77" s="2" t="s">
        <v>256</v>
      </c>
      <c r="B77" s="3">
        <v>-1.36221E-3</v>
      </c>
      <c r="C77" s="4"/>
      <c r="D77" s="3">
        <v>9.1438999999999995E-4</v>
      </c>
      <c r="E77" s="4">
        <v>-1.49</v>
      </c>
      <c r="F77" s="5">
        <v>0.13639999999999999</v>
      </c>
    </row>
    <row r="78" spans="1:6" ht="15.75" thickBot="1">
      <c r="A78" s="2" t="s">
        <v>94</v>
      </c>
      <c r="B78" s="3">
        <v>-7.4280600000000002E-2</v>
      </c>
      <c r="C78" s="3" t="s">
        <v>250</v>
      </c>
      <c r="D78" s="3">
        <v>2.1882760000000001E-2</v>
      </c>
      <c r="E78" s="3">
        <v>-3.39</v>
      </c>
      <c r="F78" s="5">
        <v>6.9999999999999999E-4</v>
      </c>
    </row>
    <row r="79" spans="1:6" ht="15.75" thickBot="1">
      <c r="A79" s="2" t="s">
        <v>95</v>
      </c>
      <c r="B79" s="3">
        <v>1.607078E-2</v>
      </c>
      <c r="C79" s="4" t="s">
        <v>250</v>
      </c>
      <c r="D79" s="3">
        <v>5.9166959999999998E-2</v>
      </c>
      <c r="E79" s="4">
        <v>0.27</v>
      </c>
      <c r="F79" s="5">
        <v>0.78590000000000004</v>
      </c>
    </row>
    <row r="80" spans="1:6" ht="15.75" thickBot="1">
      <c r="A80" s="2" t="s">
        <v>96</v>
      </c>
      <c r="B80" s="3">
        <v>1.203186E-2</v>
      </c>
      <c r="C80" s="3" t="s">
        <v>250</v>
      </c>
      <c r="D80" s="3">
        <v>1.9741649999999999E-2</v>
      </c>
      <c r="E80" s="3">
        <v>0.61</v>
      </c>
      <c r="F80" s="5">
        <v>0.5423</v>
      </c>
    </row>
    <row r="81" spans="1:6" ht="15.75" thickBot="1">
      <c r="A81" s="2" t="s">
        <v>97</v>
      </c>
      <c r="B81" s="3">
        <v>2.8427649999999999E-2</v>
      </c>
      <c r="C81" s="4" t="s">
        <v>250</v>
      </c>
      <c r="D81" s="3">
        <v>6.8752859999999999E-2</v>
      </c>
      <c r="E81" s="4">
        <v>0.41</v>
      </c>
      <c r="F81" s="5">
        <v>0.67930000000000001</v>
      </c>
    </row>
    <row r="82" spans="1:6" ht="15.75" thickBot="1">
      <c r="A82" s="2" t="s">
        <v>98</v>
      </c>
      <c r="B82" s="3">
        <v>-1.7232319999999999E-2</v>
      </c>
      <c r="C82" s="3" t="s">
        <v>250</v>
      </c>
      <c r="D82" s="3">
        <v>1.081148E-2</v>
      </c>
      <c r="E82" s="3">
        <v>-1.59</v>
      </c>
      <c r="F82" s="5">
        <v>0.1111</v>
      </c>
    </row>
    <row r="83" spans="1:6" ht="15.75" thickBot="1">
      <c r="A83" s="2" t="s">
        <v>99</v>
      </c>
      <c r="B83" s="3">
        <v>-2.267599E-2</v>
      </c>
      <c r="C83" s="4" t="s">
        <v>250</v>
      </c>
      <c r="D83" s="3">
        <v>3.1066549999999998E-2</v>
      </c>
      <c r="E83" s="4">
        <v>-0.73</v>
      </c>
      <c r="F83" s="5">
        <v>0.46550000000000002</v>
      </c>
    </row>
    <row r="84" spans="1:6" ht="15.75" thickBot="1">
      <c r="A84" s="2" t="s">
        <v>100</v>
      </c>
      <c r="B84" s="3">
        <v>5.3637600000000004E-3</v>
      </c>
      <c r="C84" s="3" t="s">
        <v>250</v>
      </c>
      <c r="D84" s="3">
        <v>9.4701000000000004E-3</v>
      </c>
      <c r="E84" s="3">
        <v>0.56999999999999995</v>
      </c>
      <c r="F84" s="5">
        <v>0.57120000000000004</v>
      </c>
    </row>
    <row r="85" spans="1:6" ht="15.75" thickBot="1">
      <c r="A85" s="2" t="s">
        <v>101</v>
      </c>
      <c r="B85" s="3">
        <v>-6.4204730000000002E-2</v>
      </c>
      <c r="C85" s="4" t="s">
        <v>250</v>
      </c>
      <c r="D85" s="3">
        <v>0.11261519</v>
      </c>
      <c r="E85" s="4">
        <v>-0.56999999999999995</v>
      </c>
      <c r="F85" s="5">
        <v>0.56859999999999999</v>
      </c>
    </row>
    <row r="86" spans="1:6" ht="15.75" thickBot="1">
      <c r="A86" s="2" t="s">
        <v>102</v>
      </c>
      <c r="B86" s="3">
        <v>-1.6211529999999998E-2</v>
      </c>
      <c r="C86" s="3" t="s">
        <v>250</v>
      </c>
      <c r="D86" s="3">
        <v>1.0313940000000001E-2</v>
      </c>
      <c r="E86" s="3">
        <v>-1.57</v>
      </c>
      <c r="F86" s="5">
        <v>0.11609999999999999</v>
      </c>
    </row>
    <row r="87" spans="1:6" ht="15.75" thickBot="1">
      <c r="A87" s="2" t="s">
        <v>103</v>
      </c>
      <c r="B87" s="3">
        <v>1.5675660000000001E-2</v>
      </c>
      <c r="C87" s="4" t="s">
        <v>250</v>
      </c>
      <c r="D87" s="3">
        <v>5.1269660000000002E-2</v>
      </c>
      <c r="E87" s="4">
        <v>0.31</v>
      </c>
      <c r="F87" s="5">
        <v>0.75980000000000003</v>
      </c>
    </row>
    <row r="88" spans="1:6" ht="15.75" thickBot="1">
      <c r="A88" s="2" t="s">
        <v>104</v>
      </c>
      <c r="B88" s="3">
        <v>3.0020669999999999E-2</v>
      </c>
      <c r="C88" s="3" t="s">
        <v>250</v>
      </c>
      <c r="D88" s="3">
        <v>1.8253660000000001E-2</v>
      </c>
      <c r="E88" s="3">
        <v>1.64</v>
      </c>
      <c r="F88" s="5">
        <v>0.1002</v>
      </c>
    </row>
    <row r="89" spans="1:6" ht="15.75" thickBot="1">
      <c r="A89" s="2" t="s">
        <v>105</v>
      </c>
      <c r="B89" s="3">
        <v>-1.5857499999999999E-3</v>
      </c>
      <c r="C89" s="4" t="s">
        <v>250</v>
      </c>
      <c r="D89" s="3">
        <v>8.2939299999999997E-3</v>
      </c>
      <c r="E89" s="4">
        <v>-0.19</v>
      </c>
      <c r="F89" s="5">
        <v>0.84840000000000004</v>
      </c>
    </row>
    <row r="90" spans="1:6" ht="15.75" thickBot="1">
      <c r="A90" s="2" t="s">
        <v>106</v>
      </c>
      <c r="B90" s="3">
        <v>-4.3925359999999997E-2</v>
      </c>
      <c r="C90" s="4" t="s">
        <v>250</v>
      </c>
      <c r="D90" s="3">
        <v>2.463458E-2</v>
      </c>
      <c r="E90" s="4">
        <v>-1.78</v>
      </c>
      <c r="F90" s="5">
        <v>7.4700000000000003E-2</v>
      </c>
    </row>
    <row r="91" spans="1:6" ht="15.75" thickBot="1">
      <c r="A91" s="2" t="s">
        <v>107</v>
      </c>
      <c r="B91" s="3">
        <v>-1.063251E-2</v>
      </c>
      <c r="C91" s="3" t="s">
        <v>250</v>
      </c>
      <c r="D91" s="3">
        <v>9.0177E-3</v>
      </c>
      <c r="E91" s="3">
        <v>-1.18</v>
      </c>
      <c r="F91" s="5">
        <v>0.23849999999999999</v>
      </c>
    </row>
    <row r="92" spans="1:6" ht="15.75" thickBot="1">
      <c r="A92" s="2" t="s">
        <v>108</v>
      </c>
      <c r="B92" s="3">
        <v>-8.5050899999999999E-3</v>
      </c>
      <c r="C92" s="4" t="s">
        <v>250</v>
      </c>
      <c r="D92" s="3">
        <v>9.3288099999999999E-3</v>
      </c>
      <c r="E92" s="4">
        <v>-0.91</v>
      </c>
      <c r="F92" s="5">
        <v>0.36199999999999999</v>
      </c>
    </row>
    <row r="93" spans="1:6" ht="15.75" thickBot="1">
      <c r="A93" s="2" t="s">
        <v>109</v>
      </c>
      <c r="B93" s="3">
        <v>3.9724509999999998E-2</v>
      </c>
      <c r="C93" s="4" t="s">
        <v>250</v>
      </c>
      <c r="D93" s="3">
        <v>1.7378319999999999E-2</v>
      </c>
      <c r="E93" s="4">
        <v>2.29</v>
      </c>
      <c r="F93" s="5">
        <v>2.23E-2</v>
      </c>
    </row>
    <row r="94" spans="1:6" ht="15.75" thickBot="1">
      <c r="A94" s="2" t="s">
        <v>110</v>
      </c>
      <c r="B94" s="3">
        <v>1.151511E-2</v>
      </c>
      <c r="C94" s="3" t="s">
        <v>250</v>
      </c>
      <c r="D94" s="3">
        <v>2.348302E-2</v>
      </c>
      <c r="E94" s="3">
        <v>0.49</v>
      </c>
      <c r="F94" s="5">
        <v>0.62390000000000001</v>
      </c>
    </row>
    <row r="95" spans="1:6" ht="15.75" thickBot="1">
      <c r="A95" s="2" t="s">
        <v>111</v>
      </c>
      <c r="B95" s="3">
        <v>4.3664999999999997E-3</v>
      </c>
      <c r="C95" s="4" t="s">
        <v>250</v>
      </c>
      <c r="D95" s="3">
        <v>8.1278500000000007E-3</v>
      </c>
      <c r="E95" s="4">
        <v>0.54</v>
      </c>
      <c r="F95" s="5">
        <v>0.59119999999999995</v>
      </c>
    </row>
    <row r="96" spans="1:6" ht="15.75" thickBot="1">
      <c r="A96" s="2" t="s">
        <v>112</v>
      </c>
      <c r="B96" s="3">
        <v>2.4111699999999998E-3</v>
      </c>
      <c r="C96" s="4" t="s">
        <v>250</v>
      </c>
      <c r="D96" s="3">
        <v>3.4037900000000003E-2</v>
      </c>
      <c r="E96" s="4">
        <v>7.0000000000000007E-2</v>
      </c>
      <c r="F96" s="5">
        <v>0.94350000000000001</v>
      </c>
    </row>
    <row r="97" spans="1:6" ht="15.75" thickBot="1">
      <c r="A97" s="2" t="s">
        <v>113</v>
      </c>
      <c r="B97" s="3">
        <v>-7.3118020000000006E-2</v>
      </c>
      <c r="C97" s="3" t="s">
        <v>250</v>
      </c>
      <c r="D97" s="3">
        <v>1.6567769999999999E-2</v>
      </c>
      <c r="E97" s="3">
        <v>-4.41</v>
      </c>
      <c r="F97" s="5" t="s">
        <v>29</v>
      </c>
    </row>
    <row r="98" spans="1:6" ht="15.75" thickBot="1">
      <c r="A98" s="2" t="s">
        <v>114</v>
      </c>
      <c r="B98" s="3">
        <v>-7.37289E-3</v>
      </c>
      <c r="C98" s="4" t="s">
        <v>250</v>
      </c>
      <c r="D98" s="3">
        <v>7.6472399999999996E-3</v>
      </c>
      <c r="E98" s="4">
        <v>-0.96</v>
      </c>
      <c r="F98" s="5">
        <v>0.33510000000000001</v>
      </c>
    </row>
    <row r="99" spans="1:6" ht="15.75" thickBot="1">
      <c r="A99" s="2" t="s">
        <v>115</v>
      </c>
      <c r="B99" s="3">
        <v>-0.32374417</v>
      </c>
      <c r="C99" s="3" t="s">
        <v>250</v>
      </c>
      <c r="D99" s="3">
        <v>7.2926930000000001E-2</v>
      </c>
      <c r="E99" s="3">
        <v>-4.4400000000000004</v>
      </c>
      <c r="F99" s="5" t="s">
        <v>29</v>
      </c>
    </row>
    <row r="100" spans="1:6" ht="15.75" thickBot="1">
      <c r="A100" s="2" t="s">
        <v>116</v>
      </c>
      <c r="B100" s="3">
        <v>4.5237359999999997E-2</v>
      </c>
      <c r="C100" s="3" t="s">
        <v>250</v>
      </c>
      <c r="D100" s="3">
        <v>5.2518679999999998E-2</v>
      </c>
      <c r="E100" s="3">
        <v>0.86</v>
      </c>
      <c r="F100" s="5">
        <v>0.3891</v>
      </c>
    </row>
    <row r="101" spans="1:6" ht="15.75" thickBot="1">
      <c r="A101" s="2" t="s">
        <v>117</v>
      </c>
      <c r="B101" s="3">
        <v>5.1997250000000002E-2</v>
      </c>
      <c r="C101" s="4" t="s">
        <v>250</v>
      </c>
      <c r="D101" s="3">
        <v>5.1747469999999997E-2</v>
      </c>
      <c r="E101" s="4">
        <v>1</v>
      </c>
      <c r="F101" s="5">
        <v>0.31509999999999999</v>
      </c>
    </row>
    <row r="102" spans="1:6" ht="15.75" thickBot="1">
      <c r="A102" s="2" t="s">
        <v>118</v>
      </c>
      <c r="B102" s="3">
        <v>6.6251879999999999E-2</v>
      </c>
      <c r="C102" s="3" t="s">
        <v>250</v>
      </c>
      <c r="D102" s="3">
        <v>5.1376770000000002E-2</v>
      </c>
      <c r="E102" s="3">
        <v>1.29</v>
      </c>
      <c r="F102" s="5">
        <v>0.1973</v>
      </c>
    </row>
    <row r="103" spans="1:6" ht="15.75" thickBot="1">
      <c r="A103" s="2" t="s">
        <v>119</v>
      </c>
      <c r="B103" s="3">
        <v>7.6820029999999997E-2</v>
      </c>
      <c r="C103" s="4" t="s">
        <v>250</v>
      </c>
      <c r="D103" s="3">
        <v>5.8891400000000003E-2</v>
      </c>
      <c r="E103" s="4">
        <v>1.3</v>
      </c>
      <c r="F103" s="5">
        <v>0.19220000000000001</v>
      </c>
    </row>
    <row r="104" spans="1:6" ht="15.75" thickBot="1">
      <c r="A104" s="2" t="s">
        <v>120</v>
      </c>
      <c r="B104" s="3">
        <v>0.13530428</v>
      </c>
      <c r="C104" s="3" t="s">
        <v>250</v>
      </c>
      <c r="D104" s="3">
        <v>6.3210359999999993E-2</v>
      </c>
      <c r="E104" s="3">
        <v>2.14</v>
      </c>
      <c r="F104" s="5">
        <v>3.2399999999999998E-2</v>
      </c>
    </row>
    <row r="105" spans="1:6" ht="15.75" thickBot="1">
      <c r="A105" s="2" t="s">
        <v>121</v>
      </c>
      <c r="B105" s="3">
        <v>3.4566859999999998E-2</v>
      </c>
      <c r="C105" s="3" t="s">
        <v>250</v>
      </c>
      <c r="D105" s="3">
        <v>9.1776360000000001E-2</v>
      </c>
      <c r="E105" s="3">
        <v>0.38</v>
      </c>
      <c r="F105" s="5">
        <v>0.70650000000000002</v>
      </c>
    </row>
    <row r="106" spans="1:6" ht="15.75" thickBot="1">
      <c r="A106" s="2" t="s">
        <v>122</v>
      </c>
      <c r="B106" s="3">
        <v>-1.211397E-2</v>
      </c>
      <c r="C106" s="4" t="s">
        <v>250</v>
      </c>
      <c r="D106" s="3">
        <v>9.1153059999999994E-2</v>
      </c>
      <c r="E106" s="4">
        <v>-0.13</v>
      </c>
      <c r="F106" s="5">
        <v>0.89429999999999998</v>
      </c>
    </row>
    <row r="107" spans="1:6" ht="15.75" thickBot="1">
      <c r="A107" s="2" t="s">
        <v>123</v>
      </c>
      <c r="B107" s="3">
        <v>-1.202842E-2</v>
      </c>
      <c r="C107" s="3" t="s">
        <v>250</v>
      </c>
      <c r="D107" s="3">
        <v>9.0738730000000004E-2</v>
      </c>
      <c r="E107" s="3">
        <v>-0.13</v>
      </c>
      <c r="F107" s="5">
        <v>0.89459999999999995</v>
      </c>
    </row>
    <row r="108" spans="1:6" ht="15.75" thickBot="1">
      <c r="A108" s="2" t="s">
        <v>124</v>
      </c>
      <c r="B108" s="3">
        <v>-2.0792729999999999E-2</v>
      </c>
      <c r="C108" s="4" t="s">
        <v>250</v>
      </c>
      <c r="D108" s="3">
        <v>9.1277620000000004E-2</v>
      </c>
      <c r="E108" s="4">
        <v>-0.23</v>
      </c>
      <c r="F108" s="5">
        <v>0.81979999999999997</v>
      </c>
    </row>
    <row r="109" spans="1:6" ht="15.75" thickBot="1">
      <c r="A109" s="2" t="s">
        <v>125</v>
      </c>
      <c r="B109" s="3">
        <v>4.5928860000000002E-2</v>
      </c>
      <c r="C109" s="4" t="s">
        <v>250</v>
      </c>
      <c r="D109" s="3">
        <v>6.7185529999999993E-2</v>
      </c>
      <c r="E109" s="4">
        <v>0.68</v>
      </c>
      <c r="F109" s="5">
        <v>0.49430000000000002</v>
      </c>
    </row>
    <row r="110" spans="1:6" ht="15.75" thickBot="1">
      <c r="A110" s="2" t="s">
        <v>126</v>
      </c>
      <c r="B110" s="3">
        <v>3.0121100000000001E-2</v>
      </c>
      <c r="C110" s="3" t="s">
        <v>250</v>
      </c>
      <c r="D110" s="3">
        <v>6.6403989999999996E-2</v>
      </c>
      <c r="E110" s="3">
        <v>0.45</v>
      </c>
      <c r="F110" s="5">
        <v>0.6502</v>
      </c>
    </row>
    <row r="111" spans="1:6" ht="15.75" thickBot="1">
      <c r="A111" s="2" t="s">
        <v>127</v>
      </c>
      <c r="B111" s="3">
        <v>3.008769E-2</v>
      </c>
      <c r="C111" s="4" t="s">
        <v>250</v>
      </c>
      <c r="D111" s="3">
        <v>6.7665980000000001E-2</v>
      </c>
      <c r="E111" s="4">
        <v>0.44</v>
      </c>
      <c r="F111" s="5">
        <v>0.65659999999999996</v>
      </c>
    </row>
    <row r="112" spans="1:6" ht="15.75" thickBot="1">
      <c r="A112" s="2" t="s">
        <v>257</v>
      </c>
      <c r="B112" s="3">
        <v>0.12212629999999999</v>
      </c>
      <c r="C112" s="3" t="s">
        <v>250</v>
      </c>
      <c r="D112" s="3">
        <v>9.0145870000000003E-2</v>
      </c>
      <c r="E112" s="3">
        <v>1.35</v>
      </c>
      <c r="F112" s="5">
        <v>0.17560000000000001</v>
      </c>
    </row>
    <row r="113" spans="1:6" ht="15.75" thickBot="1">
      <c r="A113" s="2" t="s">
        <v>128</v>
      </c>
      <c r="B113" s="3">
        <v>7.3879819999999999E-2</v>
      </c>
      <c r="C113" s="3" t="s">
        <v>250</v>
      </c>
      <c r="D113" s="3">
        <v>6.4963919999999994E-2</v>
      </c>
      <c r="E113" s="3">
        <v>1.1399999999999999</v>
      </c>
      <c r="F113" s="5">
        <v>0.2555</v>
      </c>
    </row>
    <row r="114" spans="1:6" ht="15.75" thickBot="1">
      <c r="A114" s="2" t="s">
        <v>129</v>
      </c>
      <c r="B114" s="3">
        <v>3.8838249999999998E-2</v>
      </c>
      <c r="C114" s="4" t="s">
        <v>250</v>
      </c>
      <c r="D114" s="3">
        <v>6.4509590000000006E-2</v>
      </c>
      <c r="E114" s="4">
        <v>0.6</v>
      </c>
      <c r="F114" s="5">
        <v>0.54720000000000002</v>
      </c>
    </row>
    <row r="115" spans="1:6" ht="15.75" thickBot="1">
      <c r="A115" s="2" t="s">
        <v>130</v>
      </c>
      <c r="B115" s="3">
        <v>8.7515800000000001E-3</v>
      </c>
      <c r="C115" s="3" t="s">
        <v>250</v>
      </c>
      <c r="D115" s="3">
        <v>6.4678120000000006E-2</v>
      </c>
      <c r="E115" s="3">
        <v>0.14000000000000001</v>
      </c>
      <c r="F115" s="5">
        <v>0.89239999999999997</v>
      </c>
    </row>
    <row r="116" spans="1:6" ht="15.75" thickBot="1">
      <c r="A116" s="2" t="s">
        <v>131</v>
      </c>
      <c r="B116" s="3">
        <v>8.7749799999999999E-3</v>
      </c>
      <c r="C116" s="4" t="s">
        <v>250</v>
      </c>
      <c r="D116" s="3">
        <v>6.4336229999999994E-2</v>
      </c>
      <c r="E116" s="4">
        <v>0.14000000000000001</v>
      </c>
      <c r="F116" s="5">
        <v>0.89149999999999996</v>
      </c>
    </row>
    <row r="117" spans="1:6" ht="15.75" thickBot="1">
      <c r="A117" s="2" t="s">
        <v>132</v>
      </c>
      <c r="B117" s="3">
        <v>0.14288865000000001</v>
      </c>
      <c r="C117" s="4" t="s">
        <v>250</v>
      </c>
      <c r="D117" s="3">
        <v>0.17850539000000001</v>
      </c>
      <c r="E117" s="4">
        <v>0.8</v>
      </c>
      <c r="F117" s="5">
        <v>0.42349999999999999</v>
      </c>
    </row>
    <row r="118" spans="1:6" ht="15.75" thickBot="1">
      <c r="A118" s="2" t="s">
        <v>133</v>
      </c>
      <c r="B118" s="3">
        <v>0.13987494</v>
      </c>
      <c r="C118" s="3" t="s">
        <v>250</v>
      </c>
      <c r="D118" s="3">
        <v>0.17858503000000001</v>
      </c>
      <c r="E118" s="3">
        <v>0.78</v>
      </c>
      <c r="F118" s="5">
        <v>0.43359999999999999</v>
      </c>
    </row>
    <row r="119" spans="1:6" ht="15.75" thickBot="1">
      <c r="A119" s="2" t="s">
        <v>134</v>
      </c>
      <c r="B119" s="3">
        <v>0.13017471999999999</v>
      </c>
      <c r="C119" s="4" t="s">
        <v>250</v>
      </c>
      <c r="D119" s="3">
        <v>0.17867565999999999</v>
      </c>
      <c r="E119" s="4">
        <v>0.73</v>
      </c>
      <c r="F119" s="5">
        <v>0.46629999999999999</v>
      </c>
    </row>
    <row r="120" spans="1:6" ht="15.75" thickBot="1">
      <c r="A120" s="2" t="s">
        <v>135</v>
      </c>
      <c r="B120" s="3">
        <v>0.11313751</v>
      </c>
      <c r="C120" s="3" t="s">
        <v>250</v>
      </c>
      <c r="D120" s="3">
        <v>0.17871851999999999</v>
      </c>
      <c r="E120" s="3">
        <v>0.63</v>
      </c>
      <c r="F120" s="5">
        <v>0.52680000000000005</v>
      </c>
    </row>
    <row r="121" spans="1:6" ht="15.75" thickBot="1">
      <c r="A121" s="2" t="s">
        <v>136</v>
      </c>
      <c r="B121" s="3">
        <v>0.11450403000000001</v>
      </c>
      <c r="C121" s="4" t="s">
        <v>250</v>
      </c>
      <c r="D121" s="3">
        <v>0.17928247999999999</v>
      </c>
      <c r="E121" s="4">
        <v>0.64</v>
      </c>
      <c r="F121" s="5">
        <v>0.52310000000000001</v>
      </c>
    </row>
    <row r="122" spans="1:6" ht="15.75" thickBot="1">
      <c r="A122" s="2" t="s">
        <v>258</v>
      </c>
      <c r="B122" s="3">
        <v>9.9843440000000006E-2</v>
      </c>
      <c r="C122" s="3" t="s">
        <v>250</v>
      </c>
      <c r="D122" s="3">
        <v>0.17865949</v>
      </c>
      <c r="E122" s="3">
        <v>0.56000000000000005</v>
      </c>
      <c r="F122" s="5">
        <v>0.57630000000000003</v>
      </c>
    </row>
    <row r="123" spans="1:6" ht="15.75" thickBot="1">
      <c r="A123" s="2" t="s">
        <v>137</v>
      </c>
      <c r="B123" s="3">
        <v>-3.3860000000000001E-3</v>
      </c>
      <c r="C123" s="3" t="s">
        <v>250</v>
      </c>
      <c r="D123" s="3">
        <v>0.11354961</v>
      </c>
      <c r="E123" s="3">
        <v>-0.03</v>
      </c>
      <c r="F123" s="5">
        <v>0.97619999999999996</v>
      </c>
    </row>
    <row r="124" spans="1:6" ht="15.75" thickBot="1">
      <c r="A124" s="2" t="s">
        <v>138</v>
      </c>
      <c r="B124" s="3">
        <v>-4.3845620000000002E-2</v>
      </c>
      <c r="C124" s="4" t="s">
        <v>250</v>
      </c>
      <c r="D124" s="3">
        <v>0.11248300999999999</v>
      </c>
      <c r="E124" s="4">
        <v>-0.39</v>
      </c>
      <c r="F124" s="5">
        <v>0.69669999999999999</v>
      </c>
    </row>
    <row r="125" spans="1:6" ht="15.75" thickBot="1">
      <c r="A125" s="2" t="s">
        <v>139</v>
      </c>
      <c r="B125" s="3">
        <v>-7.1507260000000003E-2</v>
      </c>
      <c r="C125" s="3" t="s">
        <v>250</v>
      </c>
      <c r="D125" s="3">
        <v>0.11221598000000001</v>
      </c>
      <c r="E125" s="3">
        <v>-0.64</v>
      </c>
      <c r="F125" s="5">
        <v>0.52400000000000002</v>
      </c>
    </row>
    <row r="126" spans="1:6" ht="15.75" thickBot="1">
      <c r="A126" s="2" t="s">
        <v>140</v>
      </c>
      <c r="B126" s="3">
        <v>-6.2316040000000003E-2</v>
      </c>
      <c r="C126" s="4" t="s">
        <v>250</v>
      </c>
      <c r="D126" s="3">
        <v>0.11201062000000001</v>
      </c>
      <c r="E126" s="4">
        <v>-0.56000000000000005</v>
      </c>
      <c r="F126" s="5">
        <v>0.57799999999999996</v>
      </c>
    </row>
    <row r="127" spans="1:6" ht="15.75" thickBot="1">
      <c r="A127" s="2" t="s">
        <v>141</v>
      </c>
      <c r="B127" s="3">
        <v>-5.1741809999999999E-2</v>
      </c>
      <c r="C127" s="3" t="s">
        <v>250</v>
      </c>
      <c r="D127" s="3">
        <v>0.11205527</v>
      </c>
      <c r="E127" s="3">
        <v>-0.46</v>
      </c>
      <c r="F127" s="5">
        <v>0.64429999999999998</v>
      </c>
    </row>
    <row r="128" spans="1:6" ht="15.75" thickBot="1">
      <c r="A128" s="2" t="s">
        <v>142</v>
      </c>
      <c r="B128" s="3">
        <v>-1.631606E-2</v>
      </c>
      <c r="C128" s="4" t="s">
        <v>250</v>
      </c>
      <c r="D128" s="3">
        <v>0.12064919</v>
      </c>
      <c r="E128" s="4">
        <v>-0.14000000000000001</v>
      </c>
      <c r="F128" s="5">
        <v>0.89239999999999997</v>
      </c>
    </row>
    <row r="129" spans="1:6" ht="15.75" thickBot="1">
      <c r="A129" s="2" t="s">
        <v>143</v>
      </c>
      <c r="B129" s="3">
        <v>0.15214109000000001</v>
      </c>
      <c r="C129" s="4" t="s">
        <v>250</v>
      </c>
      <c r="D129" s="3">
        <v>0.12907680999999999</v>
      </c>
      <c r="E129" s="4">
        <v>1.18</v>
      </c>
      <c r="F129" s="5">
        <v>0.23860000000000001</v>
      </c>
    </row>
    <row r="130" spans="1:6" ht="15.75" thickBot="1">
      <c r="A130" s="2" t="s">
        <v>144</v>
      </c>
      <c r="B130" s="3">
        <v>0.12660999000000001</v>
      </c>
      <c r="C130" s="3" t="s">
        <v>250</v>
      </c>
      <c r="D130" s="3">
        <v>5.6116119999999999E-2</v>
      </c>
      <c r="E130" s="3">
        <v>2.2599999999999998</v>
      </c>
      <c r="F130" s="5">
        <v>2.41E-2</v>
      </c>
    </row>
    <row r="131" spans="1:6" ht="15.75" thickBot="1">
      <c r="A131" s="2" t="s">
        <v>145</v>
      </c>
      <c r="B131" s="3">
        <v>0.18987983999999999</v>
      </c>
      <c r="C131" s="4" t="s">
        <v>250</v>
      </c>
      <c r="D131" s="3">
        <v>5.9867570000000002E-2</v>
      </c>
      <c r="E131" s="4">
        <v>3.17</v>
      </c>
      <c r="F131" s="5">
        <v>1.5E-3</v>
      </c>
    </row>
    <row r="132" spans="1:6" ht="15.75" thickBot="1">
      <c r="A132" s="2" t="s">
        <v>146</v>
      </c>
      <c r="B132" s="3">
        <v>-2.5434699999999999E-3</v>
      </c>
      <c r="C132" s="3" t="s">
        <v>250</v>
      </c>
      <c r="D132" s="3">
        <v>6.8543960000000001E-2</v>
      </c>
      <c r="E132" s="3">
        <v>-0.04</v>
      </c>
      <c r="F132" s="5">
        <v>0.97040000000000004</v>
      </c>
    </row>
    <row r="133" spans="1:6" ht="15.75" thickBot="1">
      <c r="A133" s="2" t="s">
        <v>147</v>
      </c>
      <c r="B133" s="3">
        <v>5.9426130000000001E-2</v>
      </c>
      <c r="C133" s="4" t="s">
        <v>250</v>
      </c>
      <c r="D133" s="3">
        <v>9.8984169999999996E-2</v>
      </c>
      <c r="E133" s="4">
        <v>0.6</v>
      </c>
      <c r="F133" s="5">
        <v>0.54830000000000001</v>
      </c>
    </row>
    <row r="134" spans="1:6" ht="15.75" thickBot="1">
      <c r="A134" s="2" t="s">
        <v>148</v>
      </c>
      <c r="B134" s="3">
        <v>2.7566029999999998E-2</v>
      </c>
      <c r="C134" s="4" t="s">
        <v>250</v>
      </c>
      <c r="D134" s="3">
        <v>6.6278200000000004E-3</v>
      </c>
      <c r="E134" s="4">
        <v>4.16</v>
      </c>
      <c r="F134" s="5" t="s">
        <v>29</v>
      </c>
    </row>
    <row r="135" spans="1:6" ht="15.75" thickBot="1">
      <c r="A135" s="2" t="s">
        <v>149</v>
      </c>
      <c r="B135" s="3">
        <v>1.9000110000000001E-2</v>
      </c>
      <c r="C135" s="3" t="s">
        <v>250</v>
      </c>
      <c r="D135" s="3">
        <v>1.403223E-2</v>
      </c>
      <c r="E135" s="3">
        <v>1.35</v>
      </c>
      <c r="F135" s="5">
        <v>0.17580000000000001</v>
      </c>
    </row>
    <row r="136" spans="1:6" ht="15.75" thickBot="1">
      <c r="A136" s="2" t="s">
        <v>150</v>
      </c>
      <c r="B136" s="3">
        <v>2.0603679999999999E-2</v>
      </c>
      <c r="C136" s="4" t="s">
        <v>250</v>
      </c>
      <c r="D136" s="3">
        <v>6.9551099999999996E-3</v>
      </c>
      <c r="E136" s="4">
        <v>2.96</v>
      </c>
      <c r="F136" s="5">
        <v>3.0999999999999999E-3</v>
      </c>
    </row>
    <row r="137" spans="1:6" ht="15.75" thickBot="1">
      <c r="A137" s="2" t="s">
        <v>151</v>
      </c>
      <c r="B137" s="3">
        <v>-0.3445821</v>
      </c>
      <c r="C137" s="3" t="s">
        <v>250</v>
      </c>
      <c r="D137" s="3">
        <v>7.3580610000000005E-2</v>
      </c>
      <c r="E137" s="3">
        <v>-4.68</v>
      </c>
      <c r="F137" s="5" t="s">
        <v>29</v>
      </c>
    </row>
    <row r="138" spans="1:6" ht="15.75" thickBot="1">
      <c r="A138" s="2" t="s">
        <v>152</v>
      </c>
      <c r="B138" s="3">
        <v>-3.9697299999999998E-2</v>
      </c>
      <c r="C138" s="3" t="s">
        <v>250</v>
      </c>
      <c r="D138" s="3">
        <v>1.15272E-2</v>
      </c>
      <c r="E138" s="3">
        <v>-3.44</v>
      </c>
      <c r="F138" s="5">
        <v>5.9999999999999995E-4</v>
      </c>
    </row>
    <row r="139" spans="1:6" ht="15.75" thickBot="1">
      <c r="A139" s="2" t="s">
        <v>153</v>
      </c>
      <c r="B139" s="3">
        <v>-0.15688363</v>
      </c>
      <c r="C139" s="3" t="s">
        <v>250</v>
      </c>
      <c r="D139" s="3">
        <v>0.14734325000000001</v>
      </c>
      <c r="E139" s="3">
        <v>-1.06</v>
      </c>
      <c r="F139" s="5">
        <v>0.28710000000000002</v>
      </c>
    </row>
    <row r="140" spans="1:6" ht="15.75" thickBot="1">
      <c r="A140" s="2" t="s">
        <v>154</v>
      </c>
      <c r="B140" s="3">
        <v>-0.14969115</v>
      </c>
      <c r="C140" s="4" t="s">
        <v>250</v>
      </c>
      <c r="D140" s="3">
        <v>0.14733341</v>
      </c>
      <c r="E140" s="4">
        <v>-1.02</v>
      </c>
      <c r="F140" s="5">
        <v>0.30969999999999998</v>
      </c>
    </row>
    <row r="141" spans="1:6" ht="15.75" thickBot="1">
      <c r="A141" s="2" t="s">
        <v>155</v>
      </c>
      <c r="B141" s="3">
        <v>-0.12847554</v>
      </c>
      <c r="C141" s="3" t="s">
        <v>250</v>
      </c>
      <c r="D141" s="3">
        <v>0.14874301000000001</v>
      </c>
      <c r="E141" s="3">
        <v>-0.86</v>
      </c>
      <c r="F141" s="5">
        <v>0.38779999999999998</v>
      </c>
    </row>
    <row r="142" spans="1:6" ht="15.75" thickBot="1">
      <c r="A142" s="2" t="s">
        <v>259</v>
      </c>
      <c r="B142" s="3">
        <v>-0.15964248</v>
      </c>
      <c r="C142" s="4" t="s">
        <v>250</v>
      </c>
      <c r="D142" s="3">
        <v>0.15082354000000001</v>
      </c>
      <c r="E142" s="4">
        <v>-1.06</v>
      </c>
      <c r="F142" s="5">
        <v>0.28989999999999999</v>
      </c>
    </row>
    <row r="143" spans="1:6" ht="15.75" thickBot="1">
      <c r="A143" s="2" t="s">
        <v>156</v>
      </c>
      <c r="B143" s="3">
        <v>7.8459829999999994E-2</v>
      </c>
      <c r="C143" s="4" t="s">
        <v>250</v>
      </c>
      <c r="D143" s="3">
        <v>2.0033220000000001E-2</v>
      </c>
      <c r="E143" s="4">
        <v>3.92</v>
      </c>
      <c r="F143" s="5" t="s">
        <v>29</v>
      </c>
    </row>
    <row r="144" spans="1:6" ht="15.75" thickBot="1">
      <c r="A144" s="2" t="s">
        <v>157</v>
      </c>
      <c r="B144" s="3">
        <v>1.357066E-2</v>
      </c>
      <c r="C144" s="3" t="s">
        <v>250</v>
      </c>
      <c r="D144" s="3">
        <v>1.6676969999999999E-2</v>
      </c>
      <c r="E144" s="3">
        <v>0.81</v>
      </c>
      <c r="F144" s="5">
        <v>0.41589999999999999</v>
      </c>
    </row>
    <row r="145" spans="1:6" ht="15.75" thickBot="1">
      <c r="A145" s="2" t="s">
        <v>158</v>
      </c>
      <c r="B145" s="3">
        <v>4.1782E-3</v>
      </c>
      <c r="C145" s="4" t="s">
        <v>250</v>
      </c>
      <c r="D145" s="3">
        <v>1.5459240000000001E-2</v>
      </c>
      <c r="E145" s="4">
        <v>0.27</v>
      </c>
      <c r="F145" s="5">
        <v>0.78700000000000003</v>
      </c>
    </row>
    <row r="146" spans="1:6" ht="15.75" thickBot="1">
      <c r="A146" s="2" t="s">
        <v>159</v>
      </c>
      <c r="B146" s="3">
        <v>0.19368682000000001</v>
      </c>
      <c r="C146" s="4" t="s">
        <v>250</v>
      </c>
      <c r="D146" s="3">
        <v>8.4271869999999999E-2</v>
      </c>
      <c r="E146" s="4">
        <v>2.2999999999999998</v>
      </c>
      <c r="F146" s="5">
        <v>2.1600000000000001E-2</v>
      </c>
    </row>
    <row r="147" spans="1:6" ht="15.75" thickBot="1">
      <c r="A147" s="2" t="s">
        <v>160</v>
      </c>
      <c r="B147" s="3">
        <v>0.15611769</v>
      </c>
      <c r="C147" s="3" t="s">
        <v>250</v>
      </c>
      <c r="D147" s="3">
        <v>8.5247320000000001E-2</v>
      </c>
      <c r="E147" s="3">
        <v>1.83</v>
      </c>
      <c r="F147" s="5">
        <v>6.7199999999999996E-2</v>
      </c>
    </row>
    <row r="148" spans="1:6" ht="15.75" thickBot="1">
      <c r="A148" s="2" t="s">
        <v>161</v>
      </c>
      <c r="B148" s="3">
        <v>0.13774585</v>
      </c>
      <c r="C148" s="4" t="s">
        <v>250</v>
      </c>
      <c r="D148" s="3">
        <v>8.5413039999999996E-2</v>
      </c>
      <c r="E148" s="4">
        <v>1.61</v>
      </c>
      <c r="F148" s="5">
        <v>0.1069</v>
      </c>
    </row>
    <row r="149" spans="1:6" ht="15.75" thickBot="1">
      <c r="A149" s="2" t="s">
        <v>162</v>
      </c>
      <c r="B149" s="3">
        <v>0.15140323</v>
      </c>
      <c r="C149" s="3" t="s">
        <v>250</v>
      </c>
      <c r="D149" s="3">
        <v>8.6384299999999997E-2</v>
      </c>
      <c r="E149" s="3">
        <v>1.75</v>
      </c>
      <c r="F149" s="5">
        <v>7.9799999999999996E-2</v>
      </c>
    </row>
    <row r="150" spans="1:6" ht="15.75" thickBot="1">
      <c r="A150" s="2" t="s">
        <v>163</v>
      </c>
      <c r="B150" s="3">
        <v>0.14962826000000001</v>
      </c>
      <c r="C150" s="4" t="s">
        <v>250</v>
      </c>
      <c r="D150" s="3">
        <v>8.8041149999999999E-2</v>
      </c>
      <c r="E150" s="4">
        <v>1.7</v>
      </c>
      <c r="F150" s="5">
        <v>8.9300000000000004E-2</v>
      </c>
    </row>
    <row r="151" spans="1:6" ht="15.75" thickBot="1">
      <c r="A151" s="2" t="s">
        <v>164</v>
      </c>
      <c r="B151" s="3">
        <v>-4.0552619999999998E-2</v>
      </c>
      <c r="C151" s="3" t="s">
        <v>250</v>
      </c>
      <c r="D151" s="3">
        <v>9.3050659999999993E-2</v>
      </c>
      <c r="E151" s="3">
        <v>-0.44</v>
      </c>
      <c r="F151" s="5">
        <v>0.66300000000000003</v>
      </c>
    </row>
    <row r="152" spans="1:6" ht="15.75" thickBot="1">
      <c r="A152" s="2" t="s">
        <v>165</v>
      </c>
      <c r="B152" s="3">
        <v>-2.3376589999999999E-2</v>
      </c>
      <c r="C152" s="3" t="s">
        <v>250</v>
      </c>
      <c r="D152" s="3">
        <v>2.407488E-2</v>
      </c>
      <c r="E152" s="3">
        <v>-0.97</v>
      </c>
      <c r="F152" s="5">
        <v>0.33160000000000001</v>
      </c>
    </row>
    <row r="153" spans="1:6" ht="15.75" thickBot="1">
      <c r="A153" s="2" t="s">
        <v>166</v>
      </c>
      <c r="B153" s="3">
        <v>-3.6965659999999997E-2</v>
      </c>
      <c r="C153" s="4" t="s">
        <v>250</v>
      </c>
      <c r="D153" s="3">
        <v>1.6629700000000001E-2</v>
      </c>
      <c r="E153" s="4">
        <v>-2.2200000000000002</v>
      </c>
      <c r="F153" s="5">
        <v>2.63E-2</v>
      </c>
    </row>
    <row r="154" spans="1:6" ht="15.75" thickBot="1">
      <c r="A154" s="2" t="s">
        <v>167</v>
      </c>
      <c r="B154" s="3">
        <v>-4.146441E-2</v>
      </c>
      <c r="C154" s="3" t="s">
        <v>250</v>
      </c>
      <c r="D154" s="3">
        <v>1.6938780000000001E-2</v>
      </c>
      <c r="E154" s="3">
        <v>-2.4500000000000002</v>
      </c>
      <c r="F154" s="5">
        <v>1.44E-2</v>
      </c>
    </row>
    <row r="155" spans="1:6" ht="15.75" thickBot="1">
      <c r="A155" s="2" t="s">
        <v>168</v>
      </c>
      <c r="B155" s="3">
        <v>-4.3988039999999999E-2</v>
      </c>
      <c r="C155" s="4" t="s">
        <v>250</v>
      </c>
      <c r="D155" s="3">
        <v>2.085045E-2</v>
      </c>
      <c r="E155" s="4">
        <v>-2.11</v>
      </c>
      <c r="F155" s="5">
        <v>3.5000000000000003E-2</v>
      </c>
    </row>
    <row r="156" spans="1:6" ht="15.75" thickBot="1">
      <c r="A156" s="2" t="s">
        <v>169</v>
      </c>
      <c r="B156" s="3">
        <v>-3.177994E-2</v>
      </c>
      <c r="C156" s="3" t="s">
        <v>250</v>
      </c>
      <c r="D156" s="3">
        <v>2.2522339999999998E-2</v>
      </c>
      <c r="E156" s="3">
        <v>-1.41</v>
      </c>
      <c r="F156" s="5">
        <v>0.1583</v>
      </c>
    </row>
    <row r="157" spans="1:6" ht="15.75" thickBot="1">
      <c r="A157" s="2" t="s">
        <v>170</v>
      </c>
      <c r="B157" s="3">
        <v>-7.2378639999999994E-2</v>
      </c>
      <c r="C157" s="3" t="s">
        <v>250</v>
      </c>
      <c r="D157" s="3">
        <v>9.1228130000000004E-2</v>
      </c>
      <c r="E157" s="3">
        <v>-0.79</v>
      </c>
      <c r="F157" s="5">
        <v>0.42759999999999998</v>
      </c>
    </row>
    <row r="158" spans="1:6" ht="15.75" thickBot="1">
      <c r="A158" s="2" t="s">
        <v>171</v>
      </c>
      <c r="B158" s="3">
        <v>-3.3341030000000001E-2</v>
      </c>
      <c r="C158" s="4" t="s">
        <v>250</v>
      </c>
      <c r="D158" s="3">
        <v>8.7571090000000004E-2</v>
      </c>
      <c r="E158" s="4">
        <v>-0.38</v>
      </c>
      <c r="F158" s="5">
        <v>0.70340000000000003</v>
      </c>
    </row>
    <row r="159" spans="1:6" ht="15.75" thickBot="1">
      <c r="A159" s="2" t="s">
        <v>172</v>
      </c>
      <c r="B159" s="3">
        <v>-5.1032679999999997E-2</v>
      </c>
      <c r="C159" s="3" t="s">
        <v>250</v>
      </c>
      <c r="D159" s="3">
        <v>9.0088799999999997E-2</v>
      </c>
      <c r="E159" s="3">
        <v>-0.56999999999999995</v>
      </c>
      <c r="F159" s="5">
        <v>0.57110000000000005</v>
      </c>
    </row>
    <row r="160" spans="1:6" ht="15.75" thickBot="1">
      <c r="A160" s="2" t="s">
        <v>173</v>
      </c>
      <c r="B160" s="3">
        <v>-2.8066359999999999E-2</v>
      </c>
      <c r="C160" s="4" t="s">
        <v>250</v>
      </c>
      <c r="D160" s="3">
        <v>8.7960910000000003E-2</v>
      </c>
      <c r="E160" s="4">
        <v>-0.32</v>
      </c>
      <c r="F160" s="5">
        <v>0.74970000000000003</v>
      </c>
    </row>
    <row r="161" spans="1:6" ht="15.75" thickBot="1">
      <c r="A161" s="2" t="s">
        <v>174</v>
      </c>
      <c r="B161" s="3">
        <v>-7.7068849999999994E-2</v>
      </c>
      <c r="C161" s="3" t="s">
        <v>250</v>
      </c>
      <c r="D161" s="3">
        <v>9.2629059999999999E-2</v>
      </c>
      <c r="E161" s="3">
        <v>-0.83</v>
      </c>
      <c r="F161" s="5">
        <v>0.40550000000000003</v>
      </c>
    </row>
    <row r="162" spans="1:6" ht="15.75" thickBot="1">
      <c r="A162" s="2" t="s">
        <v>175</v>
      </c>
      <c r="B162" s="3">
        <v>-3.2161490000000001E-2</v>
      </c>
      <c r="C162" s="4" t="s">
        <v>250</v>
      </c>
      <c r="D162" s="3">
        <v>8.749324E-2</v>
      </c>
      <c r="E162" s="4">
        <v>-0.37</v>
      </c>
      <c r="F162" s="5">
        <v>0.71319999999999995</v>
      </c>
    </row>
    <row r="163" spans="1:6" ht="15.75" thickBot="1">
      <c r="A163" s="2" t="s">
        <v>176</v>
      </c>
      <c r="B163" s="3">
        <v>-0.10731918999999999</v>
      </c>
      <c r="C163" s="4" t="s">
        <v>250</v>
      </c>
      <c r="D163" s="3">
        <v>0.10856236</v>
      </c>
      <c r="E163" s="4">
        <v>-0.99</v>
      </c>
      <c r="F163" s="5">
        <v>0.32300000000000001</v>
      </c>
    </row>
    <row r="164" spans="1:6" ht="15.75" thickBot="1">
      <c r="A164" s="2" t="s">
        <v>177</v>
      </c>
      <c r="B164" s="3">
        <v>-0.11659536</v>
      </c>
      <c r="C164" s="3" t="s">
        <v>250</v>
      </c>
      <c r="D164" s="3">
        <v>0.10857817</v>
      </c>
      <c r="E164" s="3">
        <v>-1.07</v>
      </c>
      <c r="F164" s="5">
        <v>0.28299999999999997</v>
      </c>
    </row>
    <row r="165" spans="1:6" ht="15.75" thickBot="1">
      <c r="A165" s="2" t="s">
        <v>178</v>
      </c>
      <c r="B165" s="3">
        <v>-0.11084705</v>
      </c>
      <c r="C165" s="4" t="s">
        <v>250</v>
      </c>
      <c r="D165" s="3">
        <v>0.10828039</v>
      </c>
      <c r="E165" s="4">
        <v>-1.02</v>
      </c>
      <c r="F165" s="5">
        <v>0.30609999999999998</v>
      </c>
    </row>
    <row r="166" spans="1:6" ht="15.75" thickBot="1">
      <c r="A166" s="2" t="s">
        <v>260</v>
      </c>
      <c r="B166" s="3">
        <v>0.32393485999999999</v>
      </c>
      <c r="C166" s="4" t="s">
        <v>250</v>
      </c>
      <c r="D166" s="3">
        <v>0.11676230999999999</v>
      </c>
      <c r="E166" s="4">
        <v>2.77</v>
      </c>
      <c r="F166" s="5">
        <v>5.5999999999999999E-3</v>
      </c>
    </row>
    <row r="167" spans="1:6" ht="15.75" thickBot="1">
      <c r="A167" s="2" t="s">
        <v>179</v>
      </c>
      <c r="B167" s="3">
        <v>9.0613180000000002E-2</v>
      </c>
      <c r="C167" s="3" t="s">
        <v>250</v>
      </c>
      <c r="D167" s="3">
        <v>7.4269139999999997E-2</v>
      </c>
      <c r="E167" s="3">
        <v>1.22</v>
      </c>
      <c r="F167" s="5">
        <v>0.2225</v>
      </c>
    </row>
    <row r="168" spans="1:6" ht="15.75" thickBot="1">
      <c r="A168" s="2" t="s">
        <v>180</v>
      </c>
      <c r="B168" s="3">
        <v>4.7634170000000003E-2</v>
      </c>
      <c r="C168" s="4" t="s">
        <v>250</v>
      </c>
      <c r="D168" s="3">
        <v>6.9794540000000002E-2</v>
      </c>
      <c r="E168" s="4">
        <v>0.68</v>
      </c>
      <c r="F168" s="5">
        <v>0.495</v>
      </c>
    </row>
    <row r="169" spans="1:6" ht="15.75" thickBot="1">
      <c r="A169" s="2" t="s">
        <v>181</v>
      </c>
      <c r="B169" s="3">
        <v>4.5432189999999997E-2</v>
      </c>
      <c r="C169" s="3" t="s">
        <v>250</v>
      </c>
      <c r="D169" s="3">
        <v>6.8836330000000001E-2</v>
      </c>
      <c r="E169" s="3">
        <v>0.66</v>
      </c>
      <c r="F169" s="5">
        <v>0.50929999999999997</v>
      </c>
    </row>
    <row r="170" spans="1:6" ht="15.75" thickBot="1">
      <c r="A170" s="2" t="s">
        <v>182</v>
      </c>
      <c r="B170" s="3">
        <v>-0.12919188000000001</v>
      </c>
      <c r="C170" s="4" t="s">
        <v>250</v>
      </c>
      <c r="D170" s="3">
        <v>9.8554290000000003E-2</v>
      </c>
      <c r="E170" s="4">
        <v>-1.31</v>
      </c>
      <c r="F170" s="5">
        <v>0.19</v>
      </c>
    </row>
    <row r="171" spans="1:6" ht="15.75" thickBot="1">
      <c r="A171" s="2" t="s">
        <v>183</v>
      </c>
      <c r="B171" s="3">
        <v>2.7853260000000001E-2</v>
      </c>
      <c r="C171" s="3" t="s">
        <v>250</v>
      </c>
      <c r="D171" s="3">
        <v>4.9678680000000003E-2</v>
      </c>
      <c r="E171" s="3">
        <v>0.56000000000000005</v>
      </c>
      <c r="F171" s="5">
        <v>0.57509999999999994</v>
      </c>
    </row>
    <row r="172" spans="1:6" ht="15.75" thickBot="1">
      <c r="A172" s="2" t="s">
        <v>184</v>
      </c>
      <c r="B172" s="3">
        <v>2.617713E-2</v>
      </c>
      <c r="C172" s="4" t="s">
        <v>250</v>
      </c>
      <c r="D172" s="3">
        <v>3.8472260000000001E-2</v>
      </c>
      <c r="E172" s="4">
        <v>0.68</v>
      </c>
      <c r="F172" s="5">
        <v>0.49630000000000002</v>
      </c>
    </row>
    <row r="173" spans="1:6" ht="15.75" thickBot="1">
      <c r="A173" s="2" t="s">
        <v>185</v>
      </c>
      <c r="B173" s="3">
        <v>-7.9348800000000001E-3</v>
      </c>
      <c r="C173" s="3" t="s">
        <v>250</v>
      </c>
      <c r="D173" s="3">
        <v>3.8908999999999999E-2</v>
      </c>
      <c r="E173" s="3">
        <v>-0.2</v>
      </c>
      <c r="F173" s="5">
        <v>0.83840000000000003</v>
      </c>
    </row>
    <row r="174" spans="1:6" ht="15.75" thickBot="1">
      <c r="A174" s="2" t="s">
        <v>186</v>
      </c>
      <c r="B174" s="3">
        <v>-2.8014520000000001E-2</v>
      </c>
      <c r="C174" s="4" t="s">
        <v>250</v>
      </c>
      <c r="D174" s="3">
        <v>1.0795269999999999E-2</v>
      </c>
      <c r="E174" s="4">
        <v>-2.6</v>
      </c>
      <c r="F174" s="5">
        <v>9.4999999999999998E-3</v>
      </c>
    </row>
    <row r="175" spans="1:6" ht="15.75" thickBot="1">
      <c r="A175" s="2" t="s">
        <v>187</v>
      </c>
      <c r="B175" s="3">
        <v>-3.0462929999999999E-2</v>
      </c>
      <c r="C175" s="3" t="s">
        <v>250</v>
      </c>
      <c r="D175" s="3">
        <v>1.5523749999999999E-2</v>
      </c>
      <c r="E175" s="3">
        <v>-1.96</v>
      </c>
      <c r="F175" s="5">
        <v>4.9799999999999997E-2</v>
      </c>
    </row>
    <row r="176" spans="1:6" ht="15.75" thickBot="1">
      <c r="A176" s="2" t="s">
        <v>188</v>
      </c>
      <c r="B176" s="3">
        <v>7.6441579999999995E-2</v>
      </c>
      <c r="C176" s="3" t="s">
        <v>250</v>
      </c>
      <c r="D176" s="3">
        <v>8.5445409999999999E-2</v>
      </c>
      <c r="E176" s="3">
        <v>0.89</v>
      </c>
      <c r="F176" s="5">
        <v>0.37109999999999999</v>
      </c>
    </row>
    <row r="177" spans="1:6" ht="15.75" thickBot="1">
      <c r="A177" s="2" t="s">
        <v>189</v>
      </c>
      <c r="B177" s="3">
        <v>6.9881719999999994E-2</v>
      </c>
      <c r="C177" s="4" t="s">
        <v>250</v>
      </c>
      <c r="D177" s="3">
        <v>9.8848800000000001E-2</v>
      </c>
      <c r="E177" s="4">
        <v>0.71</v>
      </c>
      <c r="F177" s="5">
        <v>0.47970000000000002</v>
      </c>
    </row>
    <row r="178" spans="1:6" ht="15.75" thickBot="1">
      <c r="A178" s="2" t="s">
        <v>190</v>
      </c>
      <c r="B178" s="3">
        <v>-4.1532050000000001E-2</v>
      </c>
      <c r="C178" s="3" t="s">
        <v>250</v>
      </c>
      <c r="D178" s="3">
        <v>0.13344147000000001</v>
      </c>
      <c r="E178" s="3">
        <v>-0.31</v>
      </c>
      <c r="F178" s="5">
        <v>0.75560000000000005</v>
      </c>
    </row>
    <row r="179" spans="1:6" ht="15.75" thickBot="1">
      <c r="A179" s="2" t="s">
        <v>191</v>
      </c>
      <c r="B179" s="3">
        <v>-1.20264E-3</v>
      </c>
      <c r="C179" s="3" t="s">
        <v>250</v>
      </c>
      <c r="D179" s="3">
        <v>1.135718E-2</v>
      </c>
      <c r="E179" s="3">
        <v>-0.11</v>
      </c>
      <c r="F179" s="5">
        <v>0.91569999999999996</v>
      </c>
    </row>
    <row r="180" spans="1:6" ht="15.75" thickBot="1">
      <c r="A180" s="2" t="s">
        <v>192</v>
      </c>
      <c r="B180" s="3">
        <v>1.261484E-2</v>
      </c>
      <c r="C180" s="4" t="s">
        <v>250</v>
      </c>
      <c r="D180" s="3">
        <v>7.17367E-3</v>
      </c>
      <c r="E180" s="4">
        <v>1.76</v>
      </c>
      <c r="F180" s="5">
        <v>7.8799999999999995E-2</v>
      </c>
    </row>
    <row r="181" spans="1:6" ht="15.75" thickBot="1">
      <c r="A181" s="2" t="s">
        <v>193</v>
      </c>
      <c r="B181" s="3">
        <v>-2.9316699999999999E-3</v>
      </c>
      <c r="C181" s="3" t="s">
        <v>250</v>
      </c>
      <c r="D181" s="3">
        <v>1.1344679999999999E-2</v>
      </c>
      <c r="E181" s="3">
        <v>-0.26</v>
      </c>
      <c r="F181" s="5">
        <v>0.79610000000000003</v>
      </c>
    </row>
    <row r="182" spans="1:6" ht="15.75" thickBot="1">
      <c r="A182" s="2" t="s">
        <v>194</v>
      </c>
      <c r="B182" s="3">
        <v>-9.4620000000000001E-4</v>
      </c>
      <c r="C182" s="4" t="s">
        <v>250</v>
      </c>
      <c r="D182" s="3">
        <v>3.2958759999999997E-2</v>
      </c>
      <c r="E182" s="4">
        <v>-0.03</v>
      </c>
      <c r="F182" s="5">
        <v>0.97709999999999997</v>
      </c>
    </row>
    <row r="183" spans="1:6" ht="15.75" thickBot="1">
      <c r="A183" s="2" t="s">
        <v>195</v>
      </c>
      <c r="B183" s="3">
        <v>0.48660215000000001</v>
      </c>
      <c r="C183" s="4" t="s">
        <v>250</v>
      </c>
      <c r="D183" s="3">
        <v>8.2915820000000001E-2</v>
      </c>
      <c r="E183" s="4">
        <v>5.87</v>
      </c>
      <c r="F183" s="5" t="s">
        <v>29</v>
      </c>
    </row>
    <row r="184" spans="1:6" ht="15.75" thickBot="1">
      <c r="A184" s="2" t="s">
        <v>196</v>
      </c>
      <c r="B184" s="3">
        <v>0.31280616</v>
      </c>
      <c r="C184" s="3" t="s">
        <v>250</v>
      </c>
      <c r="D184" s="3">
        <v>7.1667739999999994E-2</v>
      </c>
      <c r="E184" s="3">
        <v>4.3600000000000003</v>
      </c>
      <c r="F184" s="5" t="s">
        <v>29</v>
      </c>
    </row>
    <row r="185" spans="1:6" ht="15.75" thickBot="1">
      <c r="A185" s="2" t="s">
        <v>197</v>
      </c>
      <c r="B185" s="3">
        <v>0.30820572000000002</v>
      </c>
      <c r="C185" s="4" t="s">
        <v>250</v>
      </c>
      <c r="D185" s="3">
        <v>4.5189710000000001E-2</v>
      </c>
      <c r="E185" s="4">
        <v>6.82</v>
      </c>
      <c r="F185" s="5" t="s">
        <v>29</v>
      </c>
    </row>
    <row r="186" spans="1:6" ht="15.75" thickBot="1">
      <c r="A186" s="2" t="s">
        <v>198</v>
      </c>
      <c r="B186" s="3">
        <v>0.29785972999999999</v>
      </c>
      <c r="C186" s="3" t="s">
        <v>250</v>
      </c>
      <c r="D186" s="3">
        <v>0.16819432000000001</v>
      </c>
      <c r="E186" s="3">
        <v>1.77</v>
      </c>
      <c r="F186" s="5">
        <v>7.6700000000000004E-2</v>
      </c>
    </row>
    <row r="187" spans="1:6" ht="15.75" thickBot="1">
      <c r="A187" s="2" t="s">
        <v>261</v>
      </c>
      <c r="B187" s="3">
        <v>2.2703999999999999E-4</v>
      </c>
      <c r="C187" s="3"/>
      <c r="D187" s="3">
        <v>1.31105E-3</v>
      </c>
      <c r="E187" s="3">
        <v>0.17</v>
      </c>
      <c r="F187" s="5">
        <v>0.86250000000000004</v>
      </c>
    </row>
    <row r="188" spans="1:6" ht="15.75" thickBot="1">
      <c r="A188" s="2" t="s">
        <v>199</v>
      </c>
      <c r="B188" s="3">
        <v>-0.12019887</v>
      </c>
      <c r="C188" s="4" t="s">
        <v>250</v>
      </c>
      <c r="D188" s="3">
        <v>1.246411E-2</v>
      </c>
      <c r="E188" s="4">
        <v>-9.64</v>
      </c>
      <c r="F188" s="5" t="s">
        <v>29</v>
      </c>
    </row>
    <row r="189" spans="1:6" ht="15.75" thickBot="1">
      <c r="A189" s="2" t="s">
        <v>200</v>
      </c>
      <c r="B189" s="3">
        <v>9.3647679999999997E-2</v>
      </c>
      <c r="C189" s="3" t="s">
        <v>250</v>
      </c>
      <c r="D189" s="3">
        <v>3.6368890000000001E-2</v>
      </c>
      <c r="E189" s="3">
        <v>2.57</v>
      </c>
      <c r="F189" s="5">
        <v>1.01E-2</v>
      </c>
    </row>
    <row r="190" spans="1:6" ht="15.75" thickBot="1">
      <c r="A190" s="2" t="s">
        <v>201</v>
      </c>
      <c r="B190" s="3">
        <v>-3.8465079999999999E-2</v>
      </c>
      <c r="C190" s="4" t="s">
        <v>250</v>
      </c>
      <c r="D190" s="3">
        <v>2.7604480000000001E-2</v>
      </c>
      <c r="E190" s="4">
        <v>-1.39</v>
      </c>
      <c r="F190" s="5">
        <v>0.1636</v>
      </c>
    </row>
    <row r="191" spans="1:6" ht="15.75" thickBot="1">
      <c r="A191" s="2" t="s">
        <v>202</v>
      </c>
      <c r="B191" s="3">
        <v>-7.0578710000000003E-2</v>
      </c>
      <c r="C191" s="3" t="s">
        <v>250</v>
      </c>
      <c r="D191" s="3">
        <v>1.8978999999999999E-2</v>
      </c>
      <c r="E191" s="3">
        <v>-3.72</v>
      </c>
      <c r="F191" s="5">
        <v>2.0000000000000001E-4</v>
      </c>
    </row>
    <row r="192" spans="1:6" ht="15.75" thickBot="1">
      <c r="A192" s="2" t="s">
        <v>203</v>
      </c>
      <c r="B192" s="3">
        <v>-2.6774309999999999E-2</v>
      </c>
      <c r="C192" s="4" t="s">
        <v>250</v>
      </c>
      <c r="D192" s="3">
        <v>9.0930500000000001E-3</v>
      </c>
      <c r="E192" s="4">
        <v>-2.94</v>
      </c>
      <c r="F192" s="5">
        <v>3.3E-3</v>
      </c>
    </row>
    <row r="193" spans="1:6" ht="15.75" thickBot="1">
      <c r="A193" s="2" t="s">
        <v>204</v>
      </c>
      <c r="B193" s="3">
        <v>-5.1593699999999999E-3</v>
      </c>
      <c r="C193" s="4"/>
      <c r="D193" s="3">
        <v>7.2114600000000003E-3</v>
      </c>
      <c r="E193" s="4">
        <v>-0.72</v>
      </c>
      <c r="F193" s="5">
        <v>0.47439999999999999</v>
      </c>
    </row>
    <row r="194" spans="1:6" ht="15.75" thickBot="1">
      <c r="A194" s="2" t="s">
        <v>205</v>
      </c>
      <c r="B194" s="3">
        <v>1.93586E-3</v>
      </c>
      <c r="C194" s="3"/>
      <c r="D194" s="3">
        <v>9.3622800000000006E-3</v>
      </c>
      <c r="E194" s="3">
        <v>0.21</v>
      </c>
      <c r="F194" s="5">
        <v>0.83620000000000005</v>
      </c>
    </row>
    <row r="195" spans="1:6" ht="15.75" thickBot="1">
      <c r="A195" s="2" t="s">
        <v>206</v>
      </c>
      <c r="B195" s="3">
        <v>8.6520650000000004E-2</v>
      </c>
      <c r="C195" s="4"/>
      <c r="D195" s="3">
        <v>8.7233799999999993E-3</v>
      </c>
      <c r="E195" s="4">
        <v>9.92</v>
      </c>
      <c r="F195" s="5" t="s">
        <v>29</v>
      </c>
    </row>
    <row r="196" spans="1:6" ht="15.75" thickBot="1">
      <c r="A196" s="2" t="s">
        <v>207</v>
      </c>
      <c r="B196" s="3">
        <v>0.30355896999999998</v>
      </c>
      <c r="C196" s="3"/>
      <c r="D196" s="3">
        <v>2.0689860000000001E-2</v>
      </c>
      <c r="E196" s="3">
        <v>14.67</v>
      </c>
      <c r="F196" s="5" t="s">
        <v>29</v>
      </c>
    </row>
    <row r="197" spans="1:6" ht="15.75" thickBot="1">
      <c r="A197" s="2" t="s">
        <v>208</v>
      </c>
      <c r="B197" s="3">
        <v>0.26365874</v>
      </c>
      <c r="C197" s="4"/>
      <c r="D197" s="3">
        <v>1.737404E-2</v>
      </c>
      <c r="E197" s="4">
        <v>15.18</v>
      </c>
      <c r="F197" s="5" t="s">
        <v>29</v>
      </c>
    </row>
    <row r="198" spans="1:6" ht="15.75" thickBot="1">
      <c r="A198" s="2" t="s">
        <v>209</v>
      </c>
      <c r="B198" s="3">
        <v>3.5268390200000002</v>
      </c>
      <c r="C198" s="3"/>
      <c r="D198" s="3">
        <v>0.47105823000000002</v>
      </c>
      <c r="E198" s="3">
        <v>7.49</v>
      </c>
      <c r="F198" s="5" t="s">
        <v>29</v>
      </c>
    </row>
    <row r="199" spans="1:6" ht="15.75" thickBot="1">
      <c r="A199" s="2" t="s">
        <v>210</v>
      </c>
      <c r="B199" s="3">
        <v>1.32104708</v>
      </c>
      <c r="C199" s="4"/>
      <c r="D199" s="3">
        <v>0.34769622</v>
      </c>
      <c r="E199" s="4">
        <v>3.8</v>
      </c>
      <c r="F199" s="5">
        <v>1E-4</v>
      </c>
    </row>
    <row r="200" spans="1:6" ht="15.75" thickBot="1">
      <c r="A200" s="2" t="s">
        <v>211</v>
      </c>
      <c r="B200" s="3">
        <v>1.78729E-3</v>
      </c>
      <c r="C200" s="3"/>
      <c r="D200" s="3">
        <v>2.60955E-3</v>
      </c>
      <c r="E200" s="3">
        <v>0.68</v>
      </c>
      <c r="F200" s="5">
        <v>0.49349999999999999</v>
      </c>
    </row>
    <row r="201" spans="1:6" ht="15.75" thickBot="1">
      <c r="A201" s="2" t="s">
        <v>212</v>
      </c>
      <c r="B201" s="3">
        <v>6.9399500000000003E-3</v>
      </c>
      <c r="C201" s="4"/>
      <c r="D201" s="3">
        <v>2.9549300000000001E-3</v>
      </c>
      <c r="E201" s="4">
        <v>2.35</v>
      </c>
      <c r="F201" s="5">
        <v>1.89E-2</v>
      </c>
    </row>
    <row r="202" spans="1:6" ht="15.75" thickBot="1">
      <c r="A202" s="2" t="s">
        <v>213</v>
      </c>
      <c r="B202" s="3">
        <v>5.6605800000000001E-3</v>
      </c>
      <c r="C202" s="3"/>
      <c r="D202" s="3">
        <v>7.5024000000000002E-3</v>
      </c>
      <c r="E202" s="3">
        <v>0.75</v>
      </c>
      <c r="F202" s="5">
        <v>0.4506</v>
      </c>
    </row>
    <row r="203" spans="1:6" ht="15.75" thickBot="1">
      <c r="A203" s="2" t="s">
        <v>214</v>
      </c>
      <c r="B203" s="3">
        <v>-1.1155409999999999E-2</v>
      </c>
      <c r="C203" s="4"/>
      <c r="D203" s="3">
        <v>4.0269599999999996E-3</v>
      </c>
      <c r="E203" s="4">
        <v>-2.77</v>
      </c>
      <c r="F203" s="5">
        <v>5.5999999999999999E-3</v>
      </c>
    </row>
    <row r="204" spans="1:6" ht="15.75" thickBot="1">
      <c r="A204" s="2" t="s">
        <v>215</v>
      </c>
      <c r="B204" s="3">
        <v>6.7326349999999993E-2</v>
      </c>
      <c r="C204" s="3"/>
      <c r="D204" s="3">
        <v>1.1885120000000001E-2</v>
      </c>
      <c r="E204" s="3">
        <v>5.66</v>
      </c>
      <c r="F204" s="5" t="s">
        <v>29</v>
      </c>
    </row>
    <row r="205" spans="1:6" ht="15.75" thickBot="1">
      <c r="A205" s="2" t="s">
        <v>216</v>
      </c>
      <c r="B205" s="3">
        <v>5.3089949999999997E-2</v>
      </c>
      <c r="C205" s="4"/>
      <c r="D205" s="3">
        <v>1.6938149999999999E-2</v>
      </c>
      <c r="E205" s="4">
        <v>3.13</v>
      </c>
      <c r="F205" s="5">
        <v>1.6999999999999999E-3</v>
      </c>
    </row>
    <row r="206" spans="1:6" ht="15.75" thickBot="1">
      <c r="A206" s="2" t="s">
        <v>217</v>
      </c>
      <c r="B206" s="3">
        <v>9.2155299999999996E-3</v>
      </c>
      <c r="C206" s="3"/>
      <c r="D206" s="3">
        <v>6.0947800000000002E-3</v>
      </c>
      <c r="E206" s="3">
        <v>1.51</v>
      </c>
      <c r="F206" s="5">
        <v>0.13059999999999999</v>
      </c>
    </row>
    <row r="207" spans="1:6" ht="15.75" thickBot="1">
      <c r="A207" s="2" t="s">
        <v>218</v>
      </c>
      <c r="B207" s="3">
        <v>-2.0486100000000002E-3</v>
      </c>
      <c r="C207" s="4"/>
      <c r="D207" s="3">
        <v>2.9653100000000001E-3</v>
      </c>
      <c r="E207" s="4">
        <v>-0.69</v>
      </c>
      <c r="F207" s="5">
        <v>0.48970000000000002</v>
      </c>
    </row>
    <row r="208" spans="1:6" ht="15.75" thickBot="1">
      <c r="A208" s="2" t="s">
        <v>219</v>
      </c>
      <c r="B208" s="3">
        <v>0.40248023999999999</v>
      </c>
      <c r="C208" s="3"/>
      <c r="D208" s="3">
        <v>2.1409689999999999E-2</v>
      </c>
      <c r="E208" s="3">
        <v>18.8</v>
      </c>
      <c r="F208" s="5" t="s">
        <v>29</v>
      </c>
    </row>
    <row r="209" spans="1:6" ht="15.75" thickBot="1">
      <c r="A209" s="2" t="s">
        <v>220</v>
      </c>
      <c r="B209" s="3">
        <v>3.6910789999999999E-2</v>
      </c>
      <c r="C209" s="4"/>
      <c r="D209" s="3">
        <v>9.0954899999999995E-3</v>
      </c>
      <c r="E209" s="4">
        <v>4.0599999999999996</v>
      </c>
      <c r="F209" s="5" t="s">
        <v>29</v>
      </c>
    </row>
    <row r="210" spans="1:6" ht="15.75" thickBot="1">
      <c r="A210" s="2" t="s">
        <v>221</v>
      </c>
      <c r="B210" s="3">
        <v>1.4727E-3</v>
      </c>
      <c r="C210" s="3"/>
      <c r="D210" s="3">
        <v>1.3870749999999999E-2</v>
      </c>
      <c r="E210" s="3">
        <v>0.11</v>
      </c>
      <c r="F210" s="5">
        <v>0.91549999999999998</v>
      </c>
    </row>
    <row r="211" spans="1:6" ht="15.75" thickBot="1">
      <c r="A211" s="2" t="s">
        <v>222</v>
      </c>
      <c r="B211" s="3">
        <v>5.6985069999999999E-2</v>
      </c>
      <c r="C211" s="4"/>
      <c r="D211" s="3">
        <v>1.725548E-2</v>
      </c>
      <c r="E211" s="4">
        <v>3.3</v>
      </c>
      <c r="F211" s="5">
        <v>1E-3</v>
      </c>
    </row>
    <row r="212" spans="1:6" ht="15.75" thickBot="1">
      <c r="A212" s="2" t="s">
        <v>223</v>
      </c>
      <c r="B212" s="3">
        <v>1.7962929999999998E-2</v>
      </c>
      <c r="C212" s="3"/>
      <c r="D212" s="3">
        <v>9.7806400000000002E-3</v>
      </c>
      <c r="E212" s="3">
        <v>1.84</v>
      </c>
      <c r="F212" s="5">
        <v>6.6400000000000001E-2</v>
      </c>
    </row>
    <row r="213" spans="1:6" ht="15.75" thickBot="1">
      <c r="A213" s="2" t="s">
        <v>224</v>
      </c>
      <c r="B213" s="3">
        <v>-3.2049170000000002E-2</v>
      </c>
      <c r="C213" s="4"/>
      <c r="D213" s="3">
        <v>1.6018770000000002E-2</v>
      </c>
      <c r="E213" s="4">
        <v>-2</v>
      </c>
      <c r="F213" s="5">
        <v>4.5499999999999999E-2</v>
      </c>
    </row>
    <row r="214" spans="1:6" ht="15.75" thickBot="1">
      <c r="A214" s="2" t="s">
        <v>225</v>
      </c>
      <c r="B214" s="3">
        <v>-0.13439056999999999</v>
      </c>
      <c r="C214" s="3"/>
      <c r="D214" s="3">
        <v>5.1368700000000003E-2</v>
      </c>
      <c r="E214" s="3">
        <v>-2.62</v>
      </c>
      <c r="F214" s="5">
        <v>8.8999999999999999E-3</v>
      </c>
    </row>
    <row r="215" spans="1:6" ht="15.75" thickBot="1">
      <c r="A215" s="2" t="s">
        <v>226</v>
      </c>
      <c r="B215" s="3">
        <v>-1.157453E-2</v>
      </c>
      <c r="C215" s="4"/>
      <c r="D215" s="3">
        <v>2.20366E-2</v>
      </c>
      <c r="E215" s="4">
        <v>-0.53</v>
      </c>
      <c r="F215" s="5">
        <v>0.59950000000000003</v>
      </c>
    </row>
    <row r="216" spans="1:6" ht="15.75" thickBot="1">
      <c r="A216" s="2" t="s">
        <v>227</v>
      </c>
      <c r="B216" s="3">
        <v>8.1010399999999996E-2</v>
      </c>
      <c r="C216" s="3"/>
      <c r="D216" s="3">
        <v>2.0809250000000001E-2</v>
      </c>
      <c r="E216" s="3">
        <v>3.89</v>
      </c>
      <c r="F216" s="5">
        <v>1E-4</v>
      </c>
    </row>
    <row r="217" spans="1:6" ht="15.75" thickBot="1">
      <c r="A217" s="2" t="s">
        <v>228</v>
      </c>
      <c r="B217" s="3">
        <v>0.38337147999999999</v>
      </c>
      <c r="C217" s="4"/>
      <c r="D217" s="3">
        <v>0.32215017000000001</v>
      </c>
      <c r="E217" s="4">
        <v>1.19</v>
      </c>
      <c r="F217" s="5">
        <v>0.2341</v>
      </c>
    </row>
    <row r="218" spans="1:6" ht="15.75" thickBot="1">
      <c r="A218" s="2" t="s">
        <v>229</v>
      </c>
      <c r="B218" s="3">
        <v>8.1250589999999998E-2</v>
      </c>
      <c r="C218" s="3"/>
      <c r="D218" s="3">
        <v>2.102412E-2</v>
      </c>
      <c r="E218" s="3">
        <v>3.86</v>
      </c>
      <c r="F218" s="5">
        <v>1E-4</v>
      </c>
    </row>
    <row r="219" spans="1:6" ht="15.75" thickBot="1">
      <c r="A219" s="2" t="s">
        <v>230</v>
      </c>
      <c r="B219" s="3">
        <v>7.8791299999999998E-3</v>
      </c>
      <c r="C219" s="4"/>
      <c r="D219" s="3">
        <v>1.2356890000000001E-2</v>
      </c>
      <c r="E219" s="4">
        <v>0.64</v>
      </c>
      <c r="F219" s="5">
        <v>0.52380000000000004</v>
      </c>
    </row>
    <row r="220" spans="1:6" ht="15.75" thickBot="1">
      <c r="A220" s="2" t="s">
        <v>231</v>
      </c>
      <c r="B220" s="3">
        <v>2.0694200000000002E-3</v>
      </c>
      <c r="C220" s="3"/>
      <c r="D220" s="3">
        <v>9.4472999999999996E-4</v>
      </c>
      <c r="E220" s="3">
        <v>2.19</v>
      </c>
      <c r="F220" s="5">
        <v>2.86E-2</v>
      </c>
    </row>
    <row r="221" spans="1:6" ht="15.75" thickBot="1">
      <c r="A221" s="2" t="s">
        <v>232</v>
      </c>
      <c r="B221" s="3">
        <v>7.4731000000000005E-4</v>
      </c>
      <c r="C221" s="4"/>
      <c r="D221" s="3">
        <v>1.2280699999999999E-3</v>
      </c>
      <c r="E221" s="4">
        <v>0.61</v>
      </c>
      <c r="F221" s="5">
        <v>0.54290000000000005</v>
      </c>
    </row>
    <row r="222" spans="1:6" ht="15.75" thickBot="1">
      <c r="A222" s="2" t="s">
        <v>233</v>
      </c>
      <c r="B222" s="3">
        <v>3.6876700000000001E-3</v>
      </c>
      <c r="C222" s="3"/>
      <c r="D222" s="3">
        <v>1.4186299999999999E-3</v>
      </c>
      <c r="E222" s="3">
        <v>2.6</v>
      </c>
      <c r="F222" s="5">
        <v>9.4000000000000004E-3</v>
      </c>
    </row>
    <row r="223" spans="1:6" ht="15.75" thickBot="1">
      <c r="A223" s="2" t="s">
        <v>234</v>
      </c>
      <c r="B223" s="3">
        <v>8.4482000000000003E-4</v>
      </c>
      <c r="C223" s="4"/>
      <c r="D223" s="3">
        <v>3.7589799999999999E-3</v>
      </c>
      <c r="E223" s="4">
        <v>0.22</v>
      </c>
      <c r="F223" s="5">
        <v>0.82220000000000004</v>
      </c>
    </row>
    <row r="224" spans="1:6" ht="15.75" thickBot="1">
      <c r="A224" s="2" t="s">
        <v>235</v>
      </c>
      <c r="B224" s="3">
        <v>7.6662099999999997E-3</v>
      </c>
      <c r="C224" s="3"/>
      <c r="D224" s="3">
        <v>1.5201699999999999E-3</v>
      </c>
      <c r="E224" s="3">
        <v>5.04</v>
      </c>
      <c r="F224" s="5" t="s">
        <v>29</v>
      </c>
    </row>
    <row r="225" spans="1:6" ht="15.75" thickBot="1">
      <c r="A225" s="2" t="s">
        <v>236</v>
      </c>
      <c r="B225" s="3">
        <v>1.44426E-2</v>
      </c>
      <c r="C225" s="4"/>
      <c r="D225" s="3">
        <v>1.0978190000000001E-2</v>
      </c>
      <c r="E225" s="4">
        <v>1.32</v>
      </c>
      <c r="F225" s="5">
        <v>0.18840000000000001</v>
      </c>
    </row>
    <row r="226" spans="1:6" ht="15.75" thickBot="1">
      <c r="A226" s="2" t="s">
        <v>237</v>
      </c>
      <c r="B226" s="3">
        <v>-4.9692890000000003E-2</v>
      </c>
      <c r="C226" s="3"/>
      <c r="D226" s="3">
        <v>6.9161300000000004E-3</v>
      </c>
      <c r="E226" s="3">
        <v>-7.19</v>
      </c>
      <c r="F226" s="5" t="s">
        <v>29</v>
      </c>
    </row>
  </sheetData>
  <mergeCells count="1">
    <mergeCell ref="A1:F1"/>
  </mergeCells>
  <conditionalFormatting sqref="F3:F226">
    <cfRule type="cellIs" dxfId="7" priority="3" operator="equal">
      <formula>"&lt;.0001"</formula>
    </cfRule>
    <cfRule type="cellIs" dxfId="6" priority="4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I224"/>
  <sheetViews>
    <sheetView tabSelected="1" workbookViewId="0">
      <selection activeCell="T10" sqref="T10:II10"/>
    </sheetView>
  </sheetViews>
  <sheetFormatPr defaultRowHeight="15"/>
  <cols>
    <col min="2" max="2" width="9.140625" style="19"/>
  </cols>
  <sheetData>
    <row r="1" spans="1:243" ht="15.75" thickBot="1">
      <c r="A1" s="17" t="s">
        <v>429</v>
      </c>
      <c r="B1" s="18">
        <v>-33.768814550000002</v>
      </c>
      <c r="C1" s="9" t="s">
        <v>431</v>
      </c>
      <c r="D1" s="2"/>
      <c r="E1" t="s">
        <v>430</v>
      </c>
      <c r="I1">
        <v>-33.768814550000002</v>
      </c>
      <c r="O1" t="s">
        <v>432</v>
      </c>
    </row>
    <row r="2" spans="1:243" ht="15.75" thickBot="1">
      <c r="A2" s="17" t="s">
        <v>429</v>
      </c>
      <c r="B2" s="18">
        <v>1.516702E-2</v>
      </c>
      <c r="C2" s="9" t="s">
        <v>431</v>
      </c>
      <c r="D2" s="2" t="s">
        <v>25</v>
      </c>
      <c r="E2" t="s">
        <v>430</v>
      </c>
      <c r="I2" t="s">
        <v>263</v>
      </c>
      <c r="O2" t="s">
        <v>433</v>
      </c>
    </row>
    <row r="3" spans="1:243" ht="15.75" thickBot="1">
      <c r="A3" s="17" t="s">
        <v>429</v>
      </c>
      <c r="B3" s="18">
        <v>2.29041E-2</v>
      </c>
      <c r="C3" s="9" t="s">
        <v>431</v>
      </c>
      <c r="D3" s="2" t="s">
        <v>26</v>
      </c>
      <c r="E3" t="s">
        <v>430</v>
      </c>
      <c r="I3" t="s">
        <v>264</v>
      </c>
      <c r="O3" t="s">
        <v>434</v>
      </c>
    </row>
    <row r="4" spans="1:243" ht="15.75" thickBot="1">
      <c r="A4" s="17" t="s">
        <v>429</v>
      </c>
      <c r="B4" s="18">
        <v>1.291615E-2</v>
      </c>
      <c r="C4" s="9" t="s">
        <v>431</v>
      </c>
      <c r="D4" s="2" t="s">
        <v>27</v>
      </c>
      <c r="E4" t="s">
        <v>430</v>
      </c>
      <c r="I4" t="s">
        <v>265</v>
      </c>
      <c r="O4" t="s">
        <v>435</v>
      </c>
    </row>
    <row r="5" spans="1:243" ht="15.75" thickBot="1">
      <c r="A5" s="17" t="s">
        <v>429</v>
      </c>
      <c r="B5" s="18">
        <v>-0.13483948000000001</v>
      </c>
      <c r="C5" s="9" t="s">
        <v>431</v>
      </c>
      <c r="D5" s="2" t="s">
        <v>28</v>
      </c>
      <c r="E5" t="s">
        <v>430</v>
      </c>
      <c r="I5" t="e">
        <f>-0.13483948*Street Grvl</f>
        <v>#NAME?</v>
      </c>
      <c r="O5" t="s">
        <v>436</v>
      </c>
    </row>
    <row r="6" spans="1:243" ht="15.75" thickBot="1">
      <c r="A6" s="17" t="s">
        <v>429</v>
      </c>
      <c r="B6" s="18">
        <v>2.4679099999999998E-3</v>
      </c>
      <c r="C6" s="9" t="s">
        <v>431</v>
      </c>
      <c r="D6" s="2" t="s">
        <v>30</v>
      </c>
      <c r="E6" t="s">
        <v>430</v>
      </c>
      <c r="I6" t="s">
        <v>266</v>
      </c>
      <c r="O6" t="s">
        <v>437</v>
      </c>
    </row>
    <row r="7" spans="1:243" ht="17.25" thickBot="1">
      <c r="A7" s="17" t="s">
        <v>429</v>
      </c>
      <c r="B7" s="18">
        <v>-6.8843100000000003E-3</v>
      </c>
      <c r="C7" s="9" t="s">
        <v>431</v>
      </c>
      <c r="D7" s="2" t="s">
        <v>31</v>
      </c>
      <c r="E7" t="s">
        <v>430</v>
      </c>
      <c r="I7" t="e">
        <f>-0.00688431*LotShape IS1</f>
        <v>#NAME?</v>
      </c>
      <c r="O7" t="s">
        <v>438</v>
      </c>
    </row>
    <row r="8" spans="1:243" ht="17.25" thickBot="1">
      <c r="A8" s="17" t="s">
        <v>429</v>
      </c>
      <c r="B8" s="18">
        <v>3.8619000000000001E-3</v>
      </c>
      <c r="C8" s="9" t="s">
        <v>431</v>
      </c>
      <c r="D8" s="2" t="s">
        <v>32</v>
      </c>
      <c r="E8" t="s">
        <v>430</v>
      </c>
      <c r="I8" t="s">
        <v>267</v>
      </c>
      <c r="O8" t="s">
        <v>439</v>
      </c>
    </row>
    <row r="9" spans="1:243" ht="17.25" thickBot="1">
      <c r="A9" s="17" t="s">
        <v>429</v>
      </c>
      <c r="B9" s="18">
        <v>-4.3579100000000004E-3</v>
      </c>
      <c r="C9" s="9" t="s">
        <v>431</v>
      </c>
      <c r="D9" s="2" t="s">
        <v>33</v>
      </c>
      <c r="E9" t="s">
        <v>430</v>
      </c>
      <c r="I9" t="e">
        <f>-0.00435791*LotShape IS3</f>
        <v>#NAME?</v>
      </c>
      <c r="O9" t="s">
        <v>440</v>
      </c>
    </row>
    <row r="10" spans="1:243" ht="17.25" thickBot="1">
      <c r="A10" s="17" t="s">
        <v>429</v>
      </c>
      <c r="B10" s="18">
        <v>-3.0715449999999998E-2</v>
      </c>
      <c r="C10" s="9" t="s">
        <v>431</v>
      </c>
      <c r="D10" s="2" t="s">
        <v>34</v>
      </c>
      <c r="E10" t="s">
        <v>430</v>
      </c>
      <c r="I10" t="e">
        <f>-0.03071545*LandContour Bnk</f>
        <v>#NAME?</v>
      </c>
      <c r="O10" t="s">
        <v>441</v>
      </c>
      <c r="T10" t="s">
        <v>432</v>
      </c>
      <c r="U10" t="s">
        <v>433</v>
      </c>
      <c r="V10" t="s">
        <v>434</v>
      </c>
      <c r="W10" t="s">
        <v>435</v>
      </c>
      <c r="X10" t="s">
        <v>436</v>
      </c>
      <c r="Y10" t="s">
        <v>437</v>
      </c>
      <c r="Z10" t="s">
        <v>438</v>
      </c>
      <c r="AA10" t="s">
        <v>439</v>
      </c>
      <c r="AB10" t="s">
        <v>440</v>
      </c>
      <c r="AC10" t="s">
        <v>441</v>
      </c>
      <c r="AD10" t="s">
        <v>442</v>
      </c>
      <c r="AE10" t="s">
        <v>443</v>
      </c>
      <c r="AF10" t="s">
        <v>444</v>
      </c>
      <c r="AG10" t="s">
        <v>445</v>
      </c>
      <c r="AH10" t="s">
        <v>446</v>
      </c>
      <c r="AI10" t="s">
        <v>447</v>
      </c>
      <c r="AJ10" t="s">
        <v>448</v>
      </c>
      <c r="AK10" t="s">
        <v>449</v>
      </c>
      <c r="AL10" t="s">
        <v>450</v>
      </c>
      <c r="AM10" t="s">
        <v>451</v>
      </c>
      <c r="AN10" t="s">
        <v>452</v>
      </c>
      <c r="AO10" t="s">
        <v>453</v>
      </c>
      <c r="AP10" t="s">
        <v>454</v>
      </c>
      <c r="AQ10" t="s">
        <v>455</v>
      </c>
      <c r="AR10" t="s">
        <v>456</v>
      </c>
      <c r="AS10" t="s">
        <v>457</v>
      </c>
      <c r="AT10" t="s">
        <v>458</v>
      </c>
      <c r="AU10" t="s">
        <v>459</v>
      </c>
      <c r="AV10" t="s">
        <v>460</v>
      </c>
      <c r="AW10" t="s">
        <v>461</v>
      </c>
      <c r="AX10" t="s">
        <v>462</v>
      </c>
      <c r="AY10" t="s">
        <v>463</v>
      </c>
      <c r="AZ10" t="s">
        <v>464</v>
      </c>
      <c r="BA10" t="s">
        <v>465</v>
      </c>
      <c r="BB10" t="s">
        <v>466</v>
      </c>
      <c r="BC10" t="s">
        <v>467</v>
      </c>
      <c r="BD10" t="s">
        <v>468</v>
      </c>
      <c r="BE10" t="s">
        <v>469</v>
      </c>
      <c r="BF10" t="s">
        <v>470</v>
      </c>
      <c r="BG10" t="s">
        <v>471</v>
      </c>
      <c r="BH10" t="s">
        <v>472</v>
      </c>
      <c r="BI10" t="s">
        <v>473</v>
      </c>
      <c r="BJ10" t="s">
        <v>474</v>
      </c>
      <c r="BK10" t="s">
        <v>475</v>
      </c>
      <c r="BL10" t="s">
        <v>476</v>
      </c>
      <c r="BM10" t="s">
        <v>477</v>
      </c>
      <c r="BN10" t="s">
        <v>478</v>
      </c>
      <c r="BO10" t="s">
        <v>479</v>
      </c>
      <c r="BP10" t="s">
        <v>480</v>
      </c>
      <c r="BQ10" t="s">
        <v>481</v>
      </c>
      <c r="BR10" t="s">
        <v>482</v>
      </c>
      <c r="BS10" t="s">
        <v>483</v>
      </c>
      <c r="BT10" t="s">
        <v>484</v>
      </c>
      <c r="BU10" t="s">
        <v>485</v>
      </c>
      <c r="BV10" t="s">
        <v>486</v>
      </c>
      <c r="BW10" t="s">
        <v>487</v>
      </c>
      <c r="BX10" t="s">
        <v>488</v>
      </c>
      <c r="BY10" t="s">
        <v>489</v>
      </c>
      <c r="BZ10" t="s">
        <v>490</v>
      </c>
      <c r="CA10" t="s">
        <v>491</v>
      </c>
      <c r="CB10" t="s">
        <v>492</v>
      </c>
      <c r="CC10" t="s">
        <v>493</v>
      </c>
      <c r="CD10" t="s">
        <v>494</v>
      </c>
      <c r="CE10" t="s">
        <v>495</v>
      </c>
      <c r="CF10" t="s">
        <v>496</v>
      </c>
      <c r="CG10" t="s">
        <v>497</v>
      </c>
      <c r="CH10" t="s">
        <v>498</v>
      </c>
      <c r="CI10" t="s">
        <v>499</v>
      </c>
      <c r="CJ10" t="s">
        <v>500</v>
      </c>
      <c r="CK10" t="s">
        <v>501</v>
      </c>
      <c r="CL10" t="s">
        <v>502</v>
      </c>
      <c r="CM10" t="s">
        <v>503</v>
      </c>
      <c r="CN10" t="s">
        <v>504</v>
      </c>
      <c r="CO10" t="s">
        <v>505</v>
      </c>
      <c r="CP10" t="s">
        <v>506</v>
      </c>
      <c r="CQ10" t="s">
        <v>507</v>
      </c>
      <c r="CR10" t="s">
        <v>508</v>
      </c>
      <c r="CS10" t="s">
        <v>509</v>
      </c>
      <c r="CT10" t="s">
        <v>510</v>
      </c>
      <c r="CU10" t="s">
        <v>511</v>
      </c>
      <c r="CV10" t="s">
        <v>512</v>
      </c>
      <c r="CW10" t="s">
        <v>513</v>
      </c>
      <c r="CX10" t="s">
        <v>514</v>
      </c>
      <c r="CY10" t="s">
        <v>515</v>
      </c>
      <c r="CZ10" t="s">
        <v>516</v>
      </c>
      <c r="DA10" t="s">
        <v>517</v>
      </c>
      <c r="DB10" t="s">
        <v>518</v>
      </c>
      <c r="DC10" t="s">
        <v>519</v>
      </c>
      <c r="DD10" t="s">
        <v>520</v>
      </c>
      <c r="DE10" t="s">
        <v>521</v>
      </c>
      <c r="DF10" t="s">
        <v>522</v>
      </c>
      <c r="DG10" t="s">
        <v>523</v>
      </c>
      <c r="DH10" t="s">
        <v>524</v>
      </c>
      <c r="DI10" t="s">
        <v>525</v>
      </c>
      <c r="DJ10" t="s">
        <v>526</v>
      </c>
      <c r="DK10" t="s">
        <v>527</v>
      </c>
      <c r="DL10" t="s">
        <v>528</v>
      </c>
      <c r="DM10" t="s">
        <v>529</v>
      </c>
      <c r="DN10" t="s">
        <v>530</v>
      </c>
      <c r="DO10" t="s">
        <v>531</v>
      </c>
      <c r="DP10" t="s">
        <v>532</v>
      </c>
      <c r="DQ10" t="s">
        <v>533</v>
      </c>
      <c r="DR10" t="s">
        <v>534</v>
      </c>
      <c r="DS10" t="s">
        <v>535</v>
      </c>
      <c r="DT10" t="s">
        <v>536</v>
      </c>
      <c r="DU10" t="s">
        <v>537</v>
      </c>
      <c r="DV10" t="s">
        <v>538</v>
      </c>
      <c r="DW10" t="s">
        <v>539</v>
      </c>
      <c r="DX10" t="s">
        <v>540</v>
      </c>
      <c r="DY10" t="s">
        <v>541</v>
      </c>
      <c r="DZ10" t="s">
        <v>542</v>
      </c>
      <c r="EA10" t="s">
        <v>543</v>
      </c>
      <c r="EB10" t="s">
        <v>544</v>
      </c>
      <c r="EC10" t="s">
        <v>545</v>
      </c>
      <c r="ED10" t="s">
        <v>546</v>
      </c>
      <c r="EE10" t="s">
        <v>547</v>
      </c>
      <c r="EF10" t="s">
        <v>548</v>
      </c>
      <c r="EG10" t="s">
        <v>549</v>
      </c>
      <c r="EH10" t="s">
        <v>550</v>
      </c>
      <c r="EI10" t="s">
        <v>551</v>
      </c>
      <c r="EJ10" t="s">
        <v>552</v>
      </c>
      <c r="EK10" t="s">
        <v>553</v>
      </c>
      <c r="EL10" t="s">
        <v>554</v>
      </c>
      <c r="EM10" t="s">
        <v>555</v>
      </c>
      <c r="EN10" t="s">
        <v>556</v>
      </c>
      <c r="EO10" t="s">
        <v>557</v>
      </c>
      <c r="EP10" t="s">
        <v>558</v>
      </c>
      <c r="EQ10" t="s">
        <v>559</v>
      </c>
      <c r="ER10" t="s">
        <v>560</v>
      </c>
      <c r="ES10" t="s">
        <v>561</v>
      </c>
      <c r="ET10" t="s">
        <v>562</v>
      </c>
      <c r="EU10" t="s">
        <v>563</v>
      </c>
      <c r="EV10" t="s">
        <v>564</v>
      </c>
      <c r="EW10" t="s">
        <v>565</v>
      </c>
      <c r="EX10" t="s">
        <v>566</v>
      </c>
      <c r="EY10" t="s">
        <v>567</v>
      </c>
      <c r="EZ10" t="s">
        <v>568</v>
      </c>
      <c r="FA10" t="s">
        <v>569</v>
      </c>
      <c r="FB10" t="s">
        <v>570</v>
      </c>
      <c r="FC10" t="s">
        <v>571</v>
      </c>
      <c r="FD10" t="s">
        <v>572</v>
      </c>
      <c r="FE10" t="s">
        <v>573</v>
      </c>
      <c r="FF10" t="s">
        <v>574</v>
      </c>
      <c r="FG10" t="s">
        <v>575</v>
      </c>
      <c r="FH10" t="s">
        <v>576</v>
      </c>
      <c r="FI10" t="s">
        <v>577</v>
      </c>
      <c r="FJ10" t="s">
        <v>578</v>
      </c>
      <c r="FK10" t="s">
        <v>579</v>
      </c>
      <c r="FL10" t="s">
        <v>580</v>
      </c>
      <c r="FM10" t="s">
        <v>581</v>
      </c>
      <c r="FN10" t="s">
        <v>582</v>
      </c>
      <c r="FO10" t="s">
        <v>583</v>
      </c>
      <c r="FP10" t="s">
        <v>584</v>
      </c>
      <c r="FQ10" t="s">
        <v>585</v>
      </c>
      <c r="FR10" t="s">
        <v>586</v>
      </c>
      <c r="FS10" t="s">
        <v>587</v>
      </c>
      <c r="FT10" t="s">
        <v>588</v>
      </c>
      <c r="FU10" t="s">
        <v>589</v>
      </c>
      <c r="FV10" t="s">
        <v>590</v>
      </c>
      <c r="FW10" t="s">
        <v>591</v>
      </c>
      <c r="FX10" t="s">
        <v>592</v>
      </c>
      <c r="FY10" t="s">
        <v>593</v>
      </c>
      <c r="FZ10" t="s">
        <v>594</v>
      </c>
      <c r="GA10" t="s">
        <v>595</v>
      </c>
      <c r="GB10" t="s">
        <v>596</v>
      </c>
      <c r="GC10" t="s">
        <v>597</v>
      </c>
      <c r="GD10" t="s">
        <v>598</v>
      </c>
      <c r="GE10" t="s">
        <v>599</v>
      </c>
      <c r="GF10" t="s">
        <v>600</v>
      </c>
      <c r="GG10" t="s">
        <v>601</v>
      </c>
      <c r="GH10" t="s">
        <v>602</v>
      </c>
      <c r="GI10" t="s">
        <v>603</v>
      </c>
      <c r="GJ10" t="s">
        <v>604</v>
      </c>
      <c r="GK10" t="s">
        <v>605</v>
      </c>
      <c r="GL10" t="s">
        <v>606</v>
      </c>
      <c r="GM10" t="s">
        <v>607</v>
      </c>
      <c r="GN10" t="s">
        <v>608</v>
      </c>
      <c r="GO10" t="s">
        <v>609</v>
      </c>
      <c r="GP10" t="s">
        <v>610</v>
      </c>
      <c r="GQ10" t="s">
        <v>611</v>
      </c>
      <c r="GR10" t="s">
        <v>612</v>
      </c>
      <c r="GS10" t="s">
        <v>613</v>
      </c>
      <c r="GT10" t="s">
        <v>614</v>
      </c>
      <c r="GU10" t="s">
        <v>615</v>
      </c>
      <c r="GV10" t="s">
        <v>616</v>
      </c>
      <c r="GW10" t="s">
        <v>617</v>
      </c>
      <c r="GX10" t="s">
        <v>618</v>
      </c>
      <c r="GY10" t="s">
        <v>619</v>
      </c>
      <c r="GZ10" t="s">
        <v>620</v>
      </c>
      <c r="HA10" t="s">
        <v>621</v>
      </c>
      <c r="HB10" t="s">
        <v>622</v>
      </c>
      <c r="HC10" t="s">
        <v>623</v>
      </c>
      <c r="HD10" t="s">
        <v>624</v>
      </c>
      <c r="HE10" t="s">
        <v>625</v>
      </c>
      <c r="HF10" t="s">
        <v>626</v>
      </c>
      <c r="HG10" t="s">
        <v>627</v>
      </c>
      <c r="HH10" t="s">
        <v>628</v>
      </c>
      <c r="HI10" t="s">
        <v>629</v>
      </c>
      <c r="HJ10" t="s">
        <v>630</v>
      </c>
      <c r="HK10" t="s">
        <v>631</v>
      </c>
      <c r="HL10" t="s">
        <v>632</v>
      </c>
      <c r="HM10" t="s">
        <v>633</v>
      </c>
      <c r="HN10" t="s">
        <v>634</v>
      </c>
      <c r="HO10" t="s">
        <v>635</v>
      </c>
      <c r="HP10" t="s">
        <v>636</v>
      </c>
      <c r="HQ10" t="s">
        <v>637</v>
      </c>
      <c r="HR10" t="s">
        <v>638</v>
      </c>
      <c r="HS10" t="s">
        <v>639</v>
      </c>
      <c r="HT10" t="s">
        <v>640</v>
      </c>
      <c r="HU10" t="s">
        <v>641</v>
      </c>
      <c r="HV10" t="s">
        <v>642</v>
      </c>
      <c r="HW10" t="s">
        <v>643</v>
      </c>
      <c r="HX10" t="s">
        <v>644</v>
      </c>
      <c r="HY10" t="s">
        <v>645</v>
      </c>
      <c r="HZ10" t="s">
        <v>646</v>
      </c>
      <c r="IA10" t="s">
        <v>647</v>
      </c>
      <c r="IB10" t="s">
        <v>648</v>
      </c>
      <c r="IC10" t="s">
        <v>649</v>
      </c>
      <c r="ID10" t="s">
        <v>650</v>
      </c>
      <c r="IE10" t="s">
        <v>651</v>
      </c>
      <c r="IF10" t="s">
        <v>652</v>
      </c>
      <c r="IG10" t="s">
        <v>653</v>
      </c>
      <c r="IH10" t="s">
        <v>654</v>
      </c>
      <c r="II10" t="s">
        <v>655</v>
      </c>
    </row>
    <row r="11" spans="1:243" ht="17.25" thickBot="1">
      <c r="A11" s="17" t="s">
        <v>429</v>
      </c>
      <c r="B11" s="18">
        <v>6.5481000000000003E-3</v>
      </c>
      <c r="C11" s="9" t="s">
        <v>431</v>
      </c>
      <c r="D11" s="2" t="s">
        <v>35</v>
      </c>
      <c r="E11" t="s">
        <v>430</v>
      </c>
      <c r="I11" t="s">
        <v>268</v>
      </c>
      <c r="O11" t="s">
        <v>442</v>
      </c>
    </row>
    <row r="12" spans="1:243" ht="17.25" thickBot="1">
      <c r="A12" s="17" t="s">
        <v>429</v>
      </c>
      <c r="B12" s="18">
        <v>-3.1879530000000003E-2</v>
      </c>
      <c r="C12" s="9" t="s">
        <v>431</v>
      </c>
      <c r="D12" s="2" t="s">
        <v>36</v>
      </c>
      <c r="E12" t="s">
        <v>430</v>
      </c>
      <c r="I12" t="e">
        <f>-0.03187953*LandContour Low</f>
        <v>#NAME?</v>
      </c>
      <c r="O12" t="s">
        <v>443</v>
      </c>
    </row>
    <row r="13" spans="1:243" ht="15.75" thickBot="1">
      <c r="A13" s="17" t="s">
        <v>429</v>
      </c>
      <c r="B13" s="18">
        <v>0.1283668</v>
      </c>
      <c r="C13" s="9" t="s">
        <v>431</v>
      </c>
      <c r="D13" s="2" t="s">
        <v>37</v>
      </c>
      <c r="E13" t="s">
        <v>430</v>
      </c>
      <c r="I13" t="s">
        <v>269</v>
      </c>
      <c r="O13" t="s">
        <v>444</v>
      </c>
    </row>
    <row r="14" spans="1:243" ht="17.25" thickBot="1">
      <c r="A14" s="17" t="s">
        <v>429</v>
      </c>
      <c r="B14" s="18">
        <v>3.3521499999999999E-3</v>
      </c>
      <c r="C14" s="9" t="s">
        <v>431</v>
      </c>
      <c r="D14" s="2" t="s">
        <v>38</v>
      </c>
      <c r="E14" t="s">
        <v>430</v>
      </c>
      <c r="I14" t="s">
        <v>270</v>
      </c>
      <c r="O14" t="s">
        <v>445</v>
      </c>
    </row>
    <row r="15" spans="1:243" ht="17.25" thickBot="1">
      <c r="A15" s="17" t="s">
        <v>429</v>
      </c>
      <c r="B15" s="18">
        <v>9.0122199999999996E-3</v>
      </c>
      <c r="C15" s="9" t="s">
        <v>431</v>
      </c>
      <c r="D15" s="2" t="s">
        <v>39</v>
      </c>
      <c r="E15" t="s">
        <v>430</v>
      </c>
      <c r="I15" t="s">
        <v>271</v>
      </c>
      <c r="O15" t="s">
        <v>446</v>
      </c>
    </row>
    <row r="16" spans="1:243" ht="17.25" thickBot="1">
      <c r="A16" s="17" t="s">
        <v>429</v>
      </c>
      <c r="B16" s="18">
        <v>-4.0149129999999998E-2</v>
      </c>
      <c r="C16" s="9" t="s">
        <v>431</v>
      </c>
      <c r="D16" s="2" t="s">
        <v>40</v>
      </c>
      <c r="E16" t="s">
        <v>430</v>
      </c>
      <c r="I16" t="e">
        <f>-0.04014913*LotConfig FS2</f>
        <v>#NAME?</v>
      </c>
      <c r="O16" t="s">
        <v>447</v>
      </c>
    </row>
    <row r="17" spans="1:15" ht="17.25" thickBot="1">
      <c r="A17" s="17" t="s">
        <v>429</v>
      </c>
      <c r="B17" s="18">
        <v>-2.759816E-2</v>
      </c>
      <c r="C17" s="9" t="s">
        <v>431</v>
      </c>
      <c r="D17" s="2" t="s">
        <v>41</v>
      </c>
      <c r="E17" t="s">
        <v>430</v>
      </c>
      <c r="I17" t="e">
        <f>-0.02759816*LotConfig FS3</f>
        <v>#NAME?</v>
      </c>
      <c r="O17" t="s">
        <v>448</v>
      </c>
    </row>
    <row r="18" spans="1:15" ht="17.25" thickBot="1">
      <c r="A18" s="17" t="s">
        <v>429</v>
      </c>
      <c r="B18" s="18">
        <v>2.2251090000000001E-2</v>
      </c>
      <c r="C18" s="9" t="s">
        <v>431</v>
      </c>
      <c r="D18" s="2" t="s">
        <v>42</v>
      </c>
      <c r="E18" t="s">
        <v>430</v>
      </c>
      <c r="I18" t="s">
        <v>272</v>
      </c>
      <c r="O18" t="s">
        <v>449</v>
      </c>
    </row>
    <row r="19" spans="1:15" ht="17.25" thickBot="1">
      <c r="A19" s="17" t="s">
        <v>429</v>
      </c>
      <c r="B19" s="18">
        <v>3.6356230000000003E-2</v>
      </c>
      <c r="C19" s="9" t="s">
        <v>431</v>
      </c>
      <c r="D19" s="2" t="s">
        <v>43</v>
      </c>
      <c r="E19" t="s">
        <v>430</v>
      </c>
      <c r="I19" t="s">
        <v>273</v>
      </c>
      <c r="O19" t="s">
        <v>450</v>
      </c>
    </row>
    <row r="20" spans="1:15" ht="17.25" thickBot="1">
      <c r="A20" s="17" t="s">
        <v>429</v>
      </c>
      <c r="B20" s="18">
        <v>3.0865819999999999E-2</v>
      </c>
      <c r="C20" s="9" t="s">
        <v>431</v>
      </c>
      <c r="D20" s="2" t="s">
        <v>44</v>
      </c>
      <c r="E20" t="s">
        <v>430</v>
      </c>
      <c r="I20" t="s">
        <v>274</v>
      </c>
      <c r="O20" t="s">
        <v>451</v>
      </c>
    </row>
    <row r="21" spans="1:15" ht="17.25" thickBot="1">
      <c r="A21" s="17" t="s">
        <v>429</v>
      </c>
      <c r="B21" s="18">
        <v>4.5239559999999998E-2</v>
      </c>
      <c r="C21" s="9" t="s">
        <v>431</v>
      </c>
      <c r="D21" s="2" t="s">
        <v>45</v>
      </c>
      <c r="E21" t="s">
        <v>430</v>
      </c>
      <c r="I21" t="s">
        <v>275</v>
      </c>
      <c r="O21" t="s">
        <v>452</v>
      </c>
    </row>
    <row r="22" spans="1:15" ht="17.25" thickBot="1">
      <c r="A22" s="17" t="s">
        <v>429</v>
      </c>
      <c r="B22" s="18">
        <v>1.8331900000000002E-2</v>
      </c>
      <c r="C22" s="9" t="s">
        <v>431</v>
      </c>
      <c r="D22" s="2" t="s">
        <v>46</v>
      </c>
      <c r="E22" t="s">
        <v>430</v>
      </c>
      <c r="I22" t="s">
        <v>276</v>
      </c>
      <c r="O22" t="s">
        <v>453</v>
      </c>
    </row>
    <row r="23" spans="1:15" ht="17.25" thickBot="1">
      <c r="A23" s="17" t="s">
        <v>429</v>
      </c>
      <c r="B23" s="18">
        <v>1.9863209999999999E-2</v>
      </c>
      <c r="C23" s="9" t="s">
        <v>431</v>
      </c>
      <c r="D23" s="2" t="s">
        <v>47</v>
      </c>
      <c r="E23" t="s">
        <v>430</v>
      </c>
      <c r="I23" t="s">
        <v>277</v>
      </c>
      <c r="O23" t="s">
        <v>454</v>
      </c>
    </row>
    <row r="24" spans="1:15" ht="17.25" thickBot="1">
      <c r="A24" s="17" t="s">
        <v>429</v>
      </c>
      <c r="B24" s="18">
        <v>2.3506550000000001E-2</v>
      </c>
      <c r="C24" s="9" t="s">
        <v>431</v>
      </c>
      <c r="D24" s="2" t="s">
        <v>48</v>
      </c>
      <c r="E24" t="s">
        <v>430</v>
      </c>
      <c r="I24" t="s">
        <v>278</v>
      </c>
      <c r="O24" t="s">
        <v>455</v>
      </c>
    </row>
    <row r="25" spans="1:15" ht="17.25" thickBot="1">
      <c r="A25" s="17" t="s">
        <v>429</v>
      </c>
      <c r="B25" s="18">
        <v>-1.1160990000000001E-2</v>
      </c>
      <c r="C25" s="9" t="s">
        <v>431</v>
      </c>
      <c r="D25" s="2" t="s">
        <v>49</v>
      </c>
      <c r="E25" t="s">
        <v>430</v>
      </c>
      <c r="I25" t="e">
        <f>-0.01116099*Neighborhood CollgCr</f>
        <v>#NAME?</v>
      </c>
      <c r="O25" t="s">
        <v>456</v>
      </c>
    </row>
    <row r="26" spans="1:15" ht="17.25" thickBot="1">
      <c r="A26" s="17" t="s">
        <v>429</v>
      </c>
      <c r="B26" s="18">
        <v>8.8986770000000007E-2</v>
      </c>
      <c r="C26" s="9" t="s">
        <v>431</v>
      </c>
      <c r="D26" s="2" t="s">
        <v>50</v>
      </c>
      <c r="E26" t="s">
        <v>430</v>
      </c>
      <c r="I26" t="s">
        <v>279</v>
      </c>
      <c r="O26" t="s">
        <v>457</v>
      </c>
    </row>
    <row r="27" spans="1:15" ht="17.25" thickBot="1">
      <c r="A27" s="17" t="s">
        <v>429</v>
      </c>
      <c r="B27" s="18">
        <v>-7.5143370000000001E-2</v>
      </c>
      <c r="C27" s="9" t="s">
        <v>431</v>
      </c>
      <c r="D27" s="2" t="s">
        <v>51</v>
      </c>
      <c r="E27" t="s">
        <v>430</v>
      </c>
      <c r="I27" t="e">
        <f>-0.07514337*Neighborhood Edwards</f>
        <v>#NAME?</v>
      </c>
      <c r="O27" t="s">
        <v>458</v>
      </c>
    </row>
    <row r="28" spans="1:15" ht="17.25" thickBot="1">
      <c r="A28" s="17" t="s">
        <v>429</v>
      </c>
      <c r="B28" s="18">
        <v>-3.1921850000000002E-2</v>
      </c>
      <c r="C28" s="9" t="s">
        <v>431</v>
      </c>
      <c r="D28" s="2" t="s">
        <v>52</v>
      </c>
      <c r="E28" t="s">
        <v>430</v>
      </c>
      <c r="I28" t="e">
        <f>-0.03192185*Neighborhood Gilbert</f>
        <v>#NAME?</v>
      </c>
      <c r="O28" t="s">
        <v>459</v>
      </c>
    </row>
    <row r="29" spans="1:15" ht="17.25" thickBot="1">
      <c r="A29" s="17" t="s">
        <v>429</v>
      </c>
      <c r="B29" s="18">
        <v>-7.5907390000000005E-2</v>
      </c>
      <c r="C29" s="9" t="s">
        <v>431</v>
      </c>
      <c r="D29" s="2" t="s">
        <v>53</v>
      </c>
      <c r="E29" t="s">
        <v>430</v>
      </c>
      <c r="I29" t="e">
        <f>-0.07590739*Neighborhood IDOTRR</f>
        <v>#NAME?</v>
      </c>
      <c r="O29" t="s">
        <v>460</v>
      </c>
    </row>
    <row r="30" spans="1:15" ht="25.5" thickBot="1">
      <c r="A30" s="17" t="s">
        <v>429</v>
      </c>
      <c r="B30" s="18">
        <v>-6.7899180000000003E-2</v>
      </c>
      <c r="C30" s="9" t="s">
        <v>431</v>
      </c>
      <c r="D30" s="2" t="s">
        <v>54</v>
      </c>
      <c r="E30" t="s">
        <v>430</v>
      </c>
      <c r="I30" t="e">
        <f>-0.06789918*Neighborhood MeadowV</f>
        <v>#NAME?</v>
      </c>
      <c r="O30" t="s">
        <v>461</v>
      </c>
    </row>
    <row r="31" spans="1:15" ht="17.25" thickBot="1">
      <c r="A31" s="17" t="s">
        <v>429</v>
      </c>
      <c r="B31" s="18">
        <v>-3.2461829999999997E-2</v>
      </c>
      <c r="C31" s="9" t="s">
        <v>431</v>
      </c>
      <c r="D31" s="2" t="s">
        <v>55</v>
      </c>
      <c r="E31" t="s">
        <v>430</v>
      </c>
      <c r="I31" t="e">
        <f>-0.03246183*Neighborhood Mitchel</f>
        <v>#NAME?</v>
      </c>
      <c r="O31" t="s">
        <v>462</v>
      </c>
    </row>
    <row r="32" spans="1:15" ht="17.25" thickBot="1">
      <c r="A32" s="17" t="s">
        <v>429</v>
      </c>
      <c r="B32" s="18">
        <v>-2.731213E-2</v>
      </c>
      <c r="C32" s="9" t="s">
        <v>431</v>
      </c>
      <c r="D32" s="2" t="s">
        <v>56</v>
      </c>
      <c r="E32" t="s">
        <v>430</v>
      </c>
      <c r="I32" t="e">
        <f>-0.02731213*Neighborhood NAmes</f>
        <v>#NAME?</v>
      </c>
      <c r="O32" t="s">
        <v>463</v>
      </c>
    </row>
    <row r="33" spans="1:15" ht="17.25" thickBot="1">
      <c r="A33" s="17" t="s">
        <v>429</v>
      </c>
      <c r="B33" s="18">
        <v>5.3467019999999997E-2</v>
      </c>
      <c r="C33" s="9" t="s">
        <v>431</v>
      </c>
      <c r="D33" s="2" t="s">
        <v>57</v>
      </c>
      <c r="E33" t="s">
        <v>430</v>
      </c>
      <c r="I33" t="s">
        <v>280</v>
      </c>
      <c r="O33" t="s">
        <v>464</v>
      </c>
    </row>
    <row r="34" spans="1:15" ht="17.25" thickBot="1">
      <c r="A34" s="17" t="s">
        <v>429</v>
      </c>
      <c r="B34" s="18">
        <v>-4.1484720000000003E-2</v>
      </c>
      <c r="C34" s="9" t="s">
        <v>431</v>
      </c>
      <c r="D34" s="2" t="s">
        <v>58</v>
      </c>
      <c r="E34" t="s">
        <v>430</v>
      </c>
      <c r="I34" t="e">
        <f>-0.04148472*Neighborhood NWAmes</f>
        <v>#NAME?</v>
      </c>
      <c r="O34" t="s">
        <v>465</v>
      </c>
    </row>
    <row r="35" spans="1:15" ht="17.25" thickBot="1">
      <c r="A35" s="17" t="s">
        <v>429</v>
      </c>
      <c r="B35" s="18">
        <v>0.10336373</v>
      </c>
      <c r="C35" s="9" t="s">
        <v>431</v>
      </c>
      <c r="D35" s="2" t="s">
        <v>59</v>
      </c>
      <c r="E35" t="s">
        <v>430</v>
      </c>
      <c r="I35" t="s">
        <v>281</v>
      </c>
      <c r="O35" t="s">
        <v>466</v>
      </c>
    </row>
    <row r="36" spans="1:15" ht="17.25" thickBot="1">
      <c r="A36" s="17" t="s">
        <v>429</v>
      </c>
      <c r="B36" s="18">
        <v>8.3887690000000001E-2</v>
      </c>
      <c r="C36" s="9" t="s">
        <v>431</v>
      </c>
      <c r="D36" s="2" t="s">
        <v>60</v>
      </c>
      <c r="E36" t="s">
        <v>430</v>
      </c>
      <c r="I36" t="s">
        <v>282</v>
      </c>
      <c r="O36" t="s">
        <v>467</v>
      </c>
    </row>
    <row r="37" spans="1:15" ht="17.25" thickBot="1">
      <c r="A37" s="17" t="s">
        <v>429</v>
      </c>
      <c r="B37" s="18">
        <v>-5.51426E-2</v>
      </c>
      <c r="C37" s="9" t="s">
        <v>431</v>
      </c>
      <c r="D37" s="2" t="s">
        <v>61</v>
      </c>
      <c r="E37" t="s">
        <v>430</v>
      </c>
      <c r="I37" t="e">
        <f>-0.0551426*Neighborhood OldTown</f>
        <v>#NAME?</v>
      </c>
      <c r="O37" t="s">
        <v>468</v>
      </c>
    </row>
    <row r="38" spans="1:15" ht="17.25" thickBot="1">
      <c r="A38" s="17" t="s">
        <v>429</v>
      </c>
      <c r="B38" s="18">
        <v>-1.4268799999999999E-3</v>
      </c>
      <c r="C38" s="9" t="s">
        <v>431</v>
      </c>
      <c r="D38" s="2" t="s">
        <v>62</v>
      </c>
      <c r="E38" t="s">
        <v>430</v>
      </c>
      <c r="I38" t="e">
        <f>-0.00142688*Neighborhood SWISU</f>
        <v>#NAME?</v>
      </c>
      <c r="O38" t="s">
        <v>469</v>
      </c>
    </row>
    <row r="39" spans="1:15" ht="17.25" thickBot="1">
      <c r="A39" s="17" t="s">
        <v>429</v>
      </c>
      <c r="B39" s="18">
        <v>-7.7070400000000001E-3</v>
      </c>
      <c r="C39" s="9" t="s">
        <v>431</v>
      </c>
      <c r="D39" s="2" t="s">
        <v>63</v>
      </c>
      <c r="E39" t="s">
        <v>430</v>
      </c>
      <c r="I39" t="e">
        <f>-0.00770704*Neighborhood Sawyer</f>
        <v>#NAME?</v>
      </c>
      <c r="O39" t="s">
        <v>470</v>
      </c>
    </row>
    <row r="40" spans="1:15" ht="17.25" thickBot="1">
      <c r="A40" s="17" t="s">
        <v>429</v>
      </c>
      <c r="B40" s="18">
        <v>-2.996675E-2</v>
      </c>
      <c r="C40" s="9" t="s">
        <v>431</v>
      </c>
      <c r="D40" s="2" t="s">
        <v>64</v>
      </c>
      <c r="E40" t="s">
        <v>430</v>
      </c>
      <c r="I40" t="e">
        <f>-0.02996675*Neighborhood SawyerW</f>
        <v>#NAME?</v>
      </c>
      <c r="O40" t="s">
        <v>471</v>
      </c>
    </row>
    <row r="41" spans="1:15" ht="17.25" thickBot="1">
      <c r="A41" s="17" t="s">
        <v>429</v>
      </c>
      <c r="B41" s="18">
        <v>7.2528899999999993E-2</v>
      </c>
      <c r="C41" s="9" t="s">
        <v>431</v>
      </c>
      <c r="D41" s="2" t="s">
        <v>65</v>
      </c>
      <c r="E41" t="s">
        <v>430</v>
      </c>
      <c r="I41" t="s">
        <v>283</v>
      </c>
      <c r="O41" t="s">
        <v>472</v>
      </c>
    </row>
    <row r="42" spans="1:15" ht="17.25" thickBot="1">
      <c r="A42" s="17" t="s">
        <v>429</v>
      </c>
      <c r="B42" s="18">
        <v>0.12679389999999999</v>
      </c>
      <c r="C42" s="9" t="s">
        <v>431</v>
      </c>
      <c r="D42" s="2" t="s">
        <v>66</v>
      </c>
      <c r="E42" t="s">
        <v>430</v>
      </c>
      <c r="I42" t="s">
        <v>284</v>
      </c>
      <c r="O42" t="s">
        <v>473</v>
      </c>
    </row>
    <row r="43" spans="1:15" ht="17.25" thickBot="1">
      <c r="A43" s="17" t="s">
        <v>429</v>
      </c>
      <c r="B43" s="18">
        <v>8.0261099999999995E-3</v>
      </c>
      <c r="C43" s="9" t="s">
        <v>431</v>
      </c>
      <c r="D43" s="2" t="s">
        <v>67</v>
      </c>
      <c r="E43" t="s">
        <v>430</v>
      </c>
      <c r="I43" t="s">
        <v>285</v>
      </c>
      <c r="O43" t="s">
        <v>474</v>
      </c>
    </row>
    <row r="44" spans="1:15" ht="17.25" thickBot="1">
      <c r="A44" s="17" t="s">
        <v>429</v>
      </c>
      <c r="B44" s="18">
        <v>-5.4921579999999998E-2</v>
      </c>
      <c r="C44" s="9" t="s">
        <v>431</v>
      </c>
      <c r="D44" s="2" t="s">
        <v>68</v>
      </c>
      <c r="E44" t="s">
        <v>430</v>
      </c>
      <c r="I44" t="e">
        <f>-0.05492158*Condition1 Artery</f>
        <v>#NAME?</v>
      </c>
      <c r="O44" t="s">
        <v>475</v>
      </c>
    </row>
    <row r="45" spans="1:15" ht="17.25" thickBot="1">
      <c r="A45" s="17" t="s">
        <v>429</v>
      </c>
      <c r="B45" s="18">
        <v>-2.8392270000000001E-2</v>
      </c>
      <c r="C45" s="9" t="s">
        <v>431</v>
      </c>
      <c r="D45" s="2" t="s">
        <v>69</v>
      </c>
      <c r="E45" t="s">
        <v>430</v>
      </c>
      <c r="I45" t="e">
        <f>-0.02839227*Condition1 Feedr</f>
        <v>#NAME?</v>
      </c>
      <c r="O45" t="s">
        <v>476</v>
      </c>
    </row>
    <row r="46" spans="1:15" ht="17.25" thickBot="1">
      <c r="A46" s="17" t="s">
        <v>429</v>
      </c>
      <c r="B46" s="18">
        <v>1.713806E-2</v>
      </c>
      <c r="C46" s="9" t="s">
        <v>431</v>
      </c>
      <c r="D46" s="2" t="s">
        <v>70</v>
      </c>
      <c r="E46" t="s">
        <v>430</v>
      </c>
      <c r="I46" t="s">
        <v>286</v>
      </c>
      <c r="O46" t="s">
        <v>477</v>
      </c>
    </row>
    <row r="47" spans="1:15" ht="17.25" thickBot="1">
      <c r="A47" s="17" t="s">
        <v>429</v>
      </c>
      <c r="B47" s="18">
        <v>9.1614799999999996E-3</v>
      </c>
      <c r="C47" s="9" t="s">
        <v>431</v>
      </c>
      <c r="D47" s="2" t="s">
        <v>71</v>
      </c>
      <c r="E47" t="s">
        <v>430</v>
      </c>
      <c r="I47" t="s">
        <v>287</v>
      </c>
      <c r="O47" t="s">
        <v>478</v>
      </c>
    </row>
    <row r="48" spans="1:15" ht="17.25" thickBot="1">
      <c r="A48" s="17" t="s">
        <v>429</v>
      </c>
      <c r="B48" s="18">
        <v>4.6730500000000001E-2</v>
      </c>
      <c r="C48" s="9" t="s">
        <v>431</v>
      </c>
      <c r="D48" s="2" t="s">
        <v>72</v>
      </c>
      <c r="E48" t="s">
        <v>430</v>
      </c>
      <c r="I48" t="s">
        <v>288</v>
      </c>
      <c r="O48" t="s">
        <v>479</v>
      </c>
    </row>
    <row r="49" spans="1:15" ht="17.25" thickBot="1">
      <c r="A49" s="17" t="s">
        <v>429</v>
      </c>
      <c r="B49" s="18">
        <v>-5.3453880000000002E-2</v>
      </c>
      <c r="C49" s="9" t="s">
        <v>431</v>
      </c>
      <c r="D49" s="2" t="s">
        <v>73</v>
      </c>
      <c r="E49" t="s">
        <v>430</v>
      </c>
      <c r="I49" t="e">
        <f>-0.05345388*Condition1 RRAe</f>
        <v>#NAME?</v>
      </c>
      <c r="O49" t="s">
        <v>480</v>
      </c>
    </row>
    <row r="50" spans="1:15" ht="17.25" thickBot="1">
      <c r="A50" s="17" t="s">
        <v>429</v>
      </c>
      <c r="B50" s="18">
        <v>-1.9233900000000002E-2</v>
      </c>
      <c r="C50" s="9" t="s">
        <v>431</v>
      </c>
      <c r="D50" s="2" t="s">
        <v>74</v>
      </c>
      <c r="E50" t="s">
        <v>430</v>
      </c>
      <c r="I50" t="e">
        <f>-0.0192339*Condition1 RRAn</f>
        <v>#NAME?</v>
      </c>
      <c r="O50" t="s">
        <v>481</v>
      </c>
    </row>
    <row r="51" spans="1:15" ht="17.25" thickBot="1">
      <c r="A51" s="17" t="s">
        <v>429</v>
      </c>
      <c r="B51" s="18">
        <v>-1.153771E-2</v>
      </c>
      <c r="C51" s="9" t="s">
        <v>431</v>
      </c>
      <c r="D51" s="2" t="s">
        <v>75</v>
      </c>
      <c r="E51" t="s">
        <v>430</v>
      </c>
      <c r="I51" t="e">
        <f>-0.01153771*Condition1 RRNe</f>
        <v>#NAME?</v>
      </c>
      <c r="O51" t="s">
        <v>482</v>
      </c>
    </row>
    <row r="52" spans="1:15" ht="17.25" thickBot="1">
      <c r="A52" s="17" t="s">
        <v>429</v>
      </c>
      <c r="B52" s="18">
        <v>-4.2003609999999997E-2</v>
      </c>
      <c r="C52" s="9" t="s">
        <v>431</v>
      </c>
      <c r="D52" s="2" t="s">
        <v>76</v>
      </c>
      <c r="E52" t="s">
        <v>430</v>
      </c>
      <c r="I52" t="e">
        <f>-0.04200361*Condition2 Artery</f>
        <v>#NAME?</v>
      </c>
      <c r="O52" t="s">
        <v>483</v>
      </c>
    </row>
    <row r="53" spans="1:15" ht="17.25" thickBot="1">
      <c r="A53" s="17" t="s">
        <v>429</v>
      </c>
      <c r="B53" s="18">
        <v>-6.9328070000000006E-2</v>
      </c>
      <c r="C53" s="9" t="s">
        <v>431</v>
      </c>
      <c r="D53" s="2" t="s">
        <v>77</v>
      </c>
      <c r="E53" t="s">
        <v>430</v>
      </c>
      <c r="I53" t="e">
        <f>-0.06932807*Condition2 Feedr</f>
        <v>#NAME?</v>
      </c>
      <c r="O53" t="s">
        <v>484</v>
      </c>
    </row>
    <row r="54" spans="1:15" ht="17.25" thickBot="1">
      <c r="A54" s="17" t="s">
        <v>429</v>
      </c>
      <c r="B54" s="18">
        <v>-2.583361E-2</v>
      </c>
      <c r="C54" s="9" t="s">
        <v>431</v>
      </c>
      <c r="D54" s="2" t="s">
        <v>78</v>
      </c>
      <c r="E54" t="s">
        <v>430</v>
      </c>
      <c r="I54" t="e">
        <f>-0.02583361*Condition2 Norm</f>
        <v>#NAME?</v>
      </c>
      <c r="O54" t="s">
        <v>485</v>
      </c>
    </row>
    <row r="55" spans="1:15" ht="17.25" thickBot="1">
      <c r="A55" s="17" t="s">
        <v>429</v>
      </c>
      <c r="B55" s="18">
        <v>0.10965546</v>
      </c>
      <c r="C55" s="9" t="s">
        <v>431</v>
      </c>
      <c r="D55" s="2" t="s">
        <v>79</v>
      </c>
      <c r="E55" t="s">
        <v>430</v>
      </c>
      <c r="I55" t="s">
        <v>289</v>
      </c>
      <c r="O55" t="s">
        <v>486</v>
      </c>
    </row>
    <row r="56" spans="1:15" ht="17.25" thickBot="1">
      <c r="A56" s="17" t="s">
        <v>429</v>
      </c>
      <c r="B56" s="18">
        <v>-0.36690102000000002</v>
      </c>
      <c r="C56" s="9" t="s">
        <v>431</v>
      </c>
      <c r="D56" s="2" t="s">
        <v>80</v>
      </c>
      <c r="E56" t="s">
        <v>430</v>
      </c>
      <c r="I56" t="e">
        <f>-0.36690102*Condition2 PosN</f>
        <v>#NAME?</v>
      </c>
      <c r="O56" t="s">
        <v>487</v>
      </c>
    </row>
    <row r="57" spans="1:15" ht="17.25" thickBot="1">
      <c r="A57" s="17" t="s">
        <v>429</v>
      </c>
      <c r="B57" s="18">
        <v>2.6306599999999999E-3</v>
      </c>
      <c r="C57" s="9" t="s">
        <v>431</v>
      </c>
      <c r="D57" s="2" t="s">
        <v>251</v>
      </c>
      <c r="E57" t="s">
        <v>430</v>
      </c>
      <c r="I57" t="s">
        <v>290</v>
      </c>
      <c r="O57" t="s">
        <v>488</v>
      </c>
    </row>
    <row r="58" spans="1:15" ht="17.25" thickBot="1">
      <c r="A58" s="17" t="s">
        <v>429</v>
      </c>
      <c r="B58" s="18">
        <v>-0.11874282999999999</v>
      </c>
      <c r="C58" s="9" t="s">
        <v>431</v>
      </c>
      <c r="D58" s="2" t="s">
        <v>252</v>
      </c>
      <c r="E58" t="s">
        <v>430</v>
      </c>
      <c r="I58" t="e">
        <f>-0.11874283*Condition2 RRAn</f>
        <v>#NAME?</v>
      </c>
      <c r="O58" t="s">
        <v>489</v>
      </c>
    </row>
    <row r="59" spans="1:15" ht="17.25" thickBot="1">
      <c r="A59" s="17" t="s">
        <v>429</v>
      </c>
      <c r="B59" s="18">
        <v>2.9260319999999999E-2</v>
      </c>
      <c r="C59" s="9" t="s">
        <v>431</v>
      </c>
      <c r="D59" s="2" t="s">
        <v>81</v>
      </c>
      <c r="E59" t="s">
        <v>430</v>
      </c>
      <c r="I59" t="s">
        <v>291</v>
      </c>
      <c r="O59" t="s">
        <v>490</v>
      </c>
    </row>
    <row r="60" spans="1:15" ht="17.25" thickBot="1">
      <c r="A60" s="17" t="s">
        <v>429</v>
      </c>
      <c r="B60" s="18">
        <v>2.9588670000000001E-2</v>
      </c>
      <c r="C60" s="9" t="s">
        <v>431</v>
      </c>
      <c r="D60" s="2" t="s">
        <v>82</v>
      </c>
      <c r="E60" t="s">
        <v>430</v>
      </c>
      <c r="I60" t="s">
        <v>292</v>
      </c>
      <c r="O60" t="s">
        <v>491</v>
      </c>
    </row>
    <row r="61" spans="1:15" ht="17.25" thickBot="1">
      <c r="A61" s="17" t="s">
        <v>429</v>
      </c>
      <c r="B61" s="18">
        <v>8.9215500000000003E-3</v>
      </c>
      <c r="C61" s="9" t="s">
        <v>431</v>
      </c>
      <c r="D61" s="2" t="s">
        <v>83</v>
      </c>
      <c r="E61" t="s">
        <v>430</v>
      </c>
      <c r="I61" t="s">
        <v>293</v>
      </c>
      <c r="O61" t="s">
        <v>492</v>
      </c>
    </row>
    <row r="62" spans="1:15" ht="17.25" thickBot="1">
      <c r="A62" s="17" t="s">
        <v>429</v>
      </c>
      <c r="B62" s="18">
        <v>-3.8722779999999998E-2</v>
      </c>
      <c r="C62" s="9" t="s">
        <v>431</v>
      </c>
      <c r="D62" s="2" t="s">
        <v>84</v>
      </c>
      <c r="E62" t="s">
        <v>430</v>
      </c>
      <c r="I62" t="e">
        <f>-0.03872278*BldgType Twnhs</f>
        <v>#NAME?</v>
      </c>
      <c r="O62" t="s">
        <v>493</v>
      </c>
    </row>
    <row r="63" spans="1:15" ht="17.25" thickBot="1">
      <c r="A63" s="17" t="s">
        <v>429</v>
      </c>
      <c r="B63" s="18">
        <v>1.6065139999999999E-2</v>
      </c>
      <c r="C63" s="9" t="s">
        <v>431</v>
      </c>
      <c r="D63" s="2" t="s">
        <v>85</v>
      </c>
      <c r="E63" t="s">
        <v>430</v>
      </c>
      <c r="I63" t="s">
        <v>294</v>
      </c>
      <c r="O63" t="s">
        <v>494</v>
      </c>
    </row>
    <row r="64" spans="1:15" ht="17.25" thickBot="1">
      <c r="A64" s="17" t="s">
        <v>429</v>
      </c>
      <c r="B64" s="18">
        <v>8.7164870000000005E-2</v>
      </c>
      <c r="C64" s="9" t="s">
        <v>431</v>
      </c>
      <c r="D64" s="2" t="s">
        <v>86</v>
      </c>
      <c r="E64" t="s">
        <v>430</v>
      </c>
      <c r="I64" t="s">
        <v>295</v>
      </c>
      <c r="O64" t="s">
        <v>495</v>
      </c>
    </row>
    <row r="65" spans="1:15" ht="17.25" thickBot="1">
      <c r="A65" s="17" t="s">
        <v>429</v>
      </c>
      <c r="B65" s="18">
        <v>7.2341420000000003E-2</v>
      </c>
      <c r="C65" s="9" t="s">
        <v>431</v>
      </c>
      <c r="D65" s="2" t="s">
        <v>87</v>
      </c>
      <c r="E65" t="s">
        <v>430</v>
      </c>
      <c r="I65" t="s">
        <v>296</v>
      </c>
      <c r="O65" t="s">
        <v>496</v>
      </c>
    </row>
    <row r="66" spans="1:15" ht="17.25" thickBot="1">
      <c r="A66" s="17" t="s">
        <v>429</v>
      </c>
      <c r="B66" s="18">
        <v>8.5477559999999994E-2</v>
      </c>
      <c r="C66" s="9" t="s">
        <v>431</v>
      </c>
      <c r="D66" s="2" t="s">
        <v>88</v>
      </c>
      <c r="E66" t="s">
        <v>430</v>
      </c>
      <c r="I66" t="s">
        <v>297</v>
      </c>
      <c r="O66" t="s">
        <v>497</v>
      </c>
    </row>
    <row r="67" spans="1:15" ht="17.25" thickBot="1">
      <c r="A67" s="17" t="s">
        <v>429</v>
      </c>
      <c r="B67" s="18">
        <v>2.995047E-2</v>
      </c>
      <c r="C67" s="9" t="s">
        <v>431</v>
      </c>
      <c r="D67" s="2" t="s">
        <v>89</v>
      </c>
      <c r="E67" t="s">
        <v>430</v>
      </c>
      <c r="I67" t="s">
        <v>298</v>
      </c>
      <c r="O67" t="s">
        <v>498</v>
      </c>
    </row>
    <row r="68" spans="1:15" ht="17.25" thickBot="1">
      <c r="A68" s="17" t="s">
        <v>429</v>
      </c>
      <c r="B68" s="18">
        <v>-1.79485736</v>
      </c>
      <c r="C68" s="9" t="s">
        <v>431</v>
      </c>
      <c r="D68" s="2" t="s">
        <v>253</v>
      </c>
      <c r="E68" t="s">
        <v>430</v>
      </c>
      <c r="I68" t="e">
        <f>-1.79485736*RoofMatl ClyTile</f>
        <v>#NAME?</v>
      </c>
      <c r="O68" t="s">
        <v>499</v>
      </c>
    </row>
    <row r="69" spans="1:15" ht="17.25" thickBot="1">
      <c r="A69" s="17" t="s">
        <v>429</v>
      </c>
      <c r="B69" s="18">
        <v>-0.12867115000000001</v>
      </c>
      <c r="C69" s="9" t="s">
        <v>431</v>
      </c>
      <c r="D69" s="2" t="s">
        <v>90</v>
      </c>
      <c r="E69" t="s">
        <v>430</v>
      </c>
      <c r="I69" t="e">
        <f>-0.12867115*RoofMatl CompShg</f>
        <v>#NAME?</v>
      </c>
      <c r="O69" t="s">
        <v>500</v>
      </c>
    </row>
    <row r="70" spans="1:15" ht="17.25" thickBot="1">
      <c r="A70" s="17" t="s">
        <v>429</v>
      </c>
      <c r="B70" s="18">
        <v>-2.1147559999999999E-2</v>
      </c>
      <c r="C70" s="9" t="s">
        <v>431</v>
      </c>
      <c r="D70" s="2" t="s">
        <v>254</v>
      </c>
      <c r="E70" t="s">
        <v>430</v>
      </c>
      <c r="I70" t="e">
        <f>-0.02114756*RoofMatl Membran</f>
        <v>#NAME?</v>
      </c>
      <c r="O70" t="s">
        <v>501</v>
      </c>
    </row>
    <row r="71" spans="1:15" ht="17.25" thickBot="1">
      <c r="A71" s="17" t="s">
        <v>429</v>
      </c>
      <c r="B71" s="18">
        <v>-2.2045799999999998E-3</v>
      </c>
      <c r="C71" s="9" t="s">
        <v>431</v>
      </c>
      <c r="D71" s="2" t="s">
        <v>255</v>
      </c>
      <c r="E71" t="s">
        <v>430</v>
      </c>
      <c r="I71" t="e">
        <f>-0.00220458*RoofMatl Metal</f>
        <v>#NAME?</v>
      </c>
      <c r="O71" t="s">
        <v>502</v>
      </c>
    </row>
    <row r="72" spans="1:15" ht="17.25" thickBot="1">
      <c r="A72" s="17" t="s">
        <v>429</v>
      </c>
      <c r="B72" s="18">
        <v>-5.2265060000000002E-2</v>
      </c>
      <c r="C72" s="9" t="s">
        <v>431</v>
      </c>
      <c r="D72" s="2" t="s">
        <v>91</v>
      </c>
      <c r="E72" t="s">
        <v>430</v>
      </c>
      <c r="I72" t="e">
        <f>-0.05226506*RoofMatl Roll</f>
        <v>#NAME?</v>
      </c>
      <c r="O72" t="s">
        <v>503</v>
      </c>
    </row>
    <row r="73" spans="1:15" ht="17.25" thickBot="1">
      <c r="A73" s="17" t="s">
        <v>429</v>
      </c>
      <c r="B73" s="18">
        <v>-9.2200679999999993E-2</v>
      </c>
      <c r="C73" s="9" t="s">
        <v>431</v>
      </c>
      <c r="D73" s="2" t="s">
        <v>92</v>
      </c>
      <c r="E73" t="s">
        <v>430</v>
      </c>
      <c r="I73" t="e">
        <f>-0.09220068*RoofMatl Tar&amp;Grv</f>
        <v>#NAME?</v>
      </c>
      <c r="O73" t="s">
        <v>504</v>
      </c>
    </row>
    <row r="74" spans="1:15" ht="17.25" thickBot="1">
      <c r="A74" s="17" t="s">
        <v>429</v>
      </c>
      <c r="B74" s="18">
        <v>-0.10344096</v>
      </c>
      <c r="C74" s="9" t="s">
        <v>431</v>
      </c>
      <c r="D74" s="2" t="s">
        <v>93</v>
      </c>
      <c r="E74" t="s">
        <v>430</v>
      </c>
      <c r="I74" t="e">
        <f>-0.10344096*RoofMatl WdShake</f>
        <v>#NAME?</v>
      </c>
      <c r="O74" t="s">
        <v>505</v>
      </c>
    </row>
    <row r="75" spans="1:15" ht="15.75" thickBot="1">
      <c r="A75" s="17" t="s">
        <v>429</v>
      </c>
      <c r="B75" s="18">
        <v>-1.36221E-3</v>
      </c>
      <c r="C75" s="9" t="s">
        <v>431</v>
      </c>
      <c r="D75" s="2" t="s">
        <v>256</v>
      </c>
      <c r="E75" t="s">
        <v>430</v>
      </c>
      <c r="I75" t="e">
        <f>-0.00136221*Exterior1st</f>
        <v>#NAME?</v>
      </c>
      <c r="O75" t="s">
        <v>506</v>
      </c>
    </row>
    <row r="76" spans="1:15" ht="17.25" thickBot="1">
      <c r="A76" s="17" t="s">
        <v>429</v>
      </c>
      <c r="B76" s="18">
        <v>-7.4280600000000002E-2</v>
      </c>
      <c r="C76" s="9" t="s">
        <v>431</v>
      </c>
      <c r="D76" s="2" t="s">
        <v>94</v>
      </c>
      <c r="E76" t="s">
        <v>430</v>
      </c>
      <c r="I76" t="s">
        <v>299</v>
      </c>
      <c r="O76" t="s">
        <v>507</v>
      </c>
    </row>
    <row r="77" spans="1:15" ht="17.25" thickBot="1">
      <c r="A77" s="17" t="s">
        <v>429</v>
      </c>
      <c r="B77" s="18">
        <v>1.607078E-2</v>
      </c>
      <c r="C77" s="9" t="s">
        <v>431</v>
      </c>
      <c r="D77" s="2" t="s">
        <v>95</v>
      </c>
      <c r="E77" t="s">
        <v>430</v>
      </c>
      <c r="I77" t="s">
        <v>300</v>
      </c>
      <c r="O77" t="s">
        <v>508</v>
      </c>
    </row>
    <row r="78" spans="1:15" ht="17.25" thickBot="1">
      <c r="A78" s="17" t="s">
        <v>429</v>
      </c>
      <c r="B78" s="18">
        <v>1.203186E-2</v>
      </c>
      <c r="C78" s="9" t="s">
        <v>431</v>
      </c>
      <c r="D78" s="2" t="s">
        <v>96</v>
      </c>
      <c r="E78" t="s">
        <v>430</v>
      </c>
      <c r="I78" t="s">
        <v>301</v>
      </c>
      <c r="O78" t="s">
        <v>509</v>
      </c>
    </row>
    <row r="79" spans="1:15" ht="17.25" thickBot="1">
      <c r="A79" s="17" t="s">
        <v>429</v>
      </c>
      <c r="B79" s="18">
        <v>2.8427649999999999E-2</v>
      </c>
      <c r="C79" s="9" t="s">
        <v>431</v>
      </c>
      <c r="D79" s="2" t="s">
        <v>97</v>
      </c>
      <c r="E79" t="s">
        <v>430</v>
      </c>
      <c r="I79" t="s">
        <v>302</v>
      </c>
      <c r="O79" t="s">
        <v>510</v>
      </c>
    </row>
    <row r="80" spans="1:15" ht="17.25" thickBot="1">
      <c r="A80" s="17" t="s">
        <v>429</v>
      </c>
      <c r="B80" s="18">
        <v>-1.7232319999999999E-2</v>
      </c>
      <c r="C80" s="9" t="s">
        <v>431</v>
      </c>
      <c r="D80" s="2" t="s">
        <v>98</v>
      </c>
      <c r="E80" t="s">
        <v>430</v>
      </c>
      <c r="I80" t="s">
        <v>303</v>
      </c>
      <c r="O80" t="s">
        <v>511</v>
      </c>
    </row>
    <row r="81" spans="1:15" ht="17.25" thickBot="1">
      <c r="A81" s="17" t="s">
        <v>429</v>
      </c>
      <c r="B81" s="18">
        <v>-2.267599E-2</v>
      </c>
      <c r="C81" s="9" t="s">
        <v>431</v>
      </c>
      <c r="D81" s="2" t="s">
        <v>99</v>
      </c>
      <c r="E81" t="s">
        <v>430</v>
      </c>
      <c r="I81" t="s">
        <v>304</v>
      </c>
      <c r="O81" t="s">
        <v>512</v>
      </c>
    </row>
    <row r="82" spans="1:15" ht="17.25" thickBot="1">
      <c r="A82" s="17" t="s">
        <v>429</v>
      </c>
      <c r="B82" s="18">
        <v>5.3637600000000004E-3</v>
      </c>
      <c r="C82" s="9" t="s">
        <v>431</v>
      </c>
      <c r="D82" s="2" t="s">
        <v>100</v>
      </c>
      <c r="E82" t="s">
        <v>430</v>
      </c>
      <c r="I82" t="s">
        <v>305</v>
      </c>
      <c r="O82" t="s">
        <v>513</v>
      </c>
    </row>
    <row r="83" spans="1:15" ht="17.25" thickBot="1">
      <c r="A83" s="17" t="s">
        <v>429</v>
      </c>
      <c r="B83" s="18">
        <v>-6.4204730000000002E-2</v>
      </c>
      <c r="C83" s="9" t="s">
        <v>431</v>
      </c>
      <c r="D83" s="2" t="s">
        <v>101</v>
      </c>
      <c r="E83" t="s">
        <v>430</v>
      </c>
      <c r="I83" t="s">
        <v>306</v>
      </c>
      <c r="O83" t="s">
        <v>514</v>
      </c>
    </row>
    <row r="84" spans="1:15" ht="17.25" thickBot="1">
      <c r="A84" s="17" t="s">
        <v>429</v>
      </c>
      <c r="B84" s="18">
        <v>-1.6211529999999998E-2</v>
      </c>
      <c r="C84" s="9" t="s">
        <v>431</v>
      </c>
      <c r="D84" s="2" t="s">
        <v>102</v>
      </c>
      <c r="E84" t="s">
        <v>430</v>
      </c>
      <c r="I84" t="s">
        <v>307</v>
      </c>
      <c r="O84" t="s">
        <v>515</v>
      </c>
    </row>
    <row r="85" spans="1:15" ht="17.25" thickBot="1">
      <c r="A85" s="17" t="s">
        <v>429</v>
      </c>
      <c r="B85" s="18">
        <v>1.5675660000000001E-2</v>
      </c>
      <c r="C85" s="9" t="s">
        <v>431</v>
      </c>
      <c r="D85" s="2" t="s">
        <v>103</v>
      </c>
      <c r="E85" t="s">
        <v>430</v>
      </c>
      <c r="I85" t="s">
        <v>308</v>
      </c>
      <c r="O85" t="s">
        <v>516</v>
      </c>
    </row>
    <row r="86" spans="1:15" ht="17.25" thickBot="1">
      <c r="A86" s="17" t="s">
        <v>429</v>
      </c>
      <c r="B86" s="18">
        <v>3.0020669999999999E-2</v>
      </c>
      <c r="C86" s="9" t="s">
        <v>431</v>
      </c>
      <c r="D86" s="2" t="s">
        <v>104</v>
      </c>
      <c r="E86" t="s">
        <v>430</v>
      </c>
      <c r="I86" t="s">
        <v>309</v>
      </c>
      <c r="O86" t="s">
        <v>517</v>
      </c>
    </row>
    <row r="87" spans="1:15" ht="17.25" thickBot="1">
      <c r="A87" s="17" t="s">
        <v>429</v>
      </c>
      <c r="B87" s="18">
        <v>-1.5857499999999999E-3</v>
      </c>
      <c r="C87" s="9" t="s">
        <v>431</v>
      </c>
      <c r="D87" s="2" t="s">
        <v>105</v>
      </c>
      <c r="E87" t="s">
        <v>430</v>
      </c>
      <c r="I87" t="s">
        <v>310</v>
      </c>
      <c r="O87" t="s">
        <v>518</v>
      </c>
    </row>
    <row r="88" spans="1:15" ht="17.25" thickBot="1">
      <c r="A88" s="17" t="s">
        <v>429</v>
      </c>
      <c r="B88" s="18">
        <v>-4.3925359999999997E-2</v>
      </c>
      <c r="C88" s="9" t="s">
        <v>431</v>
      </c>
      <c r="D88" s="2" t="s">
        <v>106</v>
      </c>
      <c r="E88" t="s">
        <v>430</v>
      </c>
      <c r="I88" t="s">
        <v>311</v>
      </c>
      <c r="O88" t="s">
        <v>519</v>
      </c>
    </row>
    <row r="89" spans="1:15" ht="17.25" thickBot="1">
      <c r="A89" s="17" t="s">
        <v>429</v>
      </c>
      <c r="B89" s="18">
        <v>-1.063251E-2</v>
      </c>
      <c r="C89" s="9" t="s">
        <v>431</v>
      </c>
      <c r="D89" s="2" t="s">
        <v>107</v>
      </c>
      <c r="E89" t="s">
        <v>430</v>
      </c>
      <c r="I89" t="s">
        <v>312</v>
      </c>
      <c r="O89" t="s">
        <v>520</v>
      </c>
    </row>
    <row r="90" spans="1:15" ht="17.25" thickBot="1">
      <c r="A90" s="17" t="s">
        <v>429</v>
      </c>
      <c r="B90" s="18">
        <v>-8.5050899999999999E-3</v>
      </c>
      <c r="C90" s="9" t="s">
        <v>431</v>
      </c>
      <c r="D90" s="2" t="s">
        <v>108</v>
      </c>
      <c r="E90" t="s">
        <v>430</v>
      </c>
      <c r="I90" t="s">
        <v>313</v>
      </c>
      <c r="O90" t="s">
        <v>521</v>
      </c>
    </row>
    <row r="91" spans="1:15" ht="17.25" thickBot="1">
      <c r="A91" s="17" t="s">
        <v>429</v>
      </c>
      <c r="B91" s="18">
        <v>3.9724509999999998E-2</v>
      </c>
      <c r="C91" s="9" t="s">
        <v>431</v>
      </c>
      <c r="D91" s="2" t="s">
        <v>109</v>
      </c>
      <c r="E91" t="s">
        <v>430</v>
      </c>
      <c r="I91" t="s">
        <v>314</v>
      </c>
      <c r="O91" t="s">
        <v>522</v>
      </c>
    </row>
    <row r="92" spans="1:15" ht="17.25" thickBot="1">
      <c r="A92" s="17" t="s">
        <v>429</v>
      </c>
      <c r="B92" s="18">
        <v>1.151511E-2</v>
      </c>
      <c r="C92" s="9" t="s">
        <v>431</v>
      </c>
      <c r="D92" s="2" t="s">
        <v>110</v>
      </c>
      <c r="E92" t="s">
        <v>430</v>
      </c>
      <c r="I92" t="s">
        <v>315</v>
      </c>
      <c r="O92" t="s">
        <v>523</v>
      </c>
    </row>
    <row r="93" spans="1:15" ht="17.25" thickBot="1">
      <c r="A93" s="17" t="s">
        <v>429</v>
      </c>
      <c r="B93" s="18">
        <v>4.3664999999999997E-3</v>
      </c>
      <c r="C93" s="9" t="s">
        <v>431</v>
      </c>
      <c r="D93" s="2" t="s">
        <v>111</v>
      </c>
      <c r="E93" t="s">
        <v>430</v>
      </c>
      <c r="I93" t="s">
        <v>316</v>
      </c>
      <c r="O93" t="s">
        <v>524</v>
      </c>
    </row>
    <row r="94" spans="1:15" ht="17.25" thickBot="1">
      <c r="A94" s="17" t="s">
        <v>429</v>
      </c>
      <c r="B94" s="18">
        <v>2.4111699999999998E-3</v>
      </c>
      <c r="C94" s="9" t="s">
        <v>431</v>
      </c>
      <c r="D94" s="2" t="s">
        <v>112</v>
      </c>
      <c r="E94" t="s">
        <v>430</v>
      </c>
      <c r="I94" t="s">
        <v>317</v>
      </c>
      <c r="O94" t="s">
        <v>525</v>
      </c>
    </row>
    <row r="95" spans="1:15" ht="17.25" thickBot="1">
      <c r="A95" s="17" t="s">
        <v>429</v>
      </c>
      <c r="B95" s="18">
        <v>-7.3118020000000006E-2</v>
      </c>
      <c r="C95" s="9" t="s">
        <v>431</v>
      </c>
      <c r="D95" s="2" t="s">
        <v>113</v>
      </c>
      <c r="E95" t="s">
        <v>430</v>
      </c>
      <c r="I95" t="e">
        <f>-0.07311802*ExterCond Fa</f>
        <v>#NAME?</v>
      </c>
      <c r="O95" t="s">
        <v>526</v>
      </c>
    </row>
    <row r="96" spans="1:15" ht="17.25" thickBot="1">
      <c r="A96" s="17" t="s">
        <v>429</v>
      </c>
      <c r="B96" s="18">
        <v>-7.37289E-3</v>
      </c>
      <c r="C96" s="9" t="s">
        <v>431</v>
      </c>
      <c r="D96" s="2" t="s">
        <v>114</v>
      </c>
      <c r="E96" t="s">
        <v>430</v>
      </c>
      <c r="I96" t="e">
        <f>-0.00737289*ExterCond Gd</f>
        <v>#NAME?</v>
      </c>
      <c r="O96" t="s">
        <v>527</v>
      </c>
    </row>
    <row r="97" spans="1:15" ht="17.25" thickBot="1">
      <c r="A97" s="17" t="s">
        <v>429</v>
      </c>
      <c r="B97" s="18">
        <v>-0.32374417</v>
      </c>
      <c r="C97" s="9" t="s">
        <v>431</v>
      </c>
      <c r="D97" s="2" t="s">
        <v>115</v>
      </c>
      <c r="E97" t="s">
        <v>430</v>
      </c>
      <c r="I97" t="e">
        <f>-0.32374417*ExterCond Po</f>
        <v>#NAME?</v>
      </c>
      <c r="O97" t="s">
        <v>528</v>
      </c>
    </row>
    <row r="98" spans="1:15" ht="17.25" thickBot="1">
      <c r="A98" s="17" t="s">
        <v>429</v>
      </c>
      <c r="B98" s="18">
        <v>4.5237359999999997E-2</v>
      </c>
      <c r="C98" s="9" t="s">
        <v>431</v>
      </c>
      <c r="D98" s="2" t="s">
        <v>116</v>
      </c>
      <c r="E98" t="s">
        <v>430</v>
      </c>
      <c r="I98" t="s">
        <v>318</v>
      </c>
      <c r="O98" t="s">
        <v>529</v>
      </c>
    </row>
    <row r="99" spans="1:15" ht="17.25" thickBot="1">
      <c r="A99" s="17" t="s">
        <v>429</v>
      </c>
      <c r="B99" s="18">
        <v>5.1997250000000002E-2</v>
      </c>
      <c r="C99" s="9" t="s">
        <v>431</v>
      </c>
      <c r="D99" s="2" t="s">
        <v>117</v>
      </c>
      <c r="E99" t="s">
        <v>430</v>
      </c>
      <c r="I99" t="s">
        <v>319</v>
      </c>
      <c r="O99" t="s">
        <v>530</v>
      </c>
    </row>
    <row r="100" spans="1:15" ht="17.25" thickBot="1">
      <c r="A100" s="17" t="s">
        <v>429</v>
      </c>
      <c r="B100" s="18">
        <v>6.6251879999999999E-2</v>
      </c>
      <c r="C100" s="9" t="s">
        <v>431</v>
      </c>
      <c r="D100" s="2" t="s">
        <v>118</v>
      </c>
      <c r="E100" t="s">
        <v>430</v>
      </c>
      <c r="I100" t="s">
        <v>320</v>
      </c>
      <c r="O100" t="s">
        <v>531</v>
      </c>
    </row>
    <row r="101" spans="1:15" ht="17.25" thickBot="1">
      <c r="A101" s="17" t="s">
        <v>429</v>
      </c>
      <c r="B101" s="18">
        <v>7.6820029999999997E-2</v>
      </c>
      <c r="C101" s="9" t="s">
        <v>431</v>
      </c>
      <c r="D101" s="2" t="s">
        <v>119</v>
      </c>
      <c r="E101" t="s">
        <v>430</v>
      </c>
      <c r="I101" t="s">
        <v>321</v>
      </c>
      <c r="O101" t="s">
        <v>532</v>
      </c>
    </row>
    <row r="102" spans="1:15" ht="17.25" thickBot="1">
      <c r="A102" s="17" t="s">
        <v>429</v>
      </c>
      <c r="B102" s="18">
        <v>0.13530428</v>
      </c>
      <c r="C102" s="9" t="s">
        <v>431</v>
      </c>
      <c r="D102" s="2" t="s">
        <v>120</v>
      </c>
      <c r="E102" t="s">
        <v>430</v>
      </c>
      <c r="I102" t="s">
        <v>322</v>
      </c>
      <c r="O102" t="s">
        <v>533</v>
      </c>
    </row>
    <row r="103" spans="1:15" ht="15.75" thickBot="1">
      <c r="A103" s="17" t="s">
        <v>429</v>
      </c>
      <c r="B103" s="18">
        <v>3.4566859999999998E-2</v>
      </c>
      <c r="C103" s="9" t="s">
        <v>431</v>
      </c>
      <c r="D103" s="2" t="s">
        <v>121</v>
      </c>
      <c r="E103" t="s">
        <v>430</v>
      </c>
      <c r="I103" t="s">
        <v>323</v>
      </c>
      <c r="O103" t="s">
        <v>534</v>
      </c>
    </row>
    <row r="104" spans="1:15" ht="15.75" thickBot="1">
      <c r="A104" s="17" t="s">
        <v>429</v>
      </c>
      <c r="B104" s="18">
        <v>-1.211397E-2</v>
      </c>
      <c r="C104" s="9" t="s">
        <v>431</v>
      </c>
      <c r="D104" s="2" t="s">
        <v>122</v>
      </c>
      <c r="E104" t="s">
        <v>430</v>
      </c>
      <c r="I104" t="s">
        <v>324</v>
      </c>
      <c r="O104" t="s">
        <v>535</v>
      </c>
    </row>
    <row r="105" spans="1:15" ht="15.75" thickBot="1">
      <c r="A105" s="17" t="s">
        <v>429</v>
      </c>
      <c r="B105" s="18">
        <v>-1.202842E-2</v>
      </c>
      <c r="C105" s="9" t="s">
        <v>431</v>
      </c>
      <c r="D105" s="2" t="s">
        <v>123</v>
      </c>
      <c r="E105" t="s">
        <v>430</v>
      </c>
      <c r="I105" t="s">
        <v>325</v>
      </c>
      <c r="O105" t="s">
        <v>536</v>
      </c>
    </row>
    <row r="106" spans="1:15" ht="15.75" thickBot="1">
      <c r="A106" s="17" t="s">
        <v>429</v>
      </c>
      <c r="B106" s="18">
        <v>-2.0792729999999999E-2</v>
      </c>
      <c r="C106" s="9" t="s">
        <v>431</v>
      </c>
      <c r="D106" s="2" t="s">
        <v>124</v>
      </c>
      <c r="E106" t="s">
        <v>430</v>
      </c>
      <c r="I106" t="s">
        <v>326</v>
      </c>
      <c r="O106" t="s">
        <v>537</v>
      </c>
    </row>
    <row r="107" spans="1:15" ht="15.75" thickBot="1">
      <c r="A107" s="17" t="s">
        <v>429</v>
      </c>
      <c r="B107" s="18">
        <v>4.5928860000000002E-2</v>
      </c>
      <c r="C107" s="9" t="s">
        <v>431</v>
      </c>
      <c r="D107" s="2" t="s">
        <v>125</v>
      </c>
      <c r="E107" t="s">
        <v>430</v>
      </c>
      <c r="I107" t="s">
        <v>327</v>
      </c>
      <c r="O107" t="s">
        <v>538</v>
      </c>
    </row>
    <row r="108" spans="1:15" ht="15.75" thickBot="1">
      <c r="A108" s="17" t="s">
        <v>429</v>
      </c>
      <c r="B108" s="18">
        <v>3.0121100000000001E-2</v>
      </c>
      <c r="C108" s="9" t="s">
        <v>431</v>
      </c>
      <c r="D108" s="2" t="s">
        <v>126</v>
      </c>
      <c r="E108" t="s">
        <v>430</v>
      </c>
      <c r="I108" t="s">
        <v>328</v>
      </c>
      <c r="O108" t="s">
        <v>539</v>
      </c>
    </row>
    <row r="109" spans="1:15" ht="15.75" thickBot="1">
      <c r="A109" s="17" t="s">
        <v>429</v>
      </c>
      <c r="B109" s="18">
        <v>3.008769E-2</v>
      </c>
      <c r="C109" s="9" t="s">
        <v>431</v>
      </c>
      <c r="D109" s="2" t="s">
        <v>127</v>
      </c>
      <c r="E109" t="s">
        <v>430</v>
      </c>
      <c r="I109" t="s">
        <v>329</v>
      </c>
      <c r="O109" t="s">
        <v>540</v>
      </c>
    </row>
    <row r="110" spans="1:15" ht="15.75" thickBot="1">
      <c r="A110" s="17" t="s">
        <v>429</v>
      </c>
      <c r="B110" s="18">
        <v>0.12212629999999999</v>
      </c>
      <c r="C110" s="9" t="s">
        <v>431</v>
      </c>
      <c r="D110" s="2" t="s">
        <v>257</v>
      </c>
      <c r="E110" t="s">
        <v>430</v>
      </c>
      <c r="I110" t="s">
        <v>330</v>
      </c>
      <c r="O110" t="s">
        <v>541</v>
      </c>
    </row>
    <row r="111" spans="1:15" ht="17.25" thickBot="1">
      <c r="A111" s="17" t="s">
        <v>429</v>
      </c>
      <c r="B111" s="18">
        <v>7.3879819999999999E-2</v>
      </c>
      <c r="C111" s="9" t="s">
        <v>431</v>
      </c>
      <c r="D111" s="2" t="s">
        <v>128</v>
      </c>
      <c r="E111" t="s">
        <v>430</v>
      </c>
      <c r="I111" t="s">
        <v>331</v>
      </c>
      <c r="O111" t="s">
        <v>542</v>
      </c>
    </row>
    <row r="112" spans="1:15" ht="17.25" thickBot="1">
      <c r="A112" s="17" t="s">
        <v>429</v>
      </c>
      <c r="B112" s="18">
        <v>3.8838249999999998E-2</v>
      </c>
      <c r="C112" s="9" t="s">
        <v>431</v>
      </c>
      <c r="D112" s="2" t="s">
        <v>129</v>
      </c>
      <c r="E112" t="s">
        <v>430</v>
      </c>
      <c r="I112" t="s">
        <v>332</v>
      </c>
      <c r="O112" t="s">
        <v>543</v>
      </c>
    </row>
    <row r="113" spans="1:15" ht="17.25" thickBot="1">
      <c r="A113" s="17" t="s">
        <v>429</v>
      </c>
      <c r="B113" s="18">
        <v>8.7515800000000001E-3</v>
      </c>
      <c r="C113" s="9" t="s">
        <v>431</v>
      </c>
      <c r="D113" s="2" t="s">
        <v>130</v>
      </c>
      <c r="E113" t="s">
        <v>430</v>
      </c>
      <c r="I113" t="s">
        <v>333</v>
      </c>
      <c r="O113" t="s">
        <v>544</v>
      </c>
    </row>
    <row r="114" spans="1:15" ht="17.25" thickBot="1">
      <c r="A114" s="17" t="s">
        <v>429</v>
      </c>
      <c r="B114" s="18">
        <v>8.7749799999999999E-3</v>
      </c>
      <c r="C114" s="9" t="s">
        <v>431</v>
      </c>
      <c r="D114" s="2" t="s">
        <v>131</v>
      </c>
      <c r="E114" t="s">
        <v>430</v>
      </c>
      <c r="I114" t="s">
        <v>334</v>
      </c>
      <c r="O114" t="s">
        <v>545</v>
      </c>
    </row>
    <row r="115" spans="1:15" ht="17.25" thickBot="1">
      <c r="A115" s="17" t="s">
        <v>429</v>
      </c>
      <c r="B115" s="18">
        <v>0.14288865000000001</v>
      </c>
      <c r="C115" s="9" t="s">
        <v>431</v>
      </c>
      <c r="D115" s="2" t="s">
        <v>132</v>
      </c>
      <c r="E115" t="s">
        <v>430</v>
      </c>
      <c r="I115" t="s">
        <v>335</v>
      </c>
      <c r="O115" t="s">
        <v>546</v>
      </c>
    </row>
    <row r="116" spans="1:15" ht="17.25" thickBot="1">
      <c r="A116" s="17" t="s">
        <v>429</v>
      </c>
      <c r="B116" s="18">
        <v>0.13987494</v>
      </c>
      <c r="C116" s="9" t="s">
        <v>431</v>
      </c>
      <c r="D116" s="2" t="s">
        <v>133</v>
      </c>
      <c r="E116" t="s">
        <v>430</v>
      </c>
      <c r="I116" t="s">
        <v>336</v>
      </c>
      <c r="O116" t="s">
        <v>547</v>
      </c>
    </row>
    <row r="117" spans="1:15" ht="17.25" thickBot="1">
      <c r="A117" s="17" t="s">
        <v>429</v>
      </c>
      <c r="B117" s="18">
        <v>0.13017471999999999</v>
      </c>
      <c r="C117" s="9" t="s">
        <v>431</v>
      </c>
      <c r="D117" s="2" t="s">
        <v>134</v>
      </c>
      <c r="E117" t="s">
        <v>430</v>
      </c>
      <c r="I117" t="s">
        <v>337</v>
      </c>
      <c r="O117" t="s">
        <v>548</v>
      </c>
    </row>
    <row r="118" spans="1:15" ht="17.25" thickBot="1">
      <c r="A118" s="17" t="s">
        <v>429</v>
      </c>
      <c r="B118" s="18">
        <v>0.11313751</v>
      </c>
      <c r="C118" s="9" t="s">
        <v>431</v>
      </c>
      <c r="D118" s="2" t="s">
        <v>135</v>
      </c>
      <c r="E118" t="s">
        <v>430</v>
      </c>
      <c r="I118" t="s">
        <v>338</v>
      </c>
      <c r="O118" t="s">
        <v>549</v>
      </c>
    </row>
    <row r="119" spans="1:15" ht="17.25" thickBot="1">
      <c r="A119" s="17" t="s">
        <v>429</v>
      </c>
      <c r="B119" s="18">
        <v>0.11450403000000001</v>
      </c>
      <c r="C119" s="9" t="s">
        <v>431</v>
      </c>
      <c r="D119" s="2" t="s">
        <v>136</v>
      </c>
      <c r="E119" t="s">
        <v>430</v>
      </c>
      <c r="I119" t="s">
        <v>339</v>
      </c>
      <c r="O119" t="s">
        <v>550</v>
      </c>
    </row>
    <row r="120" spans="1:15" ht="17.25" thickBot="1">
      <c r="A120" s="17" t="s">
        <v>429</v>
      </c>
      <c r="B120" s="18">
        <v>9.9843440000000006E-2</v>
      </c>
      <c r="C120" s="9" t="s">
        <v>431</v>
      </c>
      <c r="D120" s="2" t="s">
        <v>258</v>
      </c>
      <c r="E120" t="s">
        <v>430</v>
      </c>
      <c r="I120" t="s">
        <v>340</v>
      </c>
      <c r="O120" t="s">
        <v>551</v>
      </c>
    </row>
    <row r="121" spans="1:15" ht="17.25" thickBot="1">
      <c r="A121" s="17" t="s">
        <v>429</v>
      </c>
      <c r="B121" s="18">
        <v>-3.3860000000000001E-3</v>
      </c>
      <c r="C121" s="9" t="s">
        <v>431</v>
      </c>
      <c r="D121" s="2" t="s">
        <v>137</v>
      </c>
      <c r="E121" t="s">
        <v>430</v>
      </c>
      <c r="I121" t="s">
        <v>341</v>
      </c>
      <c r="O121" t="s">
        <v>552</v>
      </c>
    </row>
    <row r="122" spans="1:15" ht="17.25" thickBot="1">
      <c r="A122" s="17" t="s">
        <v>429</v>
      </c>
      <c r="B122" s="18">
        <v>-4.3845620000000002E-2</v>
      </c>
      <c r="C122" s="9" t="s">
        <v>431</v>
      </c>
      <c r="D122" s="2" t="s">
        <v>138</v>
      </c>
      <c r="E122" t="s">
        <v>430</v>
      </c>
      <c r="I122" t="s">
        <v>342</v>
      </c>
      <c r="O122" t="s">
        <v>553</v>
      </c>
    </row>
    <row r="123" spans="1:15" ht="17.25" thickBot="1">
      <c r="A123" s="17" t="s">
        <v>429</v>
      </c>
      <c r="B123" s="18">
        <v>-7.1507260000000003E-2</v>
      </c>
      <c r="C123" s="9" t="s">
        <v>431</v>
      </c>
      <c r="D123" s="2" t="s">
        <v>139</v>
      </c>
      <c r="E123" t="s">
        <v>430</v>
      </c>
      <c r="I123" t="s">
        <v>343</v>
      </c>
      <c r="O123" t="s">
        <v>554</v>
      </c>
    </row>
    <row r="124" spans="1:15" ht="17.25" thickBot="1">
      <c r="A124" s="17" t="s">
        <v>429</v>
      </c>
      <c r="B124" s="18">
        <v>-6.2316040000000003E-2</v>
      </c>
      <c r="C124" s="9" t="s">
        <v>431</v>
      </c>
      <c r="D124" s="2" t="s">
        <v>140</v>
      </c>
      <c r="E124" t="s">
        <v>430</v>
      </c>
      <c r="I124" t="s">
        <v>344</v>
      </c>
      <c r="O124" t="s">
        <v>555</v>
      </c>
    </row>
    <row r="125" spans="1:15" ht="17.25" thickBot="1">
      <c r="A125" s="17" t="s">
        <v>429</v>
      </c>
      <c r="B125" s="18">
        <v>-5.1741809999999999E-2</v>
      </c>
      <c r="C125" s="9" t="s">
        <v>431</v>
      </c>
      <c r="D125" s="2" t="s">
        <v>141</v>
      </c>
      <c r="E125" t="s">
        <v>430</v>
      </c>
      <c r="I125" t="s">
        <v>345</v>
      </c>
      <c r="O125" t="s">
        <v>556</v>
      </c>
    </row>
    <row r="126" spans="1:15" ht="17.25" thickBot="1">
      <c r="A126" s="17" t="s">
        <v>429</v>
      </c>
      <c r="B126" s="18">
        <v>-1.631606E-2</v>
      </c>
      <c r="C126" s="9" t="s">
        <v>431</v>
      </c>
      <c r="D126" s="2" t="s">
        <v>142</v>
      </c>
      <c r="E126" t="s">
        <v>430</v>
      </c>
      <c r="I126" t="s">
        <v>346</v>
      </c>
      <c r="O126" t="s">
        <v>557</v>
      </c>
    </row>
    <row r="127" spans="1:15" ht="17.25" thickBot="1">
      <c r="A127" s="17" t="s">
        <v>429</v>
      </c>
      <c r="B127" s="18">
        <v>0.15214109000000001</v>
      </c>
      <c r="C127" s="9" t="s">
        <v>431</v>
      </c>
      <c r="D127" s="2" t="s">
        <v>143</v>
      </c>
      <c r="E127" t="s">
        <v>430</v>
      </c>
      <c r="I127" t="s">
        <v>347</v>
      </c>
      <c r="O127" t="s">
        <v>558</v>
      </c>
    </row>
    <row r="128" spans="1:15" ht="17.25" thickBot="1">
      <c r="A128" s="17" t="s">
        <v>429</v>
      </c>
      <c r="B128" s="18">
        <v>0.12660999000000001</v>
      </c>
      <c r="C128" s="9" t="s">
        <v>431</v>
      </c>
      <c r="D128" s="2" t="s">
        <v>144</v>
      </c>
      <c r="E128" t="s">
        <v>430</v>
      </c>
      <c r="I128" t="s">
        <v>348</v>
      </c>
      <c r="O128" t="s">
        <v>559</v>
      </c>
    </row>
    <row r="129" spans="1:15" ht="17.25" thickBot="1">
      <c r="A129" s="17" t="s">
        <v>429</v>
      </c>
      <c r="B129" s="18">
        <v>0.18987983999999999</v>
      </c>
      <c r="C129" s="9" t="s">
        <v>431</v>
      </c>
      <c r="D129" s="2" t="s">
        <v>145</v>
      </c>
      <c r="E129" t="s">
        <v>430</v>
      </c>
      <c r="I129" t="s">
        <v>349</v>
      </c>
      <c r="O129" t="s">
        <v>560</v>
      </c>
    </row>
    <row r="130" spans="1:15" ht="17.25" thickBot="1">
      <c r="A130" s="17" t="s">
        <v>429</v>
      </c>
      <c r="B130" s="18">
        <v>-2.5434699999999999E-3</v>
      </c>
      <c r="C130" s="9" t="s">
        <v>431</v>
      </c>
      <c r="D130" s="2" t="s">
        <v>146</v>
      </c>
      <c r="E130" t="s">
        <v>430</v>
      </c>
      <c r="I130" t="e">
        <f>-0.00254347*Heating Grav</f>
        <v>#NAME?</v>
      </c>
      <c r="O130" t="s">
        <v>561</v>
      </c>
    </row>
    <row r="131" spans="1:15" ht="17.25" thickBot="1">
      <c r="A131" s="17" t="s">
        <v>429</v>
      </c>
      <c r="B131" s="18">
        <v>5.9426130000000001E-2</v>
      </c>
      <c r="C131" s="9" t="s">
        <v>431</v>
      </c>
      <c r="D131" s="2" t="s">
        <v>147</v>
      </c>
      <c r="E131" t="s">
        <v>430</v>
      </c>
      <c r="I131" t="s">
        <v>350</v>
      </c>
      <c r="O131" t="s">
        <v>562</v>
      </c>
    </row>
    <row r="132" spans="1:15" ht="17.25" thickBot="1">
      <c r="A132" s="17" t="s">
        <v>429</v>
      </c>
      <c r="B132" s="18">
        <v>2.7566029999999998E-2</v>
      </c>
      <c r="C132" s="9" t="s">
        <v>431</v>
      </c>
      <c r="D132" s="2" t="s">
        <v>148</v>
      </c>
      <c r="E132" t="s">
        <v>430</v>
      </c>
      <c r="I132" t="s">
        <v>351</v>
      </c>
      <c r="O132" t="s">
        <v>563</v>
      </c>
    </row>
    <row r="133" spans="1:15" ht="17.25" thickBot="1">
      <c r="A133" s="17" t="s">
        <v>429</v>
      </c>
      <c r="B133" s="18">
        <v>1.9000110000000001E-2</v>
      </c>
      <c r="C133" s="9" t="s">
        <v>431</v>
      </c>
      <c r="D133" s="2" t="s">
        <v>149</v>
      </c>
      <c r="E133" t="s">
        <v>430</v>
      </c>
      <c r="I133" t="s">
        <v>352</v>
      </c>
      <c r="O133" t="s">
        <v>564</v>
      </c>
    </row>
    <row r="134" spans="1:15" ht="17.25" thickBot="1">
      <c r="A134" s="17" t="s">
        <v>429</v>
      </c>
      <c r="B134" s="18">
        <v>2.0603679999999999E-2</v>
      </c>
      <c r="C134" s="9" t="s">
        <v>431</v>
      </c>
      <c r="D134" s="2" t="s">
        <v>150</v>
      </c>
      <c r="E134" t="s">
        <v>430</v>
      </c>
      <c r="I134" t="s">
        <v>353</v>
      </c>
      <c r="O134" t="s">
        <v>565</v>
      </c>
    </row>
    <row r="135" spans="1:15" ht="17.25" thickBot="1">
      <c r="A135" s="17" t="s">
        <v>429</v>
      </c>
      <c r="B135" s="18">
        <v>-0.3445821</v>
      </c>
      <c r="C135" s="9" t="s">
        <v>431</v>
      </c>
      <c r="D135" s="2" t="s">
        <v>151</v>
      </c>
      <c r="E135" t="s">
        <v>430</v>
      </c>
      <c r="I135" t="e">
        <f>-0.3445821*HeatingQC Po</f>
        <v>#NAME?</v>
      </c>
      <c r="O135" t="s">
        <v>566</v>
      </c>
    </row>
    <row r="136" spans="1:15" ht="17.25" thickBot="1">
      <c r="A136" s="17" t="s">
        <v>429</v>
      </c>
      <c r="B136" s="18">
        <v>-3.9697299999999998E-2</v>
      </c>
      <c r="C136" s="9" t="s">
        <v>431</v>
      </c>
      <c r="D136" s="2" t="s">
        <v>152</v>
      </c>
      <c r="E136" t="s">
        <v>430</v>
      </c>
      <c r="I136" t="e">
        <f>-0.0396973*CentralAir N</f>
        <v>#NAME?</v>
      </c>
      <c r="O136" t="s">
        <v>567</v>
      </c>
    </row>
    <row r="137" spans="1:15" ht="15.75" thickBot="1">
      <c r="A137" s="17" t="s">
        <v>429</v>
      </c>
      <c r="B137" s="18">
        <v>-0.15688363</v>
      </c>
      <c r="C137" s="9" t="s">
        <v>431</v>
      </c>
      <c r="D137" s="2" t="s">
        <v>153</v>
      </c>
      <c r="E137" t="s">
        <v>430</v>
      </c>
      <c r="I137" t="s">
        <v>354</v>
      </c>
      <c r="O137" t="s">
        <v>568</v>
      </c>
    </row>
    <row r="138" spans="1:15" ht="15.75" thickBot="1">
      <c r="A138" s="17" t="s">
        <v>429</v>
      </c>
      <c r="B138" s="18">
        <v>-0.14969115</v>
      </c>
      <c r="C138" s="9" t="s">
        <v>431</v>
      </c>
      <c r="D138" s="2" t="s">
        <v>154</v>
      </c>
      <c r="E138" t="s">
        <v>430</v>
      </c>
      <c r="I138" t="s">
        <v>355</v>
      </c>
      <c r="O138" t="s">
        <v>569</v>
      </c>
    </row>
    <row r="139" spans="1:15" ht="15.75" thickBot="1">
      <c r="A139" s="17" t="s">
        <v>429</v>
      </c>
      <c r="B139" s="18">
        <v>-0.12847554</v>
      </c>
      <c r="C139" s="9" t="s">
        <v>431</v>
      </c>
      <c r="D139" s="2" t="s">
        <v>155</v>
      </c>
      <c r="E139" t="s">
        <v>430</v>
      </c>
      <c r="I139" t="s">
        <v>356</v>
      </c>
      <c r="O139" t="s">
        <v>570</v>
      </c>
    </row>
    <row r="140" spans="1:15" ht="15.75" thickBot="1">
      <c r="A140" s="17" t="s">
        <v>429</v>
      </c>
      <c r="B140" s="18">
        <v>-0.15964248</v>
      </c>
      <c r="C140" s="9" t="s">
        <v>431</v>
      </c>
      <c r="D140" s="2" t="s">
        <v>259</v>
      </c>
      <c r="E140" t="s">
        <v>430</v>
      </c>
      <c r="I140" t="s">
        <v>357</v>
      </c>
      <c r="O140" t="s">
        <v>571</v>
      </c>
    </row>
    <row r="141" spans="1:15" ht="17.25" thickBot="1">
      <c r="A141" s="17" t="s">
        <v>429</v>
      </c>
      <c r="B141" s="18">
        <v>7.8459829999999994E-2</v>
      </c>
      <c r="C141" s="9" t="s">
        <v>431</v>
      </c>
      <c r="D141" s="2" t="s">
        <v>156</v>
      </c>
      <c r="E141" t="s">
        <v>430</v>
      </c>
      <c r="I141" t="s">
        <v>358</v>
      </c>
      <c r="O141" t="s">
        <v>572</v>
      </c>
    </row>
    <row r="142" spans="1:15" ht="17.25" thickBot="1">
      <c r="A142" s="17" t="s">
        <v>429</v>
      </c>
      <c r="B142" s="18">
        <v>1.357066E-2</v>
      </c>
      <c r="C142" s="9" t="s">
        <v>431</v>
      </c>
      <c r="D142" s="2" t="s">
        <v>157</v>
      </c>
      <c r="E142" t="s">
        <v>430</v>
      </c>
      <c r="I142" t="s">
        <v>359</v>
      </c>
      <c r="O142" t="s">
        <v>573</v>
      </c>
    </row>
    <row r="143" spans="1:15" ht="17.25" thickBot="1">
      <c r="A143" s="17" t="s">
        <v>429</v>
      </c>
      <c r="B143" s="18">
        <v>4.1782E-3</v>
      </c>
      <c r="C143" s="9" t="s">
        <v>431</v>
      </c>
      <c r="D143" s="2" t="s">
        <v>158</v>
      </c>
      <c r="E143" t="s">
        <v>430</v>
      </c>
      <c r="I143" t="s">
        <v>360</v>
      </c>
      <c r="O143" t="s">
        <v>574</v>
      </c>
    </row>
    <row r="144" spans="1:15" ht="15.75" thickBot="1">
      <c r="A144" s="17" t="s">
        <v>429</v>
      </c>
      <c r="B144" s="18">
        <v>0.19368682000000001</v>
      </c>
      <c r="C144" s="9" t="s">
        <v>431</v>
      </c>
      <c r="D144" s="2" t="s">
        <v>159</v>
      </c>
      <c r="E144" t="s">
        <v>430</v>
      </c>
      <c r="I144" t="s">
        <v>361</v>
      </c>
      <c r="O144" t="s">
        <v>575</v>
      </c>
    </row>
    <row r="145" spans="1:15" ht="15.75" thickBot="1">
      <c r="A145" s="17" t="s">
        <v>429</v>
      </c>
      <c r="B145" s="18">
        <v>0.15611769</v>
      </c>
      <c r="C145" s="9" t="s">
        <v>431</v>
      </c>
      <c r="D145" s="2" t="s">
        <v>160</v>
      </c>
      <c r="E145" t="s">
        <v>430</v>
      </c>
      <c r="I145" t="s">
        <v>362</v>
      </c>
      <c r="O145" t="s">
        <v>576</v>
      </c>
    </row>
    <row r="146" spans="1:15" ht="15.75" thickBot="1">
      <c r="A146" s="17" t="s">
        <v>429</v>
      </c>
      <c r="B146" s="18">
        <v>0.13774585</v>
      </c>
      <c r="C146" s="9" t="s">
        <v>431</v>
      </c>
      <c r="D146" s="2" t="s">
        <v>161</v>
      </c>
      <c r="E146" t="s">
        <v>430</v>
      </c>
      <c r="I146" t="s">
        <v>363</v>
      </c>
      <c r="O146" t="s">
        <v>577</v>
      </c>
    </row>
    <row r="147" spans="1:15" ht="15.75" thickBot="1">
      <c r="A147" s="17" t="s">
        <v>429</v>
      </c>
      <c r="B147" s="18">
        <v>0.15140323</v>
      </c>
      <c r="C147" s="9" t="s">
        <v>431</v>
      </c>
      <c r="D147" s="2" t="s">
        <v>162</v>
      </c>
      <c r="E147" t="s">
        <v>430</v>
      </c>
      <c r="I147" t="s">
        <v>364</v>
      </c>
      <c r="O147" t="s">
        <v>578</v>
      </c>
    </row>
    <row r="148" spans="1:15" ht="15.75" thickBot="1">
      <c r="A148" s="17" t="s">
        <v>429</v>
      </c>
      <c r="B148" s="18">
        <v>0.14962826000000001</v>
      </c>
      <c r="C148" s="9" t="s">
        <v>431</v>
      </c>
      <c r="D148" s="2" t="s">
        <v>163</v>
      </c>
      <c r="E148" t="s">
        <v>430</v>
      </c>
      <c r="I148" t="s">
        <v>365</v>
      </c>
      <c r="O148" t="s">
        <v>579</v>
      </c>
    </row>
    <row r="149" spans="1:15" ht="15.75" thickBot="1">
      <c r="A149" s="17" t="s">
        <v>429</v>
      </c>
      <c r="B149" s="18">
        <v>-4.0552619999999998E-2</v>
      </c>
      <c r="C149" s="9" t="s">
        <v>431</v>
      </c>
      <c r="D149" s="2" t="s">
        <v>164</v>
      </c>
      <c r="E149" t="s">
        <v>430</v>
      </c>
      <c r="I149" t="s">
        <v>366</v>
      </c>
      <c r="O149" t="s">
        <v>580</v>
      </c>
    </row>
    <row r="150" spans="1:15" ht="17.25" thickBot="1">
      <c r="A150" s="17" t="s">
        <v>429</v>
      </c>
      <c r="B150" s="18">
        <v>-2.3376589999999999E-2</v>
      </c>
      <c r="C150" s="9" t="s">
        <v>431</v>
      </c>
      <c r="D150" s="2" t="s">
        <v>165</v>
      </c>
      <c r="E150" t="s">
        <v>430</v>
      </c>
      <c r="I150" t="s">
        <v>367</v>
      </c>
      <c r="O150" t="s">
        <v>581</v>
      </c>
    </row>
    <row r="151" spans="1:15" ht="17.25" thickBot="1">
      <c r="A151" s="17" t="s">
        <v>429</v>
      </c>
      <c r="B151" s="18">
        <v>-3.6965659999999997E-2</v>
      </c>
      <c r="C151" s="9" t="s">
        <v>431</v>
      </c>
      <c r="D151" s="2" t="s">
        <v>166</v>
      </c>
      <c r="E151" t="s">
        <v>430</v>
      </c>
      <c r="I151" t="s">
        <v>368</v>
      </c>
      <c r="O151" t="s">
        <v>582</v>
      </c>
    </row>
    <row r="152" spans="1:15" ht="17.25" thickBot="1">
      <c r="A152" s="17" t="s">
        <v>429</v>
      </c>
      <c r="B152" s="18">
        <v>-4.146441E-2</v>
      </c>
      <c r="C152" s="9" t="s">
        <v>431</v>
      </c>
      <c r="D152" s="2" t="s">
        <v>167</v>
      </c>
      <c r="E152" t="s">
        <v>430</v>
      </c>
      <c r="I152" t="s">
        <v>369</v>
      </c>
      <c r="O152" t="s">
        <v>583</v>
      </c>
    </row>
    <row r="153" spans="1:15" ht="17.25" thickBot="1">
      <c r="A153" s="17" t="s">
        <v>429</v>
      </c>
      <c r="B153" s="18">
        <v>-4.3988039999999999E-2</v>
      </c>
      <c r="C153" s="9" t="s">
        <v>431</v>
      </c>
      <c r="D153" s="2" t="s">
        <v>168</v>
      </c>
      <c r="E153" t="s">
        <v>430</v>
      </c>
      <c r="I153" t="s">
        <v>370</v>
      </c>
      <c r="O153" t="s">
        <v>584</v>
      </c>
    </row>
    <row r="154" spans="1:15" ht="17.25" thickBot="1">
      <c r="A154" s="17" t="s">
        <v>429</v>
      </c>
      <c r="B154" s="18">
        <v>-3.177994E-2</v>
      </c>
      <c r="C154" s="9" t="s">
        <v>431</v>
      </c>
      <c r="D154" s="2" t="s">
        <v>169</v>
      </c>
      <c r="E154" t="s">
        <v>430</v>
      </c>
      <c r="I154" t="s">
        <v>371</v>
      </c>
      <c r="O154" t="s">
        <v>585</v>
      </c>
    </row>
    <row r="155" spans="1:15" ht="17.25" thickBot="1">
      <c r="A155" s="17" t="s">
        <v>429</v>
      </c>
      <c r="B155" s="18">
        <v>-7.2378639999999994E-2</v>
      </c>
      <c r="C155" s="9" t="s">
        <v>431</v>
      </c>
      <c r="D155" s="2" t="s">
        <v>170</v>
      </c>
      <c r="E155" t="s">
        <v>430</v>
      </c>
      <c r="I155" t="s">
        <v>372</v>
      </c>
      <c r="O155" t="s">
        <v>586</v>
      </c>
    </row>
    <row r="156" spans="1:15" ht="17.25" thickBot="1">
      <c r="A156" s="17" t="s">
        <v>429</v>
      </c>
      <c r="B156" s="18">
        <v>-3.3341030000000001E-2</v>
      </c>
      <c r="C156" s="9" t="s">
        <v>431</v>
      </c>
      <c r="D156" s="2" t="s">
        <v>171</v>
      </c>
      <c r="E156" t="s">
        <v>430</v>
      </c>
      <c r="I156" t="s">
        <v>373</v>
      </c>
      <c r="O156" t="s">
        <v>587</v>
      </c>
    </row>
    <row r="157" spans="1:15" ht="17.25" thickBot="1">
      <c r="A157" s="17" t="s">
        <v>429</v>
      </c>
      <c r="B157" s="18">
        <v>-5.1032679999999997E-2</v>
      </c>
      <c r="C157" s="9" t="s">
        <v>431</v>
      </c>
      <c r="D157" s="2" t="s">
        <v>172</v>
      </c>
      <c r="E157" t="s">
        <v>430</v>
      </c>
      <c r="I157" t="s">
        <v>374</v>
      </c>
      <c r="O157" t="s">
        <v>588</v>
      </c>
    </row>
    <row r="158" spans="1:15" ht="17.25" thickBot="1">
      <c r="A158" s="17" t="s">
        <v>429</v>
      </c>
      <c r="B158" s="18">
        <v>-2.8066359999999999E-2</v>
      </c>
      <c r="C158" s="9" t="s">
        <v>431</v>
      </c>
      <c r="D158" s="2" t="s">
        <v>173</v>
      </c>
      <c r="E158" t="s">
        <v>430</v>
      </c>
      <c r="I158" t="s">
        <v>375</v>
      </c>
      <c r="O158" t="s">
        <v>589</v>
      </c>
    </row>
    <row r="159" spans="1:15" ht="17.25" thickBot="1">
      <c r="A159" s="17" t="s">
        <v>429</v>
      </c>
      <c r="B159" s="18">
        <v>-7.7068849999999994E-2</v>
      </c>
      <c r="C159" s="9" t="s">
        <v>431</v>
      </c>
      <c r="D159" s="2" t="s">
        <v>174</v>
      </c>
      <c r="E159" t="s">
        <v>430</v>
      </c>
      <c r="I159" t="s">
        <v>376</v>
      </c>
      <c r="O159" t="s">
        <v>590</v>
      </c>
    </row>
    <row r="160" spans="1:15" ht="17.25" thickBot="1">
      <c r="A160" s="17" t="s">
        <v>429</v>
      </c>
      <c r="B160" s="18">
        <v>-3.2161490000000001E-2</v>
      </c>
      <c r="C160" s="9" t="s">
        <v>431</v>
      </c>
      <c r="D160" s="2" t="s">
        <v>175</v>
      </c>
      <c r="E160" t="s">
        <v>430</v>
      </c>
      <c r="I160" t="s">
        <v>377</v>
      </c>
      <c r="O160" t="s">
        <v>591</v>
      </c>
    </row>
    <row r="161" spans="1:15" ht="17.25" thickBot="1">
      <c r="A161" s="17" t="s">
        <v>429</v>
      </c>
      <c r="B161" s="18">
        <v>-0.10731918999999999</v>
      </c>
      <c r="C161" s="9" t="s">
        <v>431</v>
      </c>
      <c r="D161" s="2" t="s">
        <v>176</v>
      </c>
      <c r="E161" t="s">
        <v>430</v>
      </c>
      <c r="I161" t="s">
        <v>378</v>
      </c>
      <c r="O161" t="s">
        <v>592</v>
      </c>
    </row>
    <row r="162" spans="1:15" ht="17.25" thickBot="1">
      <c r="A162" s="17" t="s">
        <v>429</v>
      </c>
      <c r="B162" s="18">
        <v>-0.11659536</v>
      </c>
      <c r="C162" s="9" t="s">
        <v>431</v>
      </c>
      <c r="D162" s="2" t="s">
        <v>177</v>
      </c>
      <c r="E162" t="s">
        <v>430</v>
      </c>
      <c r="I162" t="s">
        <v>379</v>
      </c>
      <c r="O162" t="s">
        <v>593</v>
      </c>
    </row>
    <row r="163" spans="1:15" ht="17.25" thickBot="1">
      <c r="A163" s="17" t="s">
        <v>429</v>
      </c>
      <c r="B163" s="18">
        <v>-0.11084705</v>
      </c>
      <c r="C163" s="9" t="s">
        <v>431</v>
      </c>
      <c r="D163" s="2" t="s">
        <v>178</v>
      </c>
      <c r="E163" t="s">
        <v>430</v>
      </c>
      <c r="I163" t="s">
        <v>380</v>
      </c>
      <c r="O163" t="s">
        <v>594</v>
      </c>
    </row>
    <row r="164" spans="1:15" ht="17.25" thickBot="1">
      <c r="A164" s="17" t="s">
        <v>429</v>
      </c>
      <c r="B164" s="18">
        <v>0.32393485999999999</v>
      </c>
      <c r="C164" s="9" t="s">
        <v>431</v>
      </c>
      <c r="D164" s="2" t="s">
        <v>260</v>
      </c>
      <c r="E164" t="s">
        <v>430</v>
      </c>
      <c r="I164" t="s">
        <v>381</v>
      </c>
      <c r="O164" t="s">
        <v>595</v>
      </c>
    </row>
    <row r="165" spans="1:15" ht="17.25" thickBot="1">
      <c r="A165" s="17" t="s">
        <v>429</v>
      </c>
      <c r="B165" s="18">
        <v>9.0613180000000002E-2</v>
      </c>
      <c r="C165" s="9" t="s">
        <v>431</v>
      </c>
      <c r="D165" s="2" t="s">
        <v>179</v>
      </c>
      <c r="E165" t="s">
        <v>430</v>
      </c>
      <c r="I165" t="s">
        <v>382</v>
      </c>
      <c r="O165" t="s">
        <v>596</v>
      </c>
    </row>
    <row r="166" spans="1:15" ht="17.25" thickBot="1">
      <c r="A166" s="17" t="s">
        <v>429</v>
      </c>
      <c r="B166" s="18">
        <v>4.7634170000000003E-2</v>
      </c>
      <c r="C166" s="9" t="s">
        <v>431</v>
      </c>
      <c r="D166" s="2" t="s">
        <v>180</v>
      </c>
      <c r="E166" t="s">
        <v>430</v>
      </c>
      <c r="I166" t="s">
        <v>383</v>
      </c>
      <c r="O166" t="s">
        <v>597</v>
      </c>
    </row>
    <row r="167" spans="1:15" ht="17.25" thickBot="1">
      <c r="A167" s="17" t="s">
        <v>429</v>
      </c>
      <c r="B167" s="18">
        <v>4.5432189999999997E-2</v>
      </c>
      <c r="C167" s="9" t="s">
        <v>431</v>
      </c>
      <c r="D167" s="2" t="s">
        <v>181</v>
      </c>
      <c r="E167" t="s">
        <v>430</v>
      </c>
      <c r="I167" t="s">
        <v>384</v>
      </c>
      <c r="O167" t="s">
        <v>598</v>
      </c>
    </row>
    <row r="168" spans="1:15" ht="17.25" thickBot="1">
      <c r="A168" s="17" t="s">
        <v>429</v>
      </c>
      <c r="B168" s="18">
        <v>-0.12919188000000001</v>
      </c>
      <c r="C168" s="9" t="s">
        <v>431</v>
      </c>
      <c r="D168" s="2" t="s">
        <v>182</v>
      </c>
      <c r="E168" t="s">
        <v>430</v>
      </c>
      <c r="I168" t="s">
        <v>385</v>
      </c>
      <c r="O168" t="s">
        <v>599</v>
      </c>
    </row>
    <row r="169" spans="1:15" ht="17.25" thickBot="1">
      <c r="A169" s="17" t="s">
        <v>429</v>
      </c>
      <c r="B169" s="18">
        <v>2.7853260000000001E-2</v>
      </c>
      <c r="C169" s="9" t="s">
        <v>431</v>
      </c>
      <c r="D169" s="2" t="s">
        <v>183</v>
      </c>
      <c r="E169" t="s">
        <v>430</v>
      </c>
      <c r="I169" t="s">
        <v>386</v>
      </c>
      <c r="O169" t="s">
        <v>600</v>
      </c>
    </row>
    <row r="170" spans="1:15" ht="17.25" thickBot="1">
      <c r="A170" s="17" t="s">
        <v>429</v>
      </c>
      <c r="B170" s="18">
        <v>2.617713E-2</v>
      </c>
      <c r="C170" s="9" t="s">
        <v>431</v>
      </c>
      <c r="D170" s="2" t="s">
        <v>184</v>
      </c>
      <c r="E170" t="s">
        <v>430</v>
      </c>
      <c r="I170" t="s">
        <v>387</v>
      </c>
      <c r="O170" t="s">
        <v>601</v>
      </c>
    </row>
    <row r="171" spans="1:15" ht="17.25" thickBot="1">
      <c r="A171" s="17" t="s">
        <v>429</v>
      </c>
      <c r="B171" s="18">
        <v>-7.9348800000000001E-3</v>
      </c>
      <c r="C171" s="9" t="s">
        <v>431</v>
      </c>
      <c r="D171" s="2" t="s">
        <v>185</v>
      </c>
      <c r="E171" t="s">
        <v>430</v>
      </c>
      <c r="I171" t="s">
        <v>388</v>
      </c>
      <c r="O171" t="s">
        <v>602</v>
      </c>
    </row>
    <row r="172" spans="1:15" ht="17.25" thickBot="1">
      <c r="A172" s="17" t="s">
        <v>429</v>
      </c>
      <c r="B172" s="18">
        <v>-2.8014520000000001E-2</v>
      </c>
      <c r="C172" s="9" t="s">
        <v>431</v>
      </c>
      <c r="D172" s="2" t="s">
        <v>186</v>
      </c>
      <c r="E172" t="s">
        <v>430</v>
      </c>
      <c r="I172" t="e">
        <f>-0.02801452*PavedDrive N</f>
        <v>#NAME?</v>
      </c>
      <c r="O172" t="s">
        <v>603</v>
      </c>
    </row>
    <row r="173" spans="1:15" ht="17.25" thickBot="1">
      <c r="A173" s="17" t="s">
        <v>429</v>
      </c>
      <c r="B173" s="18">
        <v>-3.0462929999999999E-2</v>
      </c>
      <c r="C173" s="9" t="s">
        <v>431</v>
      </c>
      <c r="D173" s="2" t="s">
        <v>187</v>
      </c>
      <c r="E173" t="s">
        <v>430</v>
      </c>
      <c r="I173" t="e">
        <f>-0.03046293*PavedDrive P</f>
        <v>#NAME?</v>
      </c>
      <c r="O173" t="s">
        <v>604</v>
      </c>
    </row>
    <row r="174" spans="1:15" ht="15.75" thickBot="1">
      <c r="A174" s="17" t="s">
        <v>429</v>
      </c>
      <c r="B174" s="18">
        <v>7.6441579999999995E-2</v>
      </c>
      <c r="C174" s="9" t="s">
        <v>431</v>
      </c>
      <c r="D174" s="2" t="s">
        <v>188</v>
      </c>
      <c r="E174" t="s">
        <v>430</v>
      </c>
      <c r="I174" t="s">
        <v>389</v>
      </c>
      <c r="O174" t="s">
        <v>605</v>
      </c>
    </row>
    <row r="175" spans="1:15" ht="15.75" thickBot="1">
      <c r="A175" s="17" t="s">
        <v>429</v>
      </c>
      <c r="B175" s="18">
        <v>6.9881719999999994E-2</v>
      </c>
      <c r="C175" s="9" t="s">
        <v>431</v>
      </c>
      <c r="D175" s="2" t="s">
        <v>189</v>
      </c>
      <c r="E175" t="s">
        <v>430</v>
      </c>
      <c r="I175" t="s">
        <v>390</v>
      </c>
      <c r="O175" t="s">
        <v>606</v>
      </c>
    </row>
    <row r="176" spans="1:15" ht="15.75" thickBot="1">
      <c r="A176" s="17" t="s">
        <v>429</v>
      </c>
      <c r="B176" s="18">
        <v>-4.1532050000000001E-2</v>
      </c>
      <c r="C176" s="9" t="s">
        <v>431</v>
      </c>
      <c r="D176" s="2" t="s">
        <v>190</v>
      </c>
      <c r="E176" t="s">
        <v>430</v>
      </c>
      <c r="I176" t="s">
        <v>391</v>
      </c>
      <c r="O176" t="s">
        <v>607</v>
      </c>
    </row>
    <row r="177" spans="1:15" ht="15.75" thickBot="1">
      <c r="A177" s="17" t="s">
        <v>429</v>
      </c>
      <c r="B177" s="18">
        <v>-1.20264E-3</v>
      </c>
      <c r="C177" s="9" t="s">
        <v>431</v>
      </c>
      <c r="D177" s="2" t="s">
        <v>191</v>
      </c>
      <c r="E177" t="s">
        <v>430</v>
      </c>
      <c r="I177" t="s">
        <v>392</v>
      </c>
      <c r="O177" t="s">
        <v>608</v>
      </c>
    </row>
    <row r="178" spans="1:15" ht="15.75" thickBot="1">
      <c r="A178" s="17" t="s">
        <v>429</v>
      </c>
      <c r="B178" s="18">
        <v>1.261484E-2</v>
      </c>
      <c r="C178" s="9" t="s">
        <v>431</v>
      </c>
      <c r="D178" s="2" t="s">
        <v>192</v>
      </c>
      <c r="E178" t="s">
        <v>430</v>
      </c>
      <c r="I178" t="s">
        <v>393</v>
      </c>
      <c r="O178" t="s">
        <v>609</v>
      </c>
    </row>
    <row r="179" spans="1:15" ht="15.75" thickBot="1">
      <c r="A179" s="17" t="s">
        <v>429</v>
      </c>
      <c r="B179" s="18">
        <v>-2.9316699999999999E-3</v>
      </c>
      <c r="C179" s="9" t="s">
        <v>431</v>
      </c>
      <c r="D179" s="2" t="s">
        <v>193</v>
      </c>
      <c r="E179" t="s">
        <v>430</v>
      </c>
      <c r="I179" t="s">
        <v>394</v>
      </c>
      <c r="O179" t="s">
        <v>610</v>
      </c>
    </row>
    <row r="180" spans="1:15" ht="15.75" thickBot="1">
      <c r="A180" s="17" t="s">
        <v>429</v>
      </c>
      <c r="B180" s="18">
        <v>-9.4620000000000001E-4</v>
      </c>
      <c r="C180" s="9" t="s">
        <v>431</v>
      </c>
      <c r="D180" s="2" t="s">
        <v>194</v>
      </c>
      <c r="E180" t="s">
        <v>430</v>
      </c>
      <c r="I180" t="s">
        <v>395</v>
      </c>
      <c r="O180" t="s">
        <v>611</v>
      </c>
    </row>
    <row r="181" spans="1:15" ht="17.25" thickBot="1">
      <c r="A181" s="17" t="s">
        <v>429</v>
      </c>
      <c r="B181" s="18">
        <v>0.48660215000000001</v>
      </c>
      <c r="C181" s="9" t="s">
        <v>431</v>
      </c>
      <c r="D181" s="2" t="s">
        <v>195</v>
      </c>
      <c r="E181" t="s">
        <v>430</v>
      </c>
      <c r="I181" t="s">
        <v>396</v>
      </c>
      <c r="O181" t="s">
        <v>612</v>
      </c>
    </row>
    <row r="182" spans="1:15" ht="17.25" thickBot="1">
      <c r="A182" s="17" t="s">
        <v>429</v>
      </c>
      <c r="B182" s="18">
        <v>0.31280616</v>
      </c>
      <c r="C182" s="9" t="s">
        <v>431</v>
      </c>
      <c r="D182" s="2" t="s">
        <v>196</v>
      </c>
      <c r="E182" t="s">
        <v>430</v>
      </c>
      <c r="I182" t="s">
        <v>397</v>
      </c>
      <c r="O182" t="s">
        <v>613</v>
      </c>
    </row>
    <row r="183" spans="1:15" ht="17.25" thickBot="1">
      <c r="A183" s="17" t="s">
        <v>429</v>
      </c>
      <c r="B183" s="18">
        <v>0.30820572000000002</v>
      </c>
      <c r="C183" s="9" t="s">
        <v>431</v>
      </c>
      <c r="D183" s="2" t="s">
        <v>197</v>
      </c>
      <c r="E183" t="s">
        <v>430</v>
      </c>
      <c r="I183" t="s">
        <v>398</v>
      </c>
      <c r="O183" t="s">
        <v>614</v>
      </c>
    </row>
    <row r="184" spans="1:15" ht="17.25" thickBot="1">
      <c r="A184" s="17" t="s">
        <v>429</v>
      </c>
      <c r="B184" s="18">
        <v>0.29785972999999999</v>
      </c>
      <c r="C184" s="9" t="s">
        <v>431</v>
      </c>
      <c r="D184" s="2" t="s">
        <v>198</v>
      </c>
      <c r="E184" t="s">
        <v>430</v>
      </c>
      <c r="I184" t="s">
        <v>399</v>
      </c>
      <c r="O184" t="s">
        <v>615</v>
      </c>
    </row>
    <row r="185" spans="1:15" ht="15.75" thickBot="1">
      <c r="A185" s="17" t="s">
        <v>429</v>
      </c>
      <c r="B185" s="18">
        <v>2.2703999999999999E-4</v>
      </c>
      <c r="C185" s="9" t="s">
        <v>431</v>
      </c>
      <c r="D185" s="2" t="s">
        <v>261</v>
      </c>
      <c r="E185" t="s">
        <v>430</v>
      </c>
      <c r="I185" t="s">
        <v>400</v>
      </c>
      <c r="O185" t="s">
        <v>616</v>
      </c>
    </row>
    <row r="186" spans="1:15" ht="17.25" thickBot="1">
      <c r="A186" s="17" t="s">
        <v>429</v>
      </c>
      <c r="B186" s="18">
        <v>-0.12019887</v>
      </c>
      <c r="C186" s="9" t="s">
        <v>431</v>
      </c>
      <c r="D186" s="2" t="s">
        <v>199</v>
      </c>
      <c r="E186" t="s">
        <v>430</v>
      </c>
      <c r="I186" t="e">
        <f>-0.12019887*SaleCondition Abnorml</f>
        <v>#NAME?</v>
      </c>
      <c r="O186" t="s">
        <v>617</v>
      </c>
    </row>
    <row r="187" spans="1:15" ht="17.25" thickBot="1">
      <c r="A187" s="17" t="s">
        <v>429</v>
      </c>
      <c r="B187" s="18">
        <v>9.3647679999999997E-2</v>
      </c>
      <c r="C187" s="9" t="s">
        <v>431</v>
      </c>
      <c r="D187" s="2" t="s">
        <v>200</v>
      </c>
      <c r="E187" t="s">
        <v>430</v>
      </c>
      <c r="I187" t="s">
        <v>401</v>
      </c>
      <c r="O187" t="s">
        <v>618</v>
      </c>
    </row>
    <row r="188" spans="1:15" ht="17.25" thickBot="1">
      <c r="A188" s="17" t="s">
        <v>429</v>
      </c>
      <c r="B188" s="18">
        <v>-3.8465079999999999E-2</v>
      </c>
      <c r="C188" s="9" t="s">
        <v>431</v>
      </c>
      <c r="D188" s="2" t="s">
        <v>201</v>
      </c>
      <c r="E188" t="s">
        <v>430</v>
      </c>
      <c r="I188" t="e">
        <f>-0.03846508*SaleCondition Alloca</f>
        <v>#NAME?</v>
      </c>
      <c r="O188" t="s">
        <v>619</v>
      </c>
    </row>
    <row r="189" spans="1:15" ht="17.25" thickBot="1">
      <c r="A189" s="17" t="s">
        <v>429</v>
      </c>
      <c r="B189" s="18">
        <v>-7.0578710000000003E-2</v>
      </c>
      <c r="C189" s="9" t="s">
        <v>431</v>
      </c>
      <c r="D189" s="2" t="s">
        <v>202</v>
      </c>
      <c r="E189" t="s">
        <v>430</v>
      </c>
      <c r="I189" t="e">
        <f>-0.07057871*SaleCondition Family</f>
        <v>#NAME?</v>
      </c>
      <c r="O189" t="s">
        <v>620</v>
      </c>
    </row>
    <row r="190" spans="1:15" ht="17.25" thickBot="1">
      <c r="A190" s="17" t="s">
        <v>429</v>
      </c>
      <c r="B190" s="18">
        <v>-2.6774309999999999E-2</v>
      </c>
      <c r="C190" s="9" t="s">
        <v>431</v>
      </c>
      <c r="D190" s="2" t="s">
        <v>203</v>
      </c>
      <c r="E190" t="s">
        <v>430</v>
      </c>
      <c r="I190" t="e">
        <f>-0.02677431*SaleCondition Normal</f>
        <v>#NAME?</v>
      </c>
      <c r="O190" t="s">
        <v>621</v>
      </c>
    </row>
    <row r="191" spans="1:15" ht="17.25" thickBot="1">
      <c r="A191" s="17" t="s">
        <v>429</v>
      </c>
      <c r="B191" s="18">
        <v>-5.1593699999999999E-3</v>
      </c>
      <c r="C191" s="9" t="s">
        <v>431</v>
      </c>
      <c r="D191" s="2" t="s">
        <v>204</v>
      </c>
      <c r="E191" t="s">
        <v>430</v>
      </c>
      <c r="I191" t="e">
        <f>-0.00515937*MSSubClassl</f>
        <v>#NAME?</v>
      </c>
      <c r="O191" t="s">
        <v>622</v>
      </c>
    </row>
    <row r="192" spans="1:15" ht="17.25" thickBot="1">
      <c r="A192" s="17" t="s">
        <v>429</v>
      </c>
      <c r="B192" s="18">
        <v>1.93586E-3</v>
      </c>
      <c r="C192" s="9" t="s">
        <v>431</v>
      </c>
      <c r="D192" s="2" t="s">
        <v>205</v>
      </c>
      <c r="E192" t="s">
        <v>430</v>
      </c>
      <c r="I192" t="s">
        <v>402</v>
      </c>
      <c r="O192" t="s">
        <v>623</v>
      </c>
    </row>
    <row r="193" spans="1:15" ht="15.75" thickBot="1">
      <c r="A193" s="17" t="s">
        <v>429</v>
      </c>
      <c r="B193" s="18">
        <v>8.6520650000000004E-2</v>
      </c>
      <c r="C193" s="9" t="s">
        <v>431</v>
      </c>
      <c r="D193" s="2" t="s">
        <v>206</v>
      </c>
      <c r="E193" t="s">
        <v>430</v>
      </c>
      <c r="I193" t="s">
        <v>403</v>
      </c>
      <c r="O193" t="s">
        <v>624</v>
      </c>
    </row>
    <row r="194" spans="1:15" ht="15.75" thickBot="1">
      <c r="A194" s="17" t="s">
        <v>429</v>
      </c>
      <c r="B194" s="18">
        <v>0.30355896999999998</v>
      </c>
      <c r="C194" s="9" t="s">
        <v>431</v>
      </c>
      <c r="D194" s="2" t="s">
        <v>207</v>
      </c>
      <c r="E194" t="s">
        <v>430</v>
      </c>
      <c r="I194" t="s">
        <v>404</v>
      </c>
      <c r="O194" t="s">
        <v>625</v>
      </c>
    </row>
    <row r="195" spans="1:15" ht="17.25" thickBot="1">
      <c r="A195" s="17" t="s">
        <v>429</v>
      </c>
      <c r="B195" s="18">
        <v>0.26365874</v>
      </c>
      <c r="C195" s="9" t="s">
        <v>431</v>
      </c>
      <c r="D195" s="2" t="s">
        <v>208</v>
      </c>
      <c r="E195" t="s">
        <v>430</v>
      </c>
      <c r="I195" t="s">
        <v>405</v>
      </c>
      <c r="O195" t="s">
        <v>626</v>
      </c>
    </row>
    <row r="196" spans="1:15" ht="15.75" thickBot="1">
      <c r="A196" s="17" t="s">
        <v>429</v>
      </c>
      <c r="B196" s="18">
        <v>3.5268390200000002</v>
      </c>
      <c r="C196" s="9" t="s">
        <v>431</v>
      </c>
      <c r="D196" s="2" t="s">
        <v>209</v>
      </c>
      <c r="E196" t="s">
        <v>430</v>
      </c>
      <c r="I196" t="s">
        <v>406</v>
      </c>
      <c r="O196" t="s">
        <v>627</v>
      </c>
    </row>
    <row r="197" spans="1:15" ht="17.25" thickBot="1">
      <c r="A197" s="17" t="s">
        <v>429</v>
      </c>
      <c r="B197" s="18">
        <v>1.32104708</v>
      </c>
      <c r="C197" s="9" t="s">
        <v>431</v>
      </c>
      <c r="D197" s="2" t="s">
        <v>210</v>
      </c>
      <c r="E197" t="s">
        <v>430</v>
      </c>
      <c r="I197" t="s">
        <v>407</v>
      </c>
      <c r="O197" t="s">
        <v>628</v>
      </c>
    </row>
    <row r="198" spans="1:15" ht="17.25" thickBot="1">
      <c r="A198" s="17" t="s">
        <v>429</v>
      </c>
      <c r="B198" s="18">
        <v>1.78729E-3</v>
      </c>
      <c r="C198" s="9" t="s">
        <v>431</v>
      </c>
      <c r="D198" s="2" t="s">
        <v>211</v>
      </c>
      <c r="E198" t="s">
        <v>430</v>
      </c>
      <c r="I198" t="s">
        <v>408</v>
      </c>
      <c r="O198" t="s">
        <v>629</v>
      </c>
    </row>
    <row r="199" spans="1:15" ht="15.75" thickBot="1">
      <c r="A199" s="17" t="s">
        <v>429</v>
      </c>
      <c r="B199" s="18">
        <v>6.9399500000000003E-3</v>
      </c>
      <c r="C199" s="9" t="s">
        <v>431</v>
      </c>
      <c r="D199" s="2" t="s">
        <v>212</v>
      </c>
      <c r="E199" t="s">
        <v>430</v>
      </c>
      <c r="I199" t="s">
        <v>409</v>
      </c>
      <c r="O199" t="s">
        <v>630</v>
      </c>
    </row>
    <row r="200" spans="1:15" ht="17.25" thickBot="1">
      <c r="A200" s="17" t="s">
        <v>429</v>
      </c>
      <c r="B200" s="18">
        <v>5.6605800000000001E-3</v>
      </c>
      <c r="C200" s="9" t="s">
        <v>431</v>
      </c>
      <c r="D200" s="2" t="s">
        <v>213</v>
      </c>
      <c r="E200" t="s">
        <v>430</v>
      </c>
      <c r="I200" t="s">
        <v>410</v>
      </c>
      <c r="O200" t="s">
        <v>631</v>
      </c>
    </row>
    <row r="201" spans="1:15" ht="15.75" thickBot="1">
      <c r="A201" s="17" t="s">
        <v>429</v>
      </c>
      <c r="B201" s="18">
        <v>-1.1155409999999999E-2</v>
      </c>
      <c r="C201" s="9" t="s">
        <v>431</v>
      </c>
      <c r="D201" s="2" t="s">
        <v>214</v>
      </c>
      <c r="E201" t="s">
        <v>430</v>
      </c>
      <c r="I201" t="e">
        <f>-0.01115541*BsmtUnfSFl</f>
        <v>#NAME?</v>
      </c>
      <c r="O201" t="s">
        <v>632</v>
      </c>
    </row>
    <row r="202" spans="1:15" ht="17.25" thickBot="1">
      <c r="A202" s="17" t="s">
        <v>429</v>
      </c>
      <c r="B202" s="18">
        <v>6.7326349999999993E-2</v>
      </c>
      <c r="C202" s="9" t="s">
        <v>431</v>
      </c>
      <c r="D202" s="2" t="s">
        <v>215</v>
      </c>
      <c r="E202" t="s">
        <v>430</v>
      </c>
      <c r="I202" t="s">
        <v>411</v>
      </c>
      <c r="O202" t="s">
        <v>633</v>
      </c>
    </row>
    <row r="203" spans="1:15" ht="15.75" thickBot="1">
      <c r="A203" s="17" t="s">
        <v>429</v>
      </c>
      <c r="B203" s="18">
        <v>5.3089949999999997E-2</v>
      </c>
      <c r="C203" s="9" t="s">
        <v>431</v>
      </c>
      <c r="D203" s="2" t="s">
        <v>216</v>
      </c>
      <c r="E203" t="s">
        <v>430</v>
      </c>
      <c r="I203" t="s">
        <v>412</v>
      </c>
      <c r="O203" t="s">
        <v>634</v>
      </c>
    </row>
    <row r="204" spans="1:15" ht="15.75" thickBot="1">
      <c r="A204" s="17" t="s">
        <v>429</v>
      </c>
      <c r="B204" s="18">
        <v>9.2155299999999996E-3</v>
      </c>
      <c r="C204" s="9" t="s">
        <v>431</v>
      </c>
      <c r="D204" s="2" t="s">
        <v>217</v>
      </c>
      <c r="E204" t="s">
        <v>430</v>
      </c>
      <c r="I204" t="s">
        <v>413</v>
      </c>
      <c r="O204" t="s">
        <v>635</v>
      </c>
    </row>
    <row r="205" spans="1:15" ht="17.25" thickBot="1">
      <c r="A205" s="17" t="s">
        <v>429</v>
      </c>
      <c r="B205" s="18">
        <v>-2.0486100000000002E-3</v>
      </c>
      <c r="C205" s="9" t="s">
        <v>431</v>
      </c>
      <c r="D205" s="2" t="s">
        <v>218</v>
      </c>
      <c r="E205" t="s">
        <v>430</v>
      </c>
      <c r="I205" t="e">
        <f>-0.00204861*LowQualFinSFl</f>
        <v>#NAME?</v>
      </c>
      <c r="O205" t="s">
        <v>636</v>
      </c>
    </row>
    <row r="206" spans="1:15" ht="15.75" thickBot="1">
      <c r="A206" s="17" t="s">
        <v>429</v>
      </c>
      <c r="B206" s="18">
        <v>0.40248023999999999</v>
      </c>
      <c r="C206" s="9" t="s">
        <v>431</v>
      </c>
      <c r="D206" s="2" t="s">
        <v>219</v>
      </c>
      <c r="E206" t="s">
        <v>430</v>
      </c>
      <c r="I206" t="s">
        <v>414</v>
      </c>
      <c r="O206" t="s">
        <v>637</v>
      </c>
    </row>
    <row r="207" spans="1:15" ht="17.25" thickBot="1">
      <c r="A207" s="17" t="s">
        <v>429</v>
      </c>
      <c r="B207" s="18">
        <v>3.6910789999999999E-2</v>
      </c>
      <c r="C207" s="9" t="s">
        <v>431</v>
      </c>
      <c r="D207" s="2" t="s">
        <v>220</v>
      </c>
      <c r="E207" t="s">
        <v>430</v>
      </c>
      <c r="I207" t="s">
        <v>415</v>
      </c>
      <c r="O207" t="s">
        <v>638</v>
      </c>
    </row>
    <row r="208" spans="1:15" ht="17.25" thickBot="1">
      <c r="A208" s="17" t="s">
        <v>429</v>
      </c>
      <c r="B208" s="18">
        <v>1.4727E-3</v>
      </c>
      <c r="C208" s="9" t="s">
        <v>431</v>
      </c>
      <c r="D208" s="2" t="s">
        <v>221</v>
      </c>
      <c r="E208" t="s">
        <v>430</v>
      </c>
      <c r="I208" t="s">
        <v>416</v>
      </c>
      <c r="O208" t="s">
        <v>639</v>
      </c>
    </row>
    <row r="209" spans="1:15" ht="15.75" thickBot="1">
      <c r="A209" s="17" t="s">
        <v>429</v>
      </c>
      <c r="B209" s="18">
        <v>5.6985069999999999E-2</v>
      </c>
      <c r="C209" s="9" t="s">
        <v>431</v>
      </c>
      <c r="D209" s="2" t="s">
        <v>222</v>
      </c>
      <c r="E209" t="s">
        <v>430</v>
      </c>
      <c r="I209" t="s">
        <v>417</v>
      </c>
      <c r="O209" t="s">
        <v>640</v>
      </c>
    </row>
    <row r="210" spans="1:15" ht="15.75" thickBot="1">
      <c r="A210" s="17" t="s">
        <v>429</v>
      </c>
      <c r="B210" s="18">
        <v>1.7962929999999998E-2</v>
      </c>
      <c r="C210" s="9" t="s">
        <v>431</v>
      </c>
      <c r="D210" s="2" t="s">
        <v>223</v>
      </c>
      <c r="E210" t="s">
        <v>430</v>
      </c>
      <c r="I210" t="s">
        <v>418</v>
      </c>
      <c r="O210" t="s">
        <v>641</v>
      </c>
    </row>
    <row r="211" spans="1:15" ht="17.25" thickBot="1">
      <c r="A211" s="17" t="s">
        <v>429</v>
      </c>
      <c r="B211" s="18">
        <v>-3.2049170000000002E-2</v>
      </c>
      <c r="C211" s="9" t="s">
        <v>431</v>
      </c>
      <c r="D211" s="2" t="s">
        <v>224</v>
      </c>
      <c r="E211" t="s">
        <v>430</v>
      </c>
      <c r="I211" t="e">
        <f>-0.03204917*BedroomAbvGrl</f>
        <v>#NAME?</v>
      </c>
      <c r="O211" t="s">
        <v>642</v>
      </c>
    </row>
    <row r="212" spans="1:15" ht="17.25" thickBot="1">
      <c r="A212" s="17" t="s">
        <v>429</v>
      </c>
      <c r="B212" s="18">
        <v>-0.13439056999999999</v>
      </c>
      <c r="C212" s="9" t="s">
        <v>431</v>
      </c>
      <c r="D212" s="2" t="s">
        <v>225</v>
      </c>
      <c r="E212" t="s">
        <v>430</v>
      </c>
      <c r="I212" t="e">
        <f>-0.13439057*KitchenAbvGrl</f>
        <v>#NAME?</v>
      </c>
      <c r="O212" t="s">
        <v>643</v>
      </c>
    </row>
    <row r="213" spans="1:15" ht="17.25" thickBot="1">
      <c r="A213" s="17" t="s">
        <v>429</v>
      </c>
      <c r="B213" s="18">
        <v>-1.157453E-2</v>
      </c>
      <c r="C213" s="9" t="s">
        <v>431</v>
      </c>
      <c r="D213" s="2" t="s">
        <v>226</v>
      </c>
      <c r="E213" t="s">
        <v>430</v>
      </c>
      <c r="I213" t="e">
        <f>-0.01157453*TotRmsAbvGrdl</f>
        <v>#NAME?</v>
      </c>
      <c r="O213" t="s">
        <v>644</v>
      </c>
    </row>
    <row r="214" spans="1:15" ht="15.75" thickBot="1">
      <c r="A214" s="17" t="s">
        <v>429</v>
      </c>
      <c r="B214" s="18">
        <v>8.1010399999999996E-2</v>
      </c>
      <c r="C214" s="9" t="s">
        <v>431</v>
      </c>
      <c r="D214" s="2" t="s">
        <v>227</v>
      </c>
      <c r="E214" t="s">
        <v>430</v>
      </c>
      <c r="I214" t="s">
        <v>419</v>
      </c>
      <c r="O214" t="s">
        <v>645</v>
      </c>
    </row>
    <row r="215" spans="1:15" ht="17.25" thickBot="1">
      <c r="A215" s="17" t="s">
        <v>429</v>
      </c>
      <c r="B215" s="18">
        <v>0.38337147999999999</v>
      </c>
      <c r="C215" s="9" t="s">
        <v>431</v>
      </c>
      <c r="D215" s="2" t="s">
        <v>228</v>
      </c>
      <c r="E215" t="s">
        <v>430</v>
      </c>
      <c r="I215" t="s">
        <v>420</v>
      </c>
      <c r="O215" t="s">
        <v>646</v>
      </c>
    </row>
    <row r="216" spans="1:15" ht="15.75" thickBot="1">
      <c r="A216" s="17" t="s">
        <v>429</v>
      </c>
      <c r="B216" s="18">
        <v>8.1250589999999998E-2</v>
      </c>
      <c r="C216" s="9" t="s">
        <v>431</v>
      </c>
      <c r="D216" s="2" t="s">
        <v>229</v>
      </c>
      <c r="E216" t="s">
        <v>430</v>
      </c>
      <c r="I216" t="s">
        <v>421</v>
      </c>
      <c r="O216" t="s">
        <v>647</v>
      </c>
    </row>
    <row r="217" spans="1:15" ht="15.75" thickBot="1">
      <c r="A217" s="17" t="s">
        <v>429</v>
      </c>
      <c r="B217" s="18">
        <v>7.8791299999999998E-3</v>
      </c>
      <c r="C217" s="9" t="s">
        <v>431</v>
      </c>
      <c r="D217" s="2" t="s">
        <v>230</v>
      </c>
      <c r="E217" t="s">
        <v>430</v>
      </c>
      <c r="I217" t="s">
        <v>422</v>
      </c>
      <c r="O217" t="s">
        <v>648</v>
      </c>
    </row>
    <row r="218" spans="1:15" ht="17.25" thickBot="1">
      <c r="A218" s="17" t="s">
        <v>429</v>
      </c>
      <c r="B218" s="18">
        <v>2.0694200000000002E-3</v>
      </c>
      <c r="C218" s="9" t="s">
        <v>431</v>
      </c>
      <c r="D218" s="2" t="s">
        <v>231</v>
      </c>
      <c r="E218" t="s">
        <v>430</v>
      </c>
      <c r="I218" t="s">
        <v>423</v>
      </c>
      <c r="O218" t="s">
        <v>649</v>
      </c>
    </row>
    <row r="219" spans="1:15" ht="17.25" thickBot="1">
      <c r="A219" s="17" t="s">
        <v>429</v>
      </c>
      <c r="B219" s="18">
        <v>7.4731000000000005E-4</v>
      </c>
      <c r="C219" s="9" t="s">
        <v>431</v>
      </c>
      <c r="D219" s="2" t="s">
        <v>232</v>
      </c>
      <c r="E219" t="s">
        <v>430</v>
      </c>
      <c r="I219" t="s">
        <v>424</v>
      </c>
      <c r="O219" t="s">
        <v>650</v>
      </c>
    </row>
    <row r="220" spans="1:15" ht="17.25" thickBot="1">
      <c r="A220" s="17" t="s">
        <v>429</v>
      </c>
      <c r="B220" s="18">
        <v>3.6876700000000001E-3</v>
      </c>
      <c r="C220" s="9" t="s">
        <v>431</v>
      </c>
      <c r="D220" s="2" t="s">
        <v>233</v>
      </c>
      <c r="E220" t="s">
        <v>430</v>
      </c>
      <c r="I220" t="s">
        <v>425</v>
      </c>
      <c r="O220" t="s">
        <v>651</v>
      </c>
    </row>
    <row r="221" spans="1:15" ht="17.25" thickBot="1">
      <c r="A221" s="17" t="s">
        <v>429</v>
      </c>
      <c r="B221" s="18">
        <v>8.4482000000000003E-4</v>
      </c>
      <c r="C221" s="9" t="s">
        <v>431</v>
      </c>
      <c r="D221" s="2" t="s">
        <v>234</v>
      </c>
      <c r="E221" t="s">
        <v>430</v>
      </c>
      <c r="I221" t="s">
        <v>426</v>
      </c>
      <c r="O221" t="s">
        <v>652</v>
      </c>
    </row>
    <row r="222" spans="1:15" ht="17.25" thickBot="1">
      <c r="A222" s="17" t="s">
        <v>429</v>
      </c>
      <c r="B222" s="18">
        <v>7.6662099999999997E-3</v>
      </c>
      <c r="C222" s="9" t="s">
        <v>431</v>
      </c>
      <c r="D222" s="2" t="s">
        <v>235</v>
      </c>
      <c r="E222" t="s">
        <v>430</v>
      </c>
      <c r="I222" t="s">
        <v>427</v>
      </c>
      <c r="O222" t="s">
        <v>653</v>
      </c>
    </row>
    <row r="223" spans="1:15" ht="15.75" thickBot="1">
      <c r="A223" s="17" t="s">
        <v>429</v>
      </c>
      <c r="B223" s="18">
        <v>1.44426E-2</v>
      </c>
      <c r="C223" s="9" t="s">
        <v>431</v>
      </c>
      <c r="D223" s="2" t="s">
        <v>236</v>
      </c>
      <c r="E223" t="s">
        <v>430</v>
      </c>
      <c r="I223" t="s">
        <v>428</v>
      </c>
      <c r="O223" t="s">
        <v>654</v>
      </c>
    </row>
    <row r="224" spans="1:15" ht="15.75" thickBot="1">
      <c r="A224" s="17" t="s">
        <v>429</v>
      </c>
      <c r="B224" s="18">
        <v>-4.9692890000000003E-2</v>
      </c>
      <c r="C224" s="9" t="s">
        <v>431</v>
      </c>
      <c r="D224" s="2" t="s">
        <v>237</v>
      </c>
      <c r="E224" t="s">
        <v>430</v>
      </c>
      <c r="I224" t="e">
        <f>-0.04969289*MiscVall</f>
        <v>#NAME?</v>
      </c>
      <c r="O224" t="s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2017-06-03T19:13:55Z</dcterms:created>
  <dcterms:modified xsi:type="dcterms:W3CDTF">2017-06-05T02:24:00Z</dcterms:modified>
</cp:coreProperties>
</file>