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лабы\тервер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36" i="1"/>
  <c r="D13" i="1"/>
  <c r="B13" i="1"/>
  <c r="E12" i="1"/>
  <c r="F13" i="1" l="1"/>
  <c r="D14" i="1" s="1"/>
  <c r="H14" i="1" s="1"/>
  <c r="B17" i="1" s="1"/>
  <c r="A18" i="1" l="1"/>
  <c r="C17" i="1"/>
  <c r="D17" i="1"/>
  <c r="A19" i="1" l="1"/>
  <c r="B19" i="1" s="1"/>
  <c r="B29" i="1" s="1"/>
  <c r="B18" i="1"/>
  <c r="B28" i="1" s="1"/>
  <c r="D18" i="1" l="1"/>
  <c r="C28" i="1" s="1"/>
  <c r="A20" i="1"/>
  <c r="A21" i="1" s="1"/>
  <c r="C18" i="1"/>
  <c r="A29" i="1"/>
  <c r="C19" i="1"/>
  <c r="D19" i="1"/>
  <c r="B20" i="1" l="1"/>
  <c r="B30" i="1" s="1"/>
  <c r="A30" i="1"/>
  <c r="C20" i="1"/>
  <c r="C29" i="1"/>
  <c r="A22" i="1"/>
  <c r="B21" i="1"/>
  <c r="B31" i="1" s="1"/>
  <c r="C21" i="1"/>
  <c r="A31" i="1"/>
  <c r="D20" i="1" l="1"/>
  <c r="C30" i="1" s="1"/>
  <c r="D21" i="1"/>
  <c r="C31" i="1" s="1"/>
  <c r="A23" i="1"/>
  <c r="B22" i="1"/>
  <c r="B32" i="1" s="1"/>
  <c r="A32" i="1"/>
  <c r="D22" i="1"/>
  <c r="C32" i="1" l="1"/>
  <c r="C22" i="1"/>
  <c r="A24" i="1"/>
  <c r="B23" i="1"/>
  <c r="B33" i="1" s="1"/>
  <c r="A33" i="1"/>
  <c r="D23" i="1"/>
  <c r="C33" i="1" s="1"/>
  <c r="C23" i="1" l="1"/>
  <c r="A34" i="1"/>
  <c r="B24" i="1"/>
  <c r="C24" i="1" s="1"/>
  <c r="D24" i="1" l="1"/>
  <c r="C34" i="1" s="1"/>
  <c r="H19" i="1" l="1"/>
  <c r="H20" i="1" s="1"/>
  <c r="D25" i="1"/>
  <c r="E17" i="1" s="1"/>
  <c r="F17" i="1" s="1"/>
  <c r="C35" i="1"/>
  <c r="E24" i="1" l="1"/>
  <c r="F24" i="1" s="1"/>
  <c r="E22" i="1"/>
  <c r="F22" i="1" s="1"/>
  <c r="E21" i="1"/>
  <c r="F21" i="1" s="1"/>
  <c r="E23" i="1"/>
  <c r="F23" i="1" s="1"/>
  <c r="E19" i="1"/>
  <c r="F19" i="1" s="1"/>
  <c r="E20" i="1"/>
  <c r="F20" i="1" s="1"/>
  <c r="E18" i="1"/>
  <c r="F18" i="1" s="1"/>
  <c r="H21" i="1"/>
  <c r="D28" i="1" s="1"/>
  <c r="D30" i="1" l="1"/>
  <c r="E30" i="1" s="1"/>
  <c r="I30" i="1" s="1"/>
  <c r="D29" i="1"/>
  <c r="E29" i="1" s="1"/>
  <c r="F29" i="1" s="1"/>
  <c r="G29" i="1" s="1"/>
  <c r="H29" i="1" s="1"/>
  <c r="D34" i="1"/>
  <c r="E34" i="1" s="1"/>
  <c r="F34" i="1" s="1"/>
  <c r="G34" i="1" s="1"/>
  <c r="H34" i="1" s="1"/>
  <c r="D31" i="1"/>
  <c r="E31" i="1" s="1"/>
  <c r="I31" i="1" s="1"/>
  <c r="D33" i="1"/>
  <c r="E33" i="1" s="1"/>
  <c r="F33" i="1" s="1"/>
  <c r="G33" i="1" s="1"/>
  <c r="H33" i="1" s="1"/>
  <c r="D32" i="1"/>
  <c r="E32" i="1" s="1"/>
  <c r="E28" i="1"/>
  <c r="F30" i="1" l="1"/>
  <c r="G30" i="1" s="1"/>
  <c r="H30" i="1" s="1"/>
  <c r="I34" i="1"/>
  <c r="F31" i="1"/>
  <c r="G31" i="1" s="1"/>
  <c r="H31" i="1" s="1"/>
  <c r="I29" i="1"/>
  <c r="I33" i="1"/>
  <c r="D35" i="1"/>
  <c r="I32" i="1"/>
  <c r="F32" i="1"/>
  <c r="G32" i="1" s="1"/>
  <c r="H32" i="1" s="1"/>
  <c r="E35" i="1"/>
  <c r="I28" i="1"/>
  <c r="F28" i="1"/>
  <c r="G28" i="1" s="1"/>
  <c r="H28" i="1" s="1"/>
  <c r="I35" i="1" l="1"/>
  <c r="H35" i="1"/>
</calcChain>
</file>

<file path=xl/sharedStrings.xml><?xml version="1.0" encoding="utf-8"?>
<sst xmlns="http://schemas.openxmlformats.org/spreadsheetml/2006/main" count="35" uniqueCount="33">
  <si>
    <t>Исходные данные</t>
  </si>
  <si>
    <t>Кол-во интервалов</t>
  </si>
  <si>
    <t>min =</t>
  </si>
  <si>
    <t>max =</t>
  </si>
  <si>
    <t xml:space="preserve">W = </t>
  </si>
  <si>
    <t xml:space="preserve">h = </t>
  </si>
  <si>
    <t>округляем</t>
  </si>
  <si>
    <t>Длина интервалов</t>
  </si>
  <si>
    <t>Интервальный статистический ряд</t>
  </si>
  <si>
    <t>[xi;</t>
  </si>
  <si>
    <t>xi+1;)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</si>
  <si>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</si>
  <si>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</si>
  <si>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</si>
  <si>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</si>
  <si>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</si>
  <si>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</si>
  <si>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</si>
  <si>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</si>
  <si>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</si>
  <si>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</si>
  <si>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</si>
  <si>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xi+1)</t>
  </si>
  <si>
    <t>pi</t>
  </si>
  <si>
    <t>n*pi</t>
  </si>
  <si>
    <t>ni-npi</t>
  </si>
  <si>
    <t>(ni-npi)^2</t>
  </si>
  <si>
    <t>(ni_x0002_npi)^2/np</t>
  </si>
  <si>
    <t>ni^2/npi</t>
  </si>
  <si>
    <t>k-r-1=</t>
  </si>
  <si>
    <t>X2pacч=</t>
  </si>
  <si>
    <t>Х2крит=</t>
  </si>
  <si>
    <t>k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</si>
</sst>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0.0000"/>
    <numFmt numFmtId="172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 vertical="center"/>
    </xf>
    <xf numFmtId="0" fontId="0" fillId="0" borderId="2" xfId="0" applyBorder="1" applyAlignment="1">
      <alignment horizontal="left"/>
    </xf>
    <xf numFmtId="171" fontId="0" fillId="0" borderId="0" xfId="0" applyNumberFormat="1"/>
    <xf numFmtId="0" fontId="0" fillId="0" borderId="1" xfId="0" applyBorder="1"/>
    <xf numFmtId="172" fontId="0" fillId="0" borderId="1" xfId="0" applyNumberFormat="1" applyBorder="1"/>
    <xf numFmtId="0" fontId="1" fillId="0" borderId="0" xfId="0" applyFont="1" applyAlignment="1">
      <alignment horizontal="left"/>
    </xf>
    <xf numFmtId="0" fontId="3" fillId="0" borderId="1" xfId="0" applyFont="1" applyBorder="1"/>
    <xf numFmtId="1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Середины интервалов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2.85</c:v>
                </c:pt>
                <c:pt idx="1">
                  <c:v>8.5500000000000007</c:v>
                </c:pt>
                <c:pt idx="2">
                  <c:v>14.25</c:v>
                </c:pt>
                <c:pt idx="3">
                  <c:v>19.950000000000003</c:v>
                </c:pt>
                <c:pt idx="4">
                  <c:v>25.65</c:v>
                </c:pt>
                <c:pt idx="5">
                  <c:v>31.35</c:v>
                </c:pt>
                <c:pt idx="6">
                  <c:v>37.050000000000004</c:v>
                </c:pt>
                <c:pt idx="7">
                  <c:v>42.750000000000007</c:v>
                </c:pt>
              </c:numCache>
            </c:numRef>
          </c:cat>
          <c:val>
            <c:numRef>
              <c:f>Лист1!$F$17:$F$24</c:f>
              <c:numCache>
                <c:formatCode>0.000</c:formatCode>
                <c:ptCount val="8"/>
                <c:pt idx="0">
                  <c:v>8.771929824561403E-3</c:v>
                </c:pt>
                <c:pt idx="1">
                  <c:v>1.2280701754385965E-2</c:v>
                </c:pt>
                <c:pt idx="2">
                  <c:v>1.4035087719298246E-2</c:v>
                </c:pt>
                <c:pt idx="3">
                  <c:v>3.8596491228070177E-2</c:v>
                </c:pt>
                <c:pt idx="4">
                  <c:v>4.736842105263158E-2</c:v>
                </c:pt>
                <c:pt idx="5">
                  <c:v>2.456140350877193E-2</c:v>
                </c:pt>
                <c:pt idx="6">
                  <c:v>1.7543859649122806E-2</c:v>
                </c:pt>
                <c:pt idx="7">
                  <c:v>1.2280701754385965E-2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483194424"/>
        <c:axId val="483194032"/>
      </c:barChart>
      <c:catAx>
        <c:axId val="48319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194032"/>
        <c:crosses val="autoZero"/>
        <c:auto val="1"/>
        <c:lblAlgn val="ctr"/>
        <c:lblOffset val="100"/>
        <c:noMultiLvlLbl val="0"/>
      </c:catAx>
      <c:valAx>
        <c:axId val="48319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19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160020</xdr:colOff>
      <xdr:row>1</xdr:row>
      <xdr:rowOff>0</xdr:rowOff>
    </xdr:from>
    <xdr:to>
      <xdr:col>17</xdr:col>
      <xdr:colOff>182880</xdr:colOff>
      <xdr:row>14</xdr:row>
      <xdr:rowOff>175260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5" zoomScaleNormal="100" workbookViewId="0">
      <selection activeCell="J16" sqref="J16"/>
    </sheetView>
  </sheetViews>
  <sheetFormatPr defaultRowHeight="14.4" x14ac:dyDescent="0.3"/>
  <cols>
    <col min="6" max="6" width="9.44140625" bestFit="1" customWidth="1"/>
  </cols>
  <sheetData>
    <row r="1" spans="1:10" x14ac:dyDescent="0.3">
      <c r="A1" s="1" t="s">
        <v>0</v>
      </c>
      <c r="B1" s="2"/>
      <c r="C1" s="2"/>
    </row>
    <row r="2" spans="1:10" ht="15" x14ac:dyDescent="0.3">
      <c r="A2" s="3">
        <v>27</v>
      </c>
      <c r="B2" s="3">
        <v>22</v>
      </c>
      <c r="C2" s="3">
        <v>28</v>
      </c>
      <c r="D2" s="3">
        <v>19</v>
      </c>
      <c r="E2" s="3">
        <v>22</v>
      </c>
      <c r="F2" s="3">
        <v>5</v>
      </c>
      <c r="G2" s="3">
        <v>9</v>
      </c>
      <c r="H2" s="3">
        <v>26</v>
      </c>
      <c r="I2" s="3">
        <v>29</v>
      </c>
      <c r="J2" s="3">
        <v>41</v>
      </c>
    </row>
    <row r="3" spans="1:10" ht="15" x14ac:dyDescent="0.3">
      <c r="A3" s="3">
        <v>18</v>
      </c>
      <c r="B3" s="3">
        <v>44</v>
      </c>
      <c r="C3" s="3">
        <v>19</v>
      </c>
      <c r="D3" s="3">
        <v>19</v>
      </c>
      <c r="E3" s="3">
        <v>28</v>
      </c>
      <c r="F3" s="3">
        <v>10</v>
      </c>
      <c r="G3" s="3">
        <v>21</v>
      </c>
      <c r="H3" s="3">
        <v>16</v>
      </c>
      <c r="I3" s="3">
        <v>13</v>
      </c>
      <c r="J3" s="3">
        <v>30</v>
      </c>
    </row>
    <row r="4" spans="1:10" ht="15" x14ac:dyDescent="0.3">
      <c r="A4" s="3">
        <v>28</v>
      </c>
      <c r="B4" s="3">
        <v>33</v>
      </c>
      <c r="C4" s="3">
        <v>45</v>
      </c>
      <c r="D4" s="3">
        <v>18</v>
      </c>
      <c r="E4" s="3">
        <v>32</v>
      </c>
      <c r="F4" s="3">
        <v>36</v>
      </c>
      <c r="G4" s="3">
        <v>22</v>
      </c>
      <c r="H4" s="3">
        <v>35</v>
      </c>
      <c r="I4" s="3">
        <v>25</v>
      </c>
      <c r="J4" s="3">
        <v>31</v>
      </c>
    </row>
    <row r="5" spans="1:10" ht="15" x14ac:dyDescent="0.3">
      <c r="A5" s="3">
        <v>37</v>
      </c>
      <c r="B5" s="3">
        <v>20</v>
      </c>
      <c r="C5" s="3">
        <v>19</v>
      </c>
      <c r="D5" s="3">
        <v>40</v>
      </c>
      <c r="E5" s="3">
        <v>26</v>
      </c>
      <c r="F5" s="3">
        <v>21</v>
      </c>
      <c r="G5" s="3">
        <v>41</v>
      </c>
      <c r="H5" s="3">
        <v>9</v>
      </c>
      <c r="I5" s="3">
        <v>24</v>
      </c>
      <c r="J5" s="3">
        <v>30</v>
      </c>
    </row>
    <row r="6" spans="1:10" ht="15" x14ac:dyDescent="0.3">
      <c r="A6" s="3">
        <v>38</v>
      </c>
      <c r="B6" s="3">
        <v>27</v>
      </c>
      <c r="C6" s="3">
        <v>10</v>
      </c>
      <c r="D6" s="3">
        <v>17</v>
      </c>
      <c r="E6" s="3">
        <v>26</v>
      </c>
      <c r="F6" s="3">
        <v>31</v>
      </c>
      <c r="G6" s="3">
        <v>5</v>
      </c>
      <c r="H6" s="3">
        <v>18</v>
      </c>
      <c r="I6" s="3">
        <v>39</v>
      </c>
      <c r="J6" s="3">
        <v>20</v>
      </c>
    </row>
    <row r="7" spans="1:10" ht="15" x14ac:dyDescent="0.3">
      <c r="A7" s="3">
        <v>26</v>
      </c>
      <c r="B7" s="3">
        <v>26</v>
      </c>
      <c r="C7" s="3">
        <v>27</v>
      </c>
      <c r="D7" s="3">
        <v>43</v>
      </c>
      <c r="E7" s="3">
        <v>17</v>
      </c>
      <c r="F7" s="3">
        <v>40</v>
      </c>
      <c r="G7" s="3">
        <v>0</v>
      </c>
      <c r="H7" s="3">
        <v>29</v>
      </c>
      <c r="I7" s="3">
        <v>23</v>
      </c>
      <c r="J7" s="3">
        <v>3</v>
      </c>
    </row>
    <row r="8" spans="1:10" ht="15" x14ac:dyDescent="0.3">
      <c r="A8" s="3">
        <v>7</v>
      </c>
      <c r="B8" s="3">
        <v>36</v>
      </c>
      <c r="C8" s="3">
        <v>36</v>
      </c>
      <c r="D8" s="3">
        <v>24</v>
      </c>
      <c r="E8" s="3">
        <v>17</v>
      </c>
      <c r="F8" s="3">
        <v>28</v>
      </c>
      <c r="G8" s="3">
        <v>22</v>
      </c>
      <c r="H8" s="3">
        <v>31</v>
      </c>
      <c r="I8" s="3">
        <v>29</v>
      </c>
      <c r="J8" s="3">
        <v>36</v>
      </c>
    </row>
    <row r="9" spans="1:10" ht="15" x14ac:dyDescent="0.3">
      <c r="A9" s="3">
        <v>25</v>
      </c>
      <c r="B9" s="3">
        <v>20</v>
      </c>
      <c r="C9" s="3">
        <v>31</v>
      </c>
      <c r="D9" s="3">
        <v>12</v>
      </c>
      <c r="E9" s="3">
        <v>8</v>
      </c>
      <c r="F9" s="3">
        <v>36</v>
      </c>
      <c r="G9" s="3">
        <v>20</v>
      </c>
      <c r="H9" s="3">
        <v>28</v>
      </c>
      <c r="I9" s="3">
        <v>26</v>
      </c>
      <c r="J9" s="3">
        <v>26</v>
      </c>
    </row>
    <row r="10" spans="1:10" ht="15" x14ac:dyDescent="0.3">
      <c r="A10" s="3">
        <v>18</v>
      </c>
      <c r="B10" s="3">
        <v>11</v>
      </c>
      <c r="C10" s="3">
        <v>27</v>
      </c>
      <c r="D10" s="3">
        <v>22</v>
      </c>
      <c r="E10" s="3">
        <v>19</v>
      </c>
      <c r="F10" s="3">
        <v>33</v>
      </c>
      <c r="G10" s="3">
        <v>26</v>
      </c>
      <c r="H10" s="3">
        <v>25</v>
      </c>
      <c r="I10" s="3">
        <v>24</v>
      </c>
      <c r="J10" s="3">
        <v>2</v>
      </c>
    </row>
    <row r="11" spans="1:10" ht="15" x14ac:dyDescent="0.3">
      <c r="A11" s="3">
        <v>30</v>
      </c>
      <c r="B11" s="3">
        <v>36</v>
      </c>
      <c r="C11" s="3">
        <v>17</v>
      </c>
      <c r="D11" s="3">
        <v>33</v>
      </c>
      <c r="E11" s="3">
        <v>12</v>
      </c>
      <c r="F11" s="3">
        <v>23</v>
      </c>
      <c r="G11" s="3">
        <v>22</v>
      </c>
      <c r="H11" s="3">
        <v>26</v>
      </c>
      <c r="I11" s="3">
        <v>22</v>
      </c>
      <c r="J11" s="3">
        <v>27</v>
      </c>
    </row>
    <row r="12" spans="1:10" x14ac:dyDescent="0.3">
      <c r="A12" s="4" t="s">
        <v>1</v>
      </c>
      <c r="B12" s="4"/>
      <c r="C12" s="4"/>
      <c r="D12" t="s">
        <v>32</v>
      </c>
      <c r="E12">
        <f>ROUND(1+LOG(100,2),0)</f>
        <v>8</v>
      </c>
    </row>
    <row r="13" spans="1:10" x14ac:dyDescent="0.3">
      <c r="A13" t="s">
        <v>2</v>
      </c>
      <c r="B13">
        <f>MIN(A2:J11)</f>
        <v>0</v>
      </c>
      <c r="C13" t="s">
        <v>3</v>
      </c>
      <c r="D13">
        <f>MAX(A2:J11)</f>
        <v>45</v>
      </c>
      <c r="E13" t="s">
        <v>4</v>
      </c>
      <c r="F13">
        <f>D13-B13</f>
        <v>45</v>
      </c>
    </row>
    <row r="14" spans="1:10" x14ac:dyDescent="0.3">
      <c r="A14" s="2" t="s">
        <v>7</v>
      </c>
      <c r="B14" s="2"/>
      <c r="D14">
        <f>F13/E12</f>
        <v>5.625</v>
      </c>
      <c r="E14" t="s">
        <v>6</v>
      </c>
      <c r="G14" t="s">
        <v>5</v>
      </c>
      <c r="H14">
        <f>CEILING(D14,0.1)</f>
        <v>5.7</v>
      </c>
    </row>
    <row r="15" spans="1:10" x14ac:dyDescent="0.3">
      <c r="A15" s="1" t="s">
        <v>8</v>
      </c>
      <c r="B15" s="1"/>
      <c r="C15" s="1"/>
      <c r="D15" s="1"/>
      <c r="E15" s="1"/>
    </row>
    <row r="16" spans="1:10" x14ac:dyDescent="0.3">
      <c r="A16" s="6" t="s">
        <v>9</v>
      </c>
      <c r="B16" s="6" t="s">
        <v>10</v>
      </c>
      <c r="C16" s="6" t="s">
        <v>11</v>
      </c>
      <c r="D16" s="6" t="s">
        <v>12</v>
      </c>
      <c r="E16" s="6" t="s">
        <v>13</v>
      </c>
      <c r="F16" s="6" t="s">
        <v>14</v>
      </c>
      <c r="G16" t="s">
        <v>15</v>
      </c>
    </row>
    <row r="17" spans="1:9" x14ac:dyDescent="0.3">
      <c r="A17" s="6">
        <v>0</v>
      </c>
      <c r="B17" s="6">
        <f>A17+$H$14</f>
        <v>5.7</v>
      </c>
      <c r="C17" s="6">
        <f>(A17+B17)/2</f>
        <v>2.85</v>
      </c>
      <c r="D17" s="6">
        <f>COUNTIFS($A$2:$J$11,"&gt;="&amp;A17,$A$2:$J$11,"&lt;"&amp;B17)</f>
        <v>5</v>
      </c>
      <c r="E17" s="6">
        <f>D17/$D$25</f>
        <v>0.05</v>
      </c>
      <c r="F17" s="7">
        <f>E17/$H$14</f>
        <v>8.771929824561403E-3</v>
      </c>
      <c r="G17" t="s">
        <v>16</v>
      </c>
      <c r="H17">
        <f>SUM(A2:J11)/100</f>
        <v>24.36</v>
      </c>
    </row>
    <row r="18" spans="1:9" x14ac:dyDescent="0.3">
      <c r="A18" s="6">
        <f>A17+$H$14</f>
        <v>5.7</v>
      </c>
      <c r="B18" s="6">
        <f t="shared" ref="B18:B24" si="0">A18+$H$14</f>
        <v>11.4</v>
      </c>
      <c r="C18" s="6">
        <f t="shared" ref="C18:C24" si="1">(A18+B18)/2</f>
        <v>8.5500000000000007</v>
      </c>
      <c r="D18" s="6">
        <f t="shared" ref="D18:D23" si="2">COUNTIFS($A$2:$J$11,"&gt;="&amp;A18,$A$2:$J$11,"&lt;"&amp;B18)</f>
        <v>7</v>
      </c>
      <c r="E18" s="6">
        <f t="shared" ref="E18:E24" si="3">D18/$D$25</f>
        <v>7.0000000000000007E-2</v>
      </c>
      <c r="F18" s="7">
        <f t="shared" ref="F18:F24" si="4">E18/$H$14</f>
        <v>1.2280701754385965E-2</v>
      </c>
      <c r="G18" t="s">
        <v>17</v>
      </c>
    </row>
    <row r="19" spans="1:9" x14ac:dyDescent="0.3">
      <c r="A19" s="6">
        <f t="shared" ref="A19:A24" si="5">A18+$H$14</f>
        <v>11.4</v>
      </c>
      <c r="B19" s="6">
        <f t="shared" si="0"/>
        <v>17.100000000000001</v>
      </c>
      <c r="C19" s="6">
        <f t="shared" si="1"/>
        <v>14.25</v>
      </c>
      <c r="D19" s="6">
        <f t="shared" si="2"/>
        <v>8</v>
      </c>
      <c r="E19" s="6">
        <f t="shared" si="3"/>
        <v>0.08</v>
      </c>
      <c r="F19" s="7">
        <f t="shared" si="4"/>
        <v>1.4035087719298246E-2</v>
      </c>
      <c r="G19" t="s">
        <v>18</v>
      </c>
      <c r="H19">
        <f>SUMPRODUCT(C17:C24,C17:C24,D17:D24)/100-H17*H17</f>
        <v>96.35310000000004</v>
      </c>
    </row>
    <row r="20" spans="1:9" x14ac:dyDescent="0.3">
      <c r="A20" s="6">
        <f t="shared" si="5"/>
        <v>17.100000000000001</v>
      </c>
      <c r="B20" s="6">
        <f t="shared" si="0"/>
        <v>22.8</v>
      </c>
      <c r="C20" s="6">
        <f t="shared" si="1"/>
        <v>19.950000000000003</v>
      </c>
      <c r="D20" s="6">
        <f t="shared" si="2"/>
        <v>22</v>
      </c>
      <c r="E20" s="6">
        <f t="shared" si="3"/>
        <v>0.22</v>
      </c>
      <c r="F20" s="7">
        <f t="shared" si="4"/>
        <v>3.8596491228070177E-2</v>
      </c>
      <c r="G20" t="s">
        <v>19</v>
      </c>
      <c r="H20">
        <f>H19*100/99</f>
        <v>97.326363636363681</v>
      </c>
    </row>
    <row r="21" spans="1:9" x14ac:dyDescent="0.3">
      <c r="A21" s="6">
        <f t="shared" si="5"/>
        <v>22.8</v>
      </c>
      <c r="B21" s="6">
        <f t="shared" si="0"/>
        <v>28.5</v>
      </c>
      <c r="C21" s="6">
        <f t="shared" si="1"/>
        <v>25.65</v>
      </c>
      <c r="D21" s="6">
        <f t="shared" si="2"/>
        <v>27</v>
      </c>
      <c r="E21" s="6">
        <f t="shared" si="3"/>
        <v>0.27</v>
      </c>
      <c r="F21" s="7">
        <f t="shared" si="4"/>
        <v>4.736842105263158E-2</v>
      </c>
      <c r="G21" t="s">
        <v>20</v>
      </c>
      <c r="H21">
        <f>SQRT(H20)</f>
        <v>9.8654124919520569</v>
      </c>
    </row>
    <row r="22" spans="1:9" x14ac:dyDescent="0.3">
      <c r="A22" s="6">
        <f t="shared" si="5"/>
        <v>28.5</v>
      </c>
      <c r="B22" s="6">
        <f t="shared" si="0"/>
        <v>34.200000000000003</v>
      </c>
      <c r="C22" s="6">
        <f t="shared" si="1"/>
        <v>31.35</v>
      </c>
      <c r="D22" s="6">
        <f t="shared" si="2"/>
        <v>14</v>
      </c>
      <c r="E22" s="6">
        <f t="shared" si="3"/>
        <v>0.14000000000000001</v>
      </c>
      <c r="F22" s="7">
        <f t="shared" si="4"/>
        <v>2.456140350877193E-2</v>
      </c>
    </row>
    <row r="23" spans="1:9" x14ac:dyDescent="0.3">
      <c r="A23" s="6">
        <f t="shared" si="5"/>
        <v>34.200000000000003</v>
      </c>
      <c r="B23" s="6">
        <f t="shared" si="0"/>
        <v>39.900000000000006</v>
      </c>
      <c r="C23" s="6">
        <f t="shared" si="1"/>
        <v>37.050000000000004</v>
      </c>
      <c r="D23" s="6">
        <f t="shared" si="2"/>
        <v>10</v>
      </c>
      <c r="E23" s="6">
        <f t="shared" si="3"/>
        <v>0.1</v>
      </c>
      <c r="F23" s="7">
        <f t="shared" si="4"/>
        <v>1.7543859649122806E-2</v>
      </c>
    </row>
    <row r="24" spans="1:9" x14ac:dyDescent="0.3">
      <c r="A24" s="6">
        <f t="shared" si="5"/>
        <v>39.900000000000006</v>
      </c>
      <c r="B24" s="6">
        <f t="shared" si="0"/>
        <v>45.600000000000009</v>
      </c>
      <c r="C24" s="6">
        <f t="shared" si="1"/>
        <v>42.750000000000007</v>
      </c>
      <c r="D24" s="6">
        <f>COUNTIFS($A$2:$J$11,"&gt;="&amp;A24,$A$2:$J$11,"&lt;="&amp;B24)</f>
        <v>7</v>
      </c>
      <c r="E24" s="6">
        <f t="shared" si="3"/>
        <v>7.0000000000000007E-2</v>
      </c>
      <c r="F24" s="7">
        <f t="shared" si="4"/>
        <v>1.2280701754385965E-2</v>
      </c>
    </row>
    <row r="25" spans="1:9" x14ac:dyDescent="0.3">
      <c r="D25">
        <f>SUM(D17:D24)</f>
        <v>100</v>
      </c>
    </row>
    <row r="26" spans="1:9" x14ac:dyDescent="0.3">
      <c r="A26" s="8" t="s">
        <v>21</v>
      </c>
    </row>
    <row r="27" spans="1:9" x14ac:dyDescent="0.3">
      <c r="A27" s="6" t="s">
        <v>9</v>
      </c>
      <c r="B27" s="6" t="s">
        <v>22</v>
      </c>
      <c r="C27" s="6" t="s">
        <v>12</v>
      </c>
      <c r="D27" s="6" t="s">
        <v>23</v>
      </c>
      <c r="E27" s="6" t="s">
        <v>24</v>
      </c>
      <c r="F27" s="6" t="s">
        <v>25</v>
      </c>
      <c r="G27" s="6" t="s">
        <v>26</v>
      </c>
      <c r="H27" s="9" t="s">
        <v>27</v>
      </c>
      <c r="I27" s="6" t="s">
        <v>28</v>
      </c>
    </row>
    <row r="28" spans="1:9" x14ac:dyDescent="0.3">
      <c r="A28" s="10">
        <v>1E-99</v>
      </c>
      <c r="B28" s="6">
        <f>B18</f>
        <v>11.4</v>
      </c>
      <c r="C28" s="6">
        <f>D18+5</f>
        <v>12</v>
      </c>
      <c r="D28" s="6">
        <f>_xlfn.NORM.DIST(B28,$H$17,$H$21,TRUE)</f>
        <v>9.4476873176828499E-2</v>
      </c>
      <c r="E28" s="6">
        <f t="shared" ref="E28:E34" si="6">D28*$C$35</f>
        <v>9.4476873176828491</v>
      </c>
      <c r="F28" s="6">
        <f t="shared" ref="F28:F34" si="7">C28-E28</f>
        <v>2.5523126823171509</v>
      </c>
      <c r="G28" s="6">
        <f t="shared" ref="G28:G34" si="8">F28^2</f>
        <v>6.5143000283169696</v>
      </c>
      <c r="H28" s="6">
        <f t="shared" ref="H28:H34" si="9">G28/E28</f>
        <v>0.68951266159332147</v>
      </c>
      <c r="I28" s="6">
        <f t="shared" ref="I28:I34" si="10">C28^2/E28</f>
        <v>15.241825343910472</v>
      </c>
    </row>
    <row r="29" spans="1:9" x14ac:dyDescent="0.3">
      <c r="A29" s="6">
        <f>A19</f>
        <v>11.4</v>
      </c>
      <c r="B29" s="6">
        <f>B19</f>
        <v>17.100000000000001</v>
      </c>
      <c r="C29" s="6">
        <f>D19</f>
        <v>8</v>
      </c>
      <c r="D29" s="6">
        <f t="shared" ref="D29:D34" si="11">_xlfn.NORM.DIST(B29,$H$17,$H$21,TRUE)- _xlfn.NORM.DIST(A29,$H$17,$H$21,TRUE)</f>
        <v>0.13641758071183668</v>
      </c>
      <c r="E29" s="6">
        <f t="shared" si="6"/>
        <v>13.641758071183668</v>
      </c>
      <c r="F29" s="6">
        <f t="shared" si="7"/>
        <v>-5.6417580711836681</v>
      </c>
      <c r="G29" s="6">
        <f t="shared" si="8"/>
        <v>31.829434133766064</v>
      </c>
      <c r="H29" s="6">
        <f t="shared" si="9"/>
        <v>2.3332354941113751</v>
      </c>
      <c r="I29" s="6">
        <f t="shared" si="10"/>
        <v>4.691477422927707</v>
      </c>
    </row>
    <row r="30" spans="1:9" x14ac:dyDescent="0.3">
      <c r="A30" s="6">
        <f>A20</f>
        <v>17.100000000000001</v>
      </c>
      <c r="B30" s="6">
        <f>B20</f>
        <v>22.8</v>
      </c>
      <c r="C30" s="6">
        <f>D20</f>
        <v>22</v>
      </c>
      <c r="D30" s="6">
        <f t="shared" si="11"/>
        <v>0.20628343278672842</v>
      </c>
      <c r="E30" s="6">
        <f t="shared" si="6"/>
        <v>20.62834327867284</v>
      </c>
      <c r="F30" s="6">
        <f t="shared" si="7"/>
        <v>1.3716567213271595</v>
      </c>
      <c r="G30" s="6">
        <f t="shared" si="8"/>
        <v>1.8814421611619729</v>
      </c>
      <c r="H30" s="6">
        <f t="shared" si="9"/>
        <v>9.1206653667973023E-2</v>
      </c>
      <c r="I30" s="6">
        <f t="shared" si="10"/>
        <v>23.462863374995134</v>
      </c>
    </row>
    <row r="31" spans="1:9" x14ac:dyDescent="0.3">
      <c r="A31" s="6">
        <f>A21</f>
        <v>22.8</v>
      </c>
      <c r="B31" s="6">
        <f>B21</f>
        <v>28.5</v>
      </c>
      <c r="C31" s="6">
        <f>D21</f>
        <v>27</v>
      </c>
      <c r="D31" s="6">
        <f t="shared" si="11"/>
        <v>0.22545078150239484</v>
      </c>
      <c r="E31" s="6">
        <f t="shared" si="6"/>
        <v>22.545078150239483</v>
      </c>
      <c r="F31" s="6">
        <f t="shared" si="7"/>
        <v>4.4549218497605167</v>
      </c>
      <c r="G31" s="6">
        <f t="shared" si="8"/>
        <v>19.846328687473665</v>
      </c>
      <c r="H31" s="6">
        <f t="shared" si="9"/>
        <v>0.88029540439906828</v>
      </c>
      <c r="I31" s="6">
        <f t="shared" si="10"/>
        <v>32.335217254159588</v>
      </c>
    </row>
    <row r="32" spans="1:9" x14ac:dyDescent="0.3">
      <c r="A32" s="6">
        <f>A22</f>
        <v>28.5</v>
      </c>
      <c r="B32" s="6">
        <f>B22</f>
        <v>34.200000000000003</v>
      </c>
      <c r="C32" s="6">
        <f>D22</f>
        <v>14</v>
      </c>
      <c r="D32" s="6">
        <f t="shared" si="11"/>
        <v>0.1780919784071322</v>
      </c>
      <c r="E32" s="6">
        <f t="shared" si="6"/>
        <v>17.809197840713221</v>
      </c>
      <c r="F32" s="6">
        <f t="shared" si="7"/>
        <v>-3.809197840713221</v>
      </c>
      <c r="G32" s="6">
        <f t="shared" si="8"/>
        <v>14.509988189694266</v>
      </c>
      <c r="H32" s="6">
        <f t="shared" si="9"/>
        <v>0.81474686953745301</v>
      </c>
      <c r="I32" s="6">
        <f t="shared" si="10"/>
        <v>11.005549028824232</v>
      </c>
    </row>
    <row r="33" spans="1:9" x14ac:dyDescent="0.3">
      <c r="A33" s="6">
        <f>A23</f>
        <v>34.200000000000003</v>
      </c>
      <c r="B33" s="6">
        <f>B23</f>
        <v>39.900000000000006</v>
      </c>
      <c r="C33" s="6">
        <f>D23</f>
        <v>10</v>
      </c>
      <c r="D33" s="6">
        <f t="shared" si="11"/>
        <v>0.10167423603722403</v>
      </c>
      <c r="E33" s="6">
        <f t="shared" si="6"/>
        <v>10.167423603722403</v>
      </c>
      <c r="F33" s="6">
        <f t="shared" si="7"/>
        <v>-0.16742360372240306</v>
      </c>
      <c r="G33" s="6">
        <f t="shared" si="8"/>
        <v>2.8030663083396256E-2</v>
      </c>
      <c r="H33" s="6">
        <f t="shared" si="9"/>
        <v>2.7569091419712196E-3</v>
      </c>
      <c r="I33" s="6">
        <f t="shared" si="10"/>
        <v>9.8353333054195673</v>
      </c>
    </row>
    <row r="34" spans="1:9" x14ac:dyDescent="0.3">
      <c r="A34" s="6">
        <f>A24</f>
        <v>39.900000000000006</v>
      </c>
      <c r="B34" s="10">
        <v>9.9999999999999997E+98</v>
      </c>
      <c r="C34" s="6">
        <f>D24</f>
        <v>7</v>
      </c>
      <c r="D34" s="6">
        <f t="shared" si="11"/>
        <v>5.7605117377855342E-2</v>
      </c>
      <c r="E34" s="6">
        <f t="shared" si="6"/>
        <v>5.7605117377855342</v>
      </c>
      <c r="F34" s="6">
        <f t="shared" si="7"/>
        <v>1.2394882622144658</v>
      </c>
      <c r="G34" s="6">
        <f t="shared" si="8"/>
        <v>1.5363311521674363</v>
      </c>
      <c r="H34" s="6">
        <f t="shared" si="9"/>
        <v>0.26670046379560636</v>
      </c>
      <c r="I34" s="6">
        <f t="shared" si="10"/>
        <v>8.5061887260100715</v>
      </c>
    </row>
    <row r="35" spans="1:9" x14ac:dyDescent="0.3">
      <c r="C35">
        <f>SUM(C28:C34)</f>
        <v>100</v>
      </c>
      <c r="D35">
        <f>SUM(D28:D34)</f>
        <v>1</v>
      </c>
      <c r="E35">
        <f>SUM(E28:E34)</f>
        <v>100</v>
      </c>
      <c r="G35" t="s">
        <v>30</v>
      </c>
      <c r="H35" s="5">
        <f>SUM(H28:H34)</f>
        <v>5.0784544562467691</v>
      </c>
      <c r="I35">
        <f>SUM(I28:I34)</f>
        <v>105.07845445624677</v>
      </c>
    </row>
    <row r="36" spans="1:9" x14ac:dyDescent="0.3">
      <c r="D36" t="s">
        <v>29</v>
      </c>
      <c r="E36">
        <v>5</v>
      </c>
      <c r="G36" t="s">
        <v>31</v>
      </c>
      <c r="H36">
        <f>_xlfn.CHISQ.INV.RT(0.05,E36)</f>
        <v>11.070497693516353</v>
      </c>
    </row>
  </sheetData>
  <mergeCells count="4">
    <mergeCell ref="A1:C1"/>
    <mergeCell ref="A12:C12"/>
    <mergeCell ref="A14:B14"/>
    <mergeCell ref="A15:E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</dc:creator>
  <cp:lastModifiedBy>Ярослава</cp:lastModifiedBy>
  <dcterms:created xsi:type="dcterms:W3CDTF">2023-11-21T13:56:44Z</dcterms:created>
  <dcterms:modified xsi:type="dcterms:W3CDTF">2023-11-21T17:20:14Z</dcterms:modified>
</cp:coreProperties>
</file>