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лабы\тервер\"/>
    </mc:Choice>
  </mc:AlternateContent>
  <bookViews>
    <workbookView xWindow="0" yWindow="0" windowWidth="17256" windowHeight="54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5" i="1"/>
  <c r="H36" i="1"/>
  <c r="H37" i="1"/>
  <c r="H38" i="1"/>
  <c r="H39" i="1"/>
  <c r="H40" i="1"/>
  <c r="H33" i="1"/>
  <c r="G34" i="1"/>
  <c r="G35" i="1"/>
  <c r="G36" i="1"/>
  <c r="G37" i="1"/>
  <c r="G38" i="1"/>
  <c r="G39" i="1"/>
  <c r="G40" i="1"/>
  <c r="G33" i="1"/>
  <c r="L29" i="1" l="1"/>
  <c r="L28" i="1"/>
  <c r="J28" i="1" a="1"/>
  <c r="J29" i="1" s="1"/>
  <c r="G28" i="1" a="1"/>
  <c r="H28" i="1" s="1"/>
  <c r="A41" i="1"/>
  <c r="C41" i="1"/>
  <c r="C40" i="1"/>
  <c r="C34" i="1"/>
  <c r="C35" i="1"/>
  <c r="C36" i="1"/>
  <c r="C37" i="1"/>
  <c r="C38" i="1"/>
  <c r="C39" i="1"/>
  <c r="C33" i="1"/>
  <c r="B41" i="1"/>
  <c r="B34" i="1"/>
  <c r="B35" i="1"/>
  <c r="B36" i="1"/>
  <c r="B37" i="1"/>
  <c r="B38" i="1"/>
  <c r="B39" i="1"/>
  <c r="B40" i="1"/>
  <c r="B33" i="1"/>
  <c r="A34" i="1"/>
  <c r="A35" i="1"/>
  <c r="A36" i="1"/>
  <c r="A37" i="1"/>
  <c r="A38" i="1"/>
  <c r="A39" i="1"/>
  <c r="A40" i="1"/>
  <c r="A33" i="1"/>
  <c r="B20" i="1"/>
  <c r="H17" i="1"/>
  <c r="H18" i="1"/>
  <c r="H19" i="1"/>
  <c r="H20" i="1"/>
  <c r="H21" i="1"/>
  <c r="H22" i="1"/>
  <c r="H23" i="1"/>
  <c r="H16" i="1"/>
  <c r="G17" i="1"/>
  <c r="G18" i="1"/>
  <c r="G19" i="1"/>
  <c r="G20" i="1"/>
  <c r="G21" i="1"/>
  <c r="G22" i="1"/>
  <c r="G23" i="1"/>
  <c r="G16" i="1"/>
  <c r="H13" i="1"/>
  <c r="H12" i="1"/>
  <c r="H11" i="1"/>
  <c r="H10" i="1"/>
  <c r="H9" i="1"/>
  <c r="H8" i="1"/>
  <c r="H7" i="1"/>
  <c r="H6" i="1"/>
  <c r="G7" i="1"/>
  <c r="G8" i="1"/>
  <c r="G9" i="1"/>
  <c r="G10" i="1"/>
  <c r="G11" i="1"/>
  <c r="G12" i="1"/>
  <c r="G13" i="1"/>
  <c r="G6" i="1"/>
  <c r="J28" i="1" l="1"/>
  <c r="J30" i="1"/>
  <c r="G30" i="1"/>
  <c r="I30" i="1"/>
  <c r="H29" i="1"/>
  <c r="G28" i="1"/>
  <c r="H30" i="1"/>
  <c r="I29" i="1"/>
  <c r="G29" i="1"/>
  <c r="I28" i="1"/>
  <c r="D25" i="1" a="1"/>
  <c r="D25" i="1" s="1"/>
  <c r="A25" i="1" a="1"/>
  <c r="A25" i="1" s="1"/>
  <c r="F19" i="1"/>
  <c r="D19" i="1"/>
  <c r="B19" i="1"/>
  <c r="B14" i="1"/>
  <c r="A14" i="1"/>
  <c r="E7" i="1"/>
  <c r="E8" i="1"/>
  <c r="E9" i="1"/>
  <c r="E10" i="1"/>
  <c r="E11" i="1"/>
  <c r="E12" i="1"/>
  <c r="E13" i="1"/>
  <c r="E6" i="1"/>
  <c r="E14" i="1" s="1"/>
  <c r="D7" i="1"/>
  <c r="D8" i="1"/>
  <c r="D9" i="1"/>
  <c r="D10" i="1"/>
  <c r="D11" i="1"/>
  <c r="D12" i="1"/>
  <c r="D13" i="1"/>
  <c r="D6" i="1"/>
  <c r="D14" i="1" s="1"/>
  <c r="C7" i="1"/>
  <c r="C8" i="1"/>
  <c r="C9" i="1"/>
  <c r="C10" i="1"/>
  <c r="C11" i="1"/>
  <c r="C12" i="1"/>
  <c r="C13" i="1"/>
  <c r="C6" i="1"/>
  <c r="C14" i="1" s="1"/>
  <c r="D26" i="1" l="1"/>
  <c r="A26" i="1"/>
  <c r="B26" i="1"/>
  <c r="B25" i="1"/>
</calcChain>
</file>

<file path=xl/sharedStrings.xml><?xml version="1.0" encoding="utf-8"?>
<sst xmlns="http://schemas.openxmlformats.org/spreadsheetml/2006/main" count="27" uniqueCount="26">
  <si>
    <t>Исходные данные</t>
  </si>
  <si>
    <t>T, град С</t>
  </si>
  <si>
    <t>Ж, %</t>
  </si>
  <si>
    <t>xi</t>
  </si>
  <si>
    <t>yi</t>
  </si>
  <si>
    <t>xiyi</t>
  </si>
  <si>
    <t>xi^2</t>
  </si>
  <si>
    <t>yi^2</t>
  </si>
  <si>
    <t xml:space="preserve">tрасч = </t>
  </si>
  <si>
    <t xml:space="preserve">r = </t>
  </si>
  <si>
    <t xml:space="preserve">n =  </t>
  </si>
  <si>
    <t xml:space="preserve">tтабл = </t>
  </si>
  <si>
    <t>Система нормальных уравнений</t>
  </si>
  <si>
    <t>b0</t>
  </si>
  <si>
    <t>b1</t>
  </si>
  <si>
    <t>X = 1/x</t>
  </si>
  <si>
    <t>Y = 1/y</t>
  </si>
  <si>
    <t>X = x</t>
  </si>
  <si>
    <t xml:space="preserve">r^2= </t>
  </si>
  <si>
    <t>xi^3</t>
  </si>
  <si>
    <t>xi^4</t>
  </si>
  <si>
    <t>xi^2yi</t>
  </si>
  <si>
    <t>a = e^(b0)</t>
  </si>
  <si>
    <t>b = b1</t>
  </si>
  <si>
    <t>Xi = ln(xi)</t>
  </si>
  <si>
    <t>Yi = ln(yi)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</si>
</sst>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0" xfId="0" applyFill="1" applyBorder="1"/>
    <xf numFmtId="0" fontId="0" fillId="4" borderId="8" xfId="0" applyFill="1" applyBorder="1"/>
    <xf numFmtId="0" fontId="0" fillId="6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13" xfId="0" applyFill="1" applyBorder="1"/>
    <xf numFmtId="0" fontId="0" fillId="4" borderId="7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483814523184598E-2"/>
          <c:y val="3.7037037037037035E-2"/>
          <c:w val="0.87129396325459318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586286089238843"/>
                  <c:y val="0.2822991396908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9430730533683287"/>
                  <c:y val="0.160318606007582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9604352580927384"/>
                  <c:y val="0.299171770195392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93628608923885"/>
                  <c:y val="0.17578995333916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1571019247594049"/>
                  <c:y val="0.21382327209098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0.18</c:v>
                </c:pt>
                <c:pt idx="4">
                  <c:v>0.15</c:v>
                </c:pt>
                <c:pt idx="5">
                  <c:v>0.18</c:v>
                </c:pt>
                <c:pt idx="6">
                  <c:v>0.2</c:v>
                </c:pt>
                <c:pt idx="7">
                  <c:v>0.25</c:v>
                </c:pt>
              </c:numCache>
            </c:numRef>
          </c:yVal>
          <c:smooth val="0"/>
        </c:ser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913713910761155E-2"/>
                  <c:y val="0.19447069116360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7692694663167103E-2"/>
                  <c:y val="0.19447069116360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Лист1!$H$8:$H$9</c:f>
              <c:numCache>
                <c:formatCode>General</c:formatCode>
                <c:ptCount val="2"/>
                <c:pt idx="0">
                  <c:v>4</c:v>
                </c:pt>
                <c:pt idx="1">
                  <c:v>5.5555555555555554</c:v>
                </c:pt>
              </c:numCache>
            </c:numRef>
          </c:xVal>
          <c:yVal>
            <c:numRef>
              <c:f>Лист1!$I$8:$I$9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77456"/>
        <c:axId val="378777840"/>
      </c:scatterChart>
      <c:valAx>
        <c:axId val="37877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777840"/>
        <c:crosses val="autoZero"/>
        <c:crossBetween val="midCat"/>
      </c:valAx>
      <c:valAx>
        <c:axId val="3787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77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309098862642171"/>
                  <c:y val="6.2186862058909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Лист1!$G$6:$G$13</c:f>
              <c:numCache>
                <c:formatCode>General</c:formatCode>
                <c:ptCount val="8"/>
                <c:pt idx="0">
                  <c:v>0.1</c:v>
                </c:pt>
                <c:pt idx="1">
                  <c:v>5.5555555555555552E-2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2.7777777777777776E-2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Лист1!$H$6:$H$13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36712"/>
        <c:axId val="378341200"/>
      </c:scatterChart>
      <c:valAx>
        <c:axId val="37833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341200"/>
        <c:crosses val="autoZero"/>
        <c:crossBetween val="midCat"/>
      </c:valAx>
      <c:valAx>
        <c:axId val="3783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336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661198600174984E-2"/>
                  <c:y val="0.450344123651210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Лист1!$G$16:$G$23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36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Лист1!$H$16:$H$23</c:f>
              <c:numCache>
                <c:formatCode>General</c:formatCode>
                <c:ptCount val="8"/>
                <c:pt idx="0">
                  <c:v>2.8571428571428572</c:v>
                </c:pt>
                <c:pt idx="1">
                  <c:v>3.3333333333333335</c:v>
                </c:pt>
                <c:pt idx="2">
                  <c:v>4</c:v>
                </c:pt>
                <c:pt idx="3">
                  <c:v>5.5555555555555554</c:v>
                </c:pt>
                <c:pt idx="4">
                  <c:v>6.666666666666667</c:v>
                </c:pt>
                <c:pt idx="5">
                  <c:v>5.5555555555555554</c:v>
                </c:pt>
                <c:pt idx="6">
                  <c:v>5</c:v>
                </c:pt>
                <c:pt idx="7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6888"/>
        <c:axId val="373709240"/>
      </c:scatterChart>
      <c:valAx>
        <c:axId val="37370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9240"/>
        <c:crosses val="autoZero"/>
        <c:crossBetween val="midCat"/>
      </c:valAx>
      <c:valAx>
        <c:axId val="37370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Лист1!$G$33:$G$40</c:f>
              <c:numCache>
                <c:formatCode>General</c:formatCode>
                <c:ptCount val="8"/>
                <c:pt idx="0">
                  <c:v>2.3025850929940459</c:v>
                </c:pt>
                <c:pt idx="1">
                  <c:v>2.8903717578961645</c:v>
                </c:pt>
                <c:pt idx="2">
                  <c:v>2.9957322735539909</c:v>
                </c:pt>
                <c:pt idx="3">
                  <c:v>3.4011973816621555</c:v>
                </c:pt>
                <c:pt idx="4">
                  <c:v>3.5835189384561099</c:v>
                </c:pt>
                <c:pt idx="5">
                  <c:v>3.6888794541139363</c:v>
                </c:pt>
                <c:pt idx="6">
                  <c:v>3.912023005428146</c:v>
                </c:pt>
                <c:pt idx="7">
                  <c:v>4.0943445622221004</c:v>
                </c:pt>
              </c:numCache>
            </c:numRef>
          </c:xVal>
          <c:yVal>
            <c:numRef>
              <c:f>Лист1!$H$33:$H$40</c:f>
              <c:numCache>
                <c:formatCode>General</c:formatCode>
                <c:ptCount val="8"/>
                <c:pt idx="0">
                  <c:v>-1.0498221244986778</c:v>
                </c:pt>
                <c:pt idx="1">
                  <c:v>-1.2039728043259361</c:v>
                </c:pt>
                <c:pt idx="2">
                  <c:v>-1.3862943611198906</c:v>
                </c:pt>
                <c:pt idx="3">
                  <c:v>-1.7147984280919266</c:v>
                </c:pt>
                <c:pt idx="4">
                  <c:v>-1.8971199848858813</c:v>
                </c:pt>
                <c:pt idx="5">
                  <c:v>-1.7147984280919266</c:v>
                </c:pt>
                <c:pt idx="6">
                  <c:v>-1.6094379124341003</c:v>
                </c:pt>
                <c:pt idx="7">
                  <c:v>-1.3862943611198906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454936"/>
        <c:axId val="378455328"/>
      </c:scatterChart>
      <c:valAx>
        <c:axId val="37845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455328"/>
        <c:crosses val="autoZero"/>
        <c:crossBetween val="midCat"/>
      </c:valAx>
      <c:valAx>
        <c:axId val="3784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45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210553</xdr:colOff>
      <xdr:row>4</xdr:row>
      <xdr:rowOff>48327</xdr:rowOff>
    </xdr:from>
    <xdr:to>
      <xdr:col>16</xdr:col>
      <xdr:colOff>515353</xdr:colOff>
      <xdr:row>19</xdr:row>
      <xdr:rowOff>48327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563419</xdr:colOff>
      <xdr:row>3</xdr:row>
      <xdr:rowOff>183919</xdr:rowOff>
    </xdr:from>
    <xdr:to>
      <xdr:col>24</xdr:col>
      <xdr:colOff>256309</xdr:colOff>
      <xdr:row>19</xdr:row>
      <xdr:rowOff>30134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594360</xdr:colOff>
      <xdr:row>19</xdr:row>
      <xdr:rowOff>72390</xdr:rowOff>
    </xdr:from>
    <xdr:to>
      <xdr:col>24</xdr:col>
      <xdr:colOff>289560</xdr:colOff>
      <xdr:row>34</xdr:row>
      <xdr:rowOff>57150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229419</xdr:colOff>
      <xdr:row>30</xdr:row>
      <xdr:rowOff>115529</xdr:rowOff>
    </xdr:from>
    <xdr:to>
      <xdr:col>15</xdr:col>
      <xdr:colOff>557161</xdr:colOff>
      <xdr:row>45</xdr:row>
      <xdr:rowOff>154858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83" zoomScaleNormal="100" workbookViewId="0">
      <selection activeCell="F19" sqref="F19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s="2" t="s">
        <v>1</v>
      </c>
      <c r="B2" s="2">
        <v>10</v>
      </c>
      <c r="C2" s="2">
        <v>18</v>
      </c>
      <c r="D2" s="2">
        <v>20</v>
      </c>
      <c r="E2" s="2">
        <v>30</v>
      </c>
      <c r="F2" s="2">
        <v>36</v>
      </c>
      <c r="G2" s="2">
        <v>40</v>
      </c>
      <c r="H2" s="2">
        <v>50</v>
      </c>
      <c r="I2" s="2">
        <v>60</v>
      </c>
    </row>
    <row r="3" spans="1:9" x14ac:dyDescent="0.3">
      <c r="A3" s="2" t="s">
        <v>2</v>
      </c>
      <c r="B3" s="2">
        <v>0.35</v>
      </c>
      <c r="C3" s="2">
        <v>0.3</v>
      </c>
      <c r="D3" s="2">
        <v>0.25</v>
      </c>
      <c r="E3" s="2">
        <v>0.18</v>
      </c>
      <c r="F3" s="2">
        <v>0.15</v>
      </c>
      <c r="G3" s="2">
        <v>0.18</v>
      </c>
      <c r="H3" s="2">
        <v>0.2</v>
      </c>
      <c r="I3" s="2">
        <v>0.25</v>
      </c>
    </row>
    <row r="5" spans="1:9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G5" s="5" t="s">
        <v>15</v>
      </c>
      <c r="H5" s="5" t="s">
        <v>16</v>
      </c>
    </row>
    <row r="6" spans="1:9" x14ac:dyDescent="0.3">
      <c r="A6" s="2">
        <v>10</v>
      </c>
      <c r="B6" s="2">
        <v>0.35</v>
      </c>
      <c r="C6" s="1">
        <f>A6*B6</f>
        <v>3.5</v>
      </c>
      <c r="D6" s="1">
        <f>A6^2</f>
        <v>100</v>
      </c>
      <c r="E6" s="1">
        <f>B6^2</f>
        <v>0.12249999999999998</v>
      </c>
      <c r="G6" s="2">
        <f>1/A6</f>
        <v>0.1</v>
      </c>
      <c r="H6" s="2">
        <f>1/B6</f>
        <v>2.8571428571428572</v>
      </c>
    </row>
    <row r="7" spans="1:9" x14ac:dyDescent="0.3">
      <c r="A7" s="2">
        <v>18</v>
      </c>
      <c r="B7" s="2">
        <v>0.3</v>
      </c>
      <c r="C7" s="1">
        <f t="shared" ref="C7:C13" si="0">A7*B7</f>
        <v>5.3999999999999995</v>
      </c>
      <c r="D7" s="1">
        <f t="shared" ref="D7:D13" si="1">A7^2</f>
        <v>324</v>
      </c>
      <c r="E7" s="1">
        <f t="shared" ref="E7:E13" si="2">B7^2</f>
        <v>0.09</v>
      </c>
      <c r="G7" s="2">
        <f t="shared" ref="G7:G13" si="3">1/A7</f>
        <v>5.5555555555555552E-2</v>
      </c>
      <c r="H7" s="2">
        <f t="shared" ref="H7:H13" si="4">1/B7</f>
        <v>3.3333333333333335</v>
      </c>
    </row>
    <row r="8" spans="1:9" x14ac:dyDescent="0.3">
      <c r="A8" s="2">
        <v>20</v>
      </c>
      <c r="B8" s="2">
        <v>0.25</v>
      </c>
      <c r="C8" s="1">
        <f t="shared" si="0"/>
        <v>5</v>
      </c>
      <c r="D8" s="1">
        <f t="shared" si="1"/>
        <v>400</v>
      </c>
      <c r="E8" s="1">
        <f t="shared" si="2"/>
        <v>6.25E-2</v>
      </c>
      <c r="G8" s="2">
        <f t="shared" si="3"/>
        <v>0.05</v>
      </c>
      <c r="H8" s="2">
        <f t="shared" si="4"/>
        <v>4</v>
      </c>
    </row>
    <row r="9" spans="1:9" x14ac:dyDescent="0.3">
      <c r="A9" s="2">
        <v>30</v>
      </c>
      <c r="B9" s="2">
        <v>0.18</v>
      </c>
      <c r="C9" s="1">
        <f t="shared" si="0"/>
        <v>5.3999999999999995</v>
      </c>
      <c r="D9" s="1">
        <f t="shared" si="1"/>
        <v>900</v>
      </c>
      <c r="E9" s="1">
        <f t="shared" si="2"/>
        <v>3.2399999999999998E-2</v>
      </c>
      <c r="G9" s="2">
        <f t="shared" si="3"/>
        <v>3.3333333333333333E-2</v>
      </c>
      <c r="H9" s="2">
        <f t="shared" si="4"/>
        <v>5.5555555555555554</v>
      </c>
    </row>
    <row r="10" spans="1:9" x14ac:dyDescent="0.3">
      <c r="A10" s="2">
        <v>36</v>
      </c>
      <c r="B10" s="2">
        <v>0.15</v>
      </c>
      <c r="C10" s="1">
        <f t="shared" si="0"/>
        <v>5.3999999999999995</v>
      </c>
      <c r="D10" s="1">
        <f t="shared" si="1"/>
        <v>1296</v>
      </c>
      <c r="E10" s="1">
        <f t="shared" si="2"/>
        <v>2.2499999999999999E-2</v>
      </c>
      <c r="G10" s="2">
        <f t="shared" si="3"/>
        <v>2.7777777777777776E-2</v>
      </c>
      <c r="H10" s="2">
        <f t="shared" si="4"/>
        <v>6.666666666666667</v>
      </c>
    </row>
    <row r="11" spans="1:9" x14ac:dyDescent="0.3">
      <c r="A11" s="2">
        <v>40</v>
      </c>
      <c r="B11" s="2">
        <v>0.18</v>
      </c>
      <c r="C11" s="1">
        <f t="shared" si="0"/>
        <v>7.1999999999999993</v>
      </c>
      <c r="D11" s="1">
        <f t="shared" si="1"/>
        <v>1600</v>
      </c>
      <c r="E11" s="1">
        <f t="shared" si="2"/>
        <v>3.2399999999999998E-2</v>
      </c>
      <c r="G11" s="2">
        <f t="shared" si="3"/>
        <v>2.5000000000000001E-2</v>
      </c>
      <c r="H11" s="2">
        <f t="shared" si="4"/>
        <v>5.5555555555555554</v>
      </c>
    </row>
    <row r="12" spans="1:9" x14ac:dyDescent="0.3">
      <c r="A12" s="2">
        <v>50</v>
      </c>
      <c r="B12" s="2">
        <v>0.2</v>
      </c>
      <c r="C12" s="1">
        <f t="shared" si="0"/>
        <v>10</v>
      </c>
      <c r="D12" s="1">
        <f t="shared" si="1"/>
        <v>2500</v>
      </c>
      <c r="E12" s="1">
        <f t="shared" si="2"/>
        <v>4.0000000000000008E-2</v>
      </c>
      <c r="G12" s="2">
        <f t="shared" si="3"/>
        <v>0.02</v>
      </c>
      <c r="H12" s="2">
        <f t="shared" si="4"/>
        <v>5</v>
      </c>
    </row>
    <row r="13" spans="1:9" x14ac:dyDescent="0.3">
      <c r="A13" s="2">
        <v>60</v>
      </c>
      <c r="B13" s="2">
        <v>0.25</v>
      </c>
      <c r="C13" s="1">
        <f t="shared" si="0"/>
        <v>15</v>
      </c>
      <c r="D13" s="1">
        <f t="shared" si="1"/>
        <v>3600</v>
      </c>
      <c r="E13" s="1">
        <f t="shared" si="2"/>
        <v>6.25E-2</v>
      </c>
      <c r="G13" s="2">
        <f t="shared" si="3"/>
        <v>1.6666666666666666E-2</v>
      </c>
      <c r="H13" s="2">
        <f t="shared" si="4"/>
        <v>4</v>
      </c>
    </row>
    <row r="14" spans="1:9" x14ac:dyDescent="0.3">
      <c r="A14" s="3">
        <f>SUM(A6:A13)</f>
        <v>264</v>
      </c>
      <c r="B14" s="3">
        <f t="shared" ref="B14:E14" si="5">SUM(B6:B13)</f>
        <v>1.8599999999999997</v>
      </c>
      <c r="C14" s="3">
        <f t="shared" si="5"/>
        <v>56.899999999999991</v>
      </c>
      <c r="D14" s="3">
        <f t="shared" si="5"/>
        <v>10720</v>
      </c>
      <c r="E14" s="3">
        <f t="shared" si="5"/>
        <v>0.46479999999999999</v>
      </c>
    </row>
    <row r="15" spans="1:9" x14ac:dyDescent="0.3">
      <c r="A15" s="14"/>
      <c r="B15" s="14"/>
      <c r="C15" s="14"/>
      <c r="D15" s="14"/>
      <c r="E15" s="14"/>
      <c r="F15" s="14"/>
      <c r="G15" s="5" t="s">
        <v>17</v>
      </c>
      <c r="H15" s="5" t="s">
        <v>16</v>
      </c>
    </row>
    <row r="16" spans="1:9" x14ac:dyDescent="0.3">
      <c r="A16" s="14"/>
      <c r="B16" s="14"/>
      <c r="C16" s="14"/>
      <c r="D16" s="14"/>
      <c r="E16" s="14"/>
      <c r="F16" s="14"/>
      <c r="G16" s="2">
        <f>A6</f>
        <v>10</v>
      </c>
      <c r="H16" s="2">
        <f>H6</f>
        <v>2.8571428571428572</v>
      </c>
    </row>
    <row r="17" spans="1:12" x14ac:dyDescent="0.3">
      <c r="A17" s="14"/>
      <c r="B17" s="14"/>
      <c r="C17" s="14"/>
      <c r="D17" s="14"/>
      <c r="E17" s="14"/>
      <c r="F17" s="14"/>
      <c r="G17" s="2">
        <f t="shared" ref="G17:G23" si="6">A7</f>
        <v>18</v>
      </c>
      <c r="H17" s="2">
        <f t="shared" ref="H17:H23" si="7">H7</f>
        <v>3.3333333333333335</v>
      </c>
    </row>
    <row r="18" spans="1:12" x14ac:dyDescent="0.3">
      <c r="A18" s="2" t="s">
        <v>10</v>
      </c>
      <c r="B18" s="2">
        <v>8</v>
      </c>
      <c r="C18" s="14"/>
      <c r="D18" s="14"/>
      <c r="E18" s="14"/>
      <c r="F18" s="14"/>
      <c r="G18" s="2">
        <f t="shared" si="6"/>
        <v>20</v>
      </c>
      <c r="H18" s="2">
        <f t="shared" si="7"/>
        <v>4</v>
      </c>
    </row>
    <row r="19" spans="1:12" x14ac:dyDescent="0.3">
      <c r="A19" s="4" t="s">
        <v>9</v>
      </c>
      <c r="B19" s="4">
        <f>CORREL(A6:A13,B6:B13)</f>
        <v>-0.55585180114658017</v>
      </c>
      <c r="C19" s="4" t="s">
        <v>8</v>
      </c>
      <c r="D19" s="4">
        <f>ABS(B19)*SQRT((B18-2)/(1-B19^2))</f>
        <v>1.6378969580891594</v>
      </c>
      <c r="E19" s="4" t="s">
        <v>11</v>
      </c>
      <c r="F19" s="15">
        <f>_xlfn.T.INV.2T(0.05,B18-2)</f>
        <v>2.4469118511449697</v>
      </c>
      <c r="G19" s="2">
        <f t="shared" si="6"/>
        <v>30</v>
      </c>
      <c r="H19" s="2">
        <f t="shared" si="7"/>
        <v>5.5555555555555554</v>
      </c>
    </row>
    <row r="20" spans="1:12" x14ac:dyDescent="0.3">
      <c r="A20" s="16" t="s">
        <v>18</v>
      </c>
      <c r="B20" s="16">
        <f>B19^2</f>
        <v>0.3089712248378973</v>
      </c>
      <c r="C20" s="14"/>
      <c r="D20" s="14"/>
      <c r="E20" s="14"/>
      <c r="F20" s="14"/>
      <c r="G20" s="2">
        <f t="shared" si="6"/>
        <v>36</v>
      </c>
      <c r="H20" s="2">
        <f t="shared" si="7"/>
        <v>6.666666666666667</v>
      </c>
    </row>
    <row r="21" spans="1:12" ht="15" thickBot="1" x14ac:dyDescent="0.35">
      <c r="A21" s="14" t="s">
        <v>12</v>
      </c>
      <c r="B21" s="14"/>
      <c r="C21" s="14"/>
      <c r="D21" s="14"/>
      <c r="E21" s="14"/>
      <c r="F21" s="14"/>
      <c r="G21" s="2">
        <f t="shared" si="6"/>
        <v>40</v>
      </c>
      <c r="H21" s="2">
        <f t="shared" si="7"/>
        <v>5.5555555555555554</v>
      </c>
    </row>
    <row r="22" spans="1:12" x14ac:dyDescent="0.3">
      <c r="A22" s="9">
        <v>8</v>
      </c>
      <c r="B22" s="10">
        <v>264</v>
      </c>
      <c r="C22" s="14"/>
      <c r="D22" s="7">
        <v>1.86</v>
      </c>
      <c r="E22" s="14"/>
      <c r="F22" s="14"/>
      <c r="G22" s="2">
        <f t="shared" si="6"/>
        <v>50</v>
      </c>
      <c r="H22" s="2">
        <f t="shared" si="7"/>
        <v>5</v>
      </c>
    </row>
    <row r="23" spans="1:12" ht="15" thickBot="1" x14ac:dyDescent="0.35">
      <c r="A23" s="11">
        <v>264</v>
      </c>
      <c r="B23" s="12">
        <v>10720</v>
      </c>
      <c r="C23" s="14"/>
      <c r="D23" s="8">
        <v>56.9</v>
      </c>
      <c r="E23" s="14"/>
      <c r="F23" s="14"/>
      <c r="G23" s="2">
        <f t="shared" si="6"/>
        <v>60</v>
      </c>
      <c r="H23" s="2">
        <f t="shared" si="7"/>
        <v>4</v>
      </c>
    </row>
    <row r="25" spans="1:12" x14ac:dyDescent="0.3">
      <c r="A25">
        <f t="array" ref="A25:B26">MINVERSE(A22:B23)</f>
        <v>0.66733067729083639</v>
      </c>
      <c r="B25">
        <v>-1.6434262948207164E-2</v>
      </c>
      <c r="C25" t="s">
        <v>13</v>
      </c>
      <c r="D25" s="6">
        <f t="array" ref="D25:D26">MMULT(A25:B26,D22:D23)</f>
        <v>0.30612549800796829</v>
      </c>
    </row>
    <row r="26" spans="1:12" x14ac:dyDescent="0.3">
      <c r="A26">
        <v>-1.6434262948207164E-2</v>
      </c>
      <c r="B26">
        <v>4.9800796812748981E-4</v>
      </c>
      <c r="C26" t="s">
        <v>14</v>
      </c>
      <c r="D26" s="6">
        <v>-2.2310756972111559E-3</v>
      </c>
    </row>
    <row r="27" spans="1:12" ht="15" thickBot="1" x14ac:dyDescent="0.35"/>
    <row r="28" spans="1:12" x14ac:dyDescent="0.3">
      <c r="A28" s="9">
        <v>8</v>
      </c>
      <c r="B28" s="17">
        <v>264</v>
      </c>
      <c r="C28" s="10">
        <v>10720</v>
      </c>
      <c r="E28" s="7">
        <v>1.86</v>
      </c>
      <c r="G28">
        <f t="array" ref="G28:I30">MINVERSE(A28:C30)</f>
        <v>2.7145769769381909</v>
      </c>
      <c r="H28">
        <v>-0.16539902631750994</v>
      </c>
      <c r="I28">
        <v>2.1407394712982357E-3</v>
      </c>
      <c r="J28" s="22">
        <f t="array" ref="J28:J30">MMULT(G28:I30,E28:E30)</f>
        <v>0.51151605999628291</v>
      </c>
      <c r="K28" s="25" t="s">
        <v>22</v>
      </c>
      <c r="L28" s="26">
        <f>EXP(J28)</f>
        <v>1.6678177910604186</v>
      </c>
    </row>
    <row r="29" spans="1:12" ht="15" thickBot="1" x14ac:dyDescent="0.35">
      <c r="A29" s="18">
        <v>264</v>
      </c>
      <c r="B29" s="13">
        <v>10720</v>
      </c>
      <c r="C29" s="19">
        <v>493488</v>
      </c>
      <c r="E29" s="21">
        <v>56.9</v>
      </c>
      <c r="G29">
        <v>-0.16539902631750975</v>
      </c>
      <c r="H29">
        <v>1.133720241654082E-2</v>
      </c>
      <c r="I29">
        <v>-1.5576765181219202E-4</v>
      </c>
      <c r="J29" s="23">
        <v>-1.7176007565031792E-2</v>
      </c>
      <c r="K29" s="27" t="s">
        <v>23</v>
      </c>
      <c r="L29" s="28">
        <f>J29</f>
        <v>-1.7176007565031792E-2</v>
      </c>
    </row>
    <row r="30" spans="1:12" ht="15" thickBot="1" x14ac:dyDescent="0.35">
      <c r="A30" s="11">
        <v>10720</v>
      </c>
      <c r="B30" s="20">
        <v>493488</v>
      </c>
      <c r="C30" s="12">
        <v>24534592</v>
      </c>
      <c r="E30" s="8">
        <v>2276.6</v>
      </c>
      <c r="G30">
        <v>2.1407394712982327E-3</v>
      </c>
      <c r="H30">
        <v>-1.5576765181219194E-4</v>
      </c>
      <c r="I30">
        <v>2.2385022675403745E-6</v>
      </c>
      <c r="J30" s="24">
        <v>2.1477029078340905E-4</v>
      </c>
    </row>
    <row r="32" spans="1:12" x14ac:dyDescent="0.3">
      <c r="A32" t="s">
        <v>19</v>
      </c>
      <c r="B32" t="s">
        <v>20</v>
      </c>
      <c r="C32" t="s">
        <v>21</v>
      </c>
      <c r="G32" s="4" t="s">
        <v>24</v>
      </c>
      <c r="H32" s="4" t="s">
        <v>25</v>
      </c>
    </row>
    <row r="33" spans="1:8" x14ac:dyDescent="0.3">
      <c r="A33">
        <f>A6^3</f>
        <v>1000</v>
      </c>
      <c r="B33">
        <f>A6^4</f>
        <v>10000</v>
      </c>
      <c r="C33">
        <f>D6*B6</f>
        <v>35</v>
      </c>
      <c r="G33" s="2">
        <f>LN(A6)</f>
        <v>2.3025850929940459</v>
      </c>
      <c r="H33" s="2">
        <f>LN(B6)</f>
        <v>-1.0498221244986778</v>
      </c>
    </row>
    <row r="34" spans="1:8" x14ac:dyDescent="0.3">
      <c r="A34">
        <f t="shared" ref="A34:A40" si="8">A7^3</f>
        <v>5832</v>
      </c>
      <c r="B34">
        <f t="shared" ref="B34:B40" si="9">A7^4</f>
        <v>104976</v>
      </c>
      <c r="C34">
        <f t="shared" ref="C34:C39" si="10">D7*B7</f>
        <v>97.2</v>
      </c>
      <c r="G34" s="2">
        <f t="shared" ref="G34:G40" si="11">LN(A7)</f>
        <v>2.8903717578961645</v>
      </c>
      <c r="H34" s="2">
        <f t="shared" ref="H34:H40" si="12">LN(B7)</f>
        <v>-1.2039728043259361</v>
      </c>
    </row>
    <row r="35" spans="1:8" x14ac:dyDescent="0.3">
      <c r="A35">
        <f t="shared" si="8"/>
        <v>8000</v>
      </c>
      <c r="B35">
        <f t="shared" si="9"/>
        <v>160000</v>
      </c>
      <c r="C35">
        <f t="shared" si="10"/>
        <v>100</v>
      </c>
      <c r="G35" s="2">
        <f t="shared" si="11"/>
        <v>2.9957322735539909</v>
      </c>
      <c r="H35" s="2">
        <f t="shared" si="12"/>
        <v>-1.3862943611198906</v>
      </c>
    </row>
    <row r="36" spans="1:8" x14ac:dyDescent="0.3">
      <c r="A36">
        <f t="shared" si="8"/>
        <v>27000</v>
      </c>
      <c r="B36">
        <f t="shared" si="9"/>
        <v>810000</v>
      </c>
      <c r="C36">
        <f t="shared" si="10"/>
        <v>162</v>
      </c>
      <c r="G36" s="2">
        <f t="shared" si="11"/>
        <v>3.4011973816621555</v>
      </c>
      <c r="H36" s="2">
        <f t="shared" si="12"/>
        <v>-1.7147984280919266</v>
      </c>
    </row>
    <row r="37" spans="1:8" x14ac:dyDescent="0.3">
      <c r="A37">
        <f t="shared" si="8"/>
        <v>46656</v>
      </c>
      <c r="B37">
        <f t="shared" si="9"/>
        <v>1679616</v>
      </c>
      <c r="C37">
        <f t="shared" si="10"/>
        <v>194.4</v>
      </c>
      <c r="G37" s="2">
        <f t="shared" si="11"/>
        <v>3.5835189384561099</v>
      </c>
      <c r="H37" s="2">
        <f t="shared" si="12"/>
        <v>-1.8971199848858813</v>
      </c>
    </row>
    <row r="38" spans="1:8" x14ac:dyDescent="0.3">
      <c r="A38">
        <f t="shared" si="8"/>
        <v>64000</v>
      </c>
      <c r="B38">
        <f t="shared" si="9"/>
        <v>2560000</v>
      </c>
      <c r="C38">
        <f t="shared" si="10"/>
        <v>288</v>
      </c>
      <c r="G38" s="2">
        <f t="shared" si="11"/>
        <v>3.6888794541139363</v>
      </c>
      <c r="H38" s="2">
        <f t="shared" si="12"/>
        <v>-1.7147984280919266</v>
      </c>
    </row>
    <row r="39" spans="1:8" x14ac:dyDescent="0.3">
      <c r="A39">
        <f t="shared" si="8"/>
        <v>125000</v>
      </c>
      <c r="B39">
        <f t="shared" si="9"/>
        <v>6250000</v>
      </c>
      <c r="C39">
        <f t="shared" si="10"/>
        <v>500</v>
      </c>
      <c r="G39" s="2">
        <f t="shared" si="11"/>
        <v>3.912023005428146</v>
      </c>
      <c r="H39" s="2">
        <f t="shared" si="12"/>
        <v>-1.6094379124341003</v>
      </c>
    </row>
    <row r="40" spans="1:8" x14ac:dyDescent="0.3">
      <c r="A40">
        <f t="shared" si="8"/>
        <v>216000</v>
      </c>
      <c r="B40">
        <f t="shared" si="9"/>
        <v>12960000</v>
      </c>
      <c r="C40">
        <f>D13*B13</f>
        <v>900</v>
      </c>
      <c r="G40" s="2">
        <f t="shared" si="11"/>
        <v>4.0943445622221004</v>
      </c>
      <c r="H40" s="2">
        <f t="shared" si="12"/>
        <v>-1.3862943611198906</v>
      </c>
    </row>
    <row r="41" spans="1:8" x14ac:dyDescent="0.3">
      <c r="A41">
        <f>SUM(A33:A40)</f>
        <v>493488</v>
      </c>
      <c r="B41">
        <f>SUM(B33:B40)</f>
        <v>24534592</v>
      </c>
      <c r="C41">
        <f>SUM(C33:C40)</f>
        <v>2276.6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2023-12-03T11:37:39Z</dcterms:created>
  <dcterms:modified xsi:type="dcterms:W3CDTF">2023-12-05T08:58:26Z</dcterms:modified>
</cp:coreProperties>
</file>