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利润表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宋体"/>
      <charset val="134"/>
      <family val="3"/>
      <b val="1"/>
      <color rgb="FF000000"/>
      <sz val="18"/>
    </font>
    <font>
      <name val="宋体"/>
      <charset val="134"/>
      <color theme="1"/>
      <sz val="11"/>
      <scheme val="minor"/>
    </font>
    <font>
      <name val="宋体"/>
      <charset val="134"/>
      <family val="3"/>
      <color rgb="FF000000"/>
      <sz val="11"/>
    </font>
    <font>
      <name val="宋体"/>
      <charset val="134"/>
      <family val="3"/>
      <color rgb="FF000000"/>
      <sz val="12"/>
    </font>
    <font>
      <name val="宋体"/>
      <charset val="134"/>
      <family val="3"/>
      <b val="1"/>
      <color rgb="FF000000"/>
      <sz val="12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49" fontId="3" fillId="0" borderId="0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3" fillId="0" borderId="1" applyAlignment="1" pivotButton="0" quotePrefix="0" xfId="0">
      <alignment horizontal="center" vertical="center"/>
    </xf>
    <xf numFmtId="49" fontId="4" fillId="0" borderId="1" applyAlignment="1" applyProtection="1" pivotButton="0" quotePrefix="0" xfId="0">
      <alignment horizontal="left" vertical="center"/>
      <protection locked="0" hidden="0"/>
    </xf>
    <xf numFmtId="0" fontId="4" fillId="0" borderId="1" applyAlignment="1" applyProtection="1" pivotButton="0" quotePrefix="0" xfId="0">
      <alignment horizontal="left" vertical="center"/>
      <protection locked="0" hidden="0"/>
    </xf>
    <xf numFmtId="0" fontId="4" fillId="0" borderId="1" applyAlignment="1" applyProtection="1" pivotButton="0" quotePrefix="0" xfId="0">
      <alignment horizontal="right" vertical="center"/>
      <protection locked="0" hidden="0"/>
    </xf>
    <xf numFmtId="0" fontId="4" fillId="0" borderId="1" applyAlignment="1" applyProtection="1" pivotButton="0" quotePrefix="0" xfId="0">
      <alignment vertical="center"/>
      <protection locked="0" hidden="0"/>
    </xf>
    <xf numFmtId="0" fontId="4" fillId="0" borderId="2" applyAlignment="1" applyProtection="1" pivotButton="0" quotePrefix="0" xfId="0">
      <alignment horizontal="center" vertical="center"/>
      <protection locked="0" hidden="0"/>
    </xf>
    <xf numFmtId="0" fontId="0" fillId="0" borderId="3" applyProtection="1" pivotButton="0" quotePrefix="0" xfId="0">
      <protection locked="0" hidden="0"/>
    </xf>
    <xf numFmtId="0" fontId="5" fillId="0" borderId="2" applyAlignment="1" applyProtection="1" pivotButton="0" quotePrefix="0" xfId="0">
      <alignment horizontal="left" vertical="center" wrapText="1"/>
      <protection locked="0" hidden="0"/>
    </xf>
    <xf numFmtId="49" fontId="4" fillId="0" borderId="2" applyAlignment="1" applyProtection="1" pivotButton="0" quotePrefix="0" xfId="0">
      <alignment vertical="center" shrinkToFit="1"/>
      <protection locked="0" hidden="0"/>
    </xf>
    <xf numFmtId="0" fontId="4" fillId="0" borderId="2" applyAlignment="1" applyProtection="1" pivotButton="0" quotePrefix="0" xfId="0">
      <alignment horizontal="left" vertical="center" wrapText="1"/>
      <protection locked="0" hidden="0"/>
    </xf>
    <xf numFmtId="39" fontId="4" fillId="0" borderId="2" applyAlignment="1" applyProtection="1" pivotButton="0" quotePrefix="0" xfId="0">
      <alignment vertical="center" shrinkToFit="1"/>
      <protection locked="0" hidden="0"/>
    </xf>
    <xf numFmtId="0" fontId="4" fillId="0" borderId="2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horizontal="center" vertical="center" wrapText="1"/>
      <protection locked="0" hidden="0"/>
    </xf>
    <xf numFmtId="49" fontId="4" fillId="0" borderId="2" applyAlignment="1" applyProtection="1" pivotButton="0" quotePrefix="0" xfId="0">
      <alignment vertical="center"/>
      <protection locked="0" hidden="0"/>
    </xf>
    <xf numFmtId="39" fontId="4" fillId="0" borderId="2" applyAlignment="1" applyProtection="1" pivotButton="0" quotePrefix="0" xfId="0">
      <alignment vertical="center"/>
      <protection locked="0" hidden="0"/>
    </xf>
    <xf numFmtId="0" fontId="4" fillId="0" borderId="4" applyAlignment="1" applyProtection="1" pivotButton="0" quotePrefix="0" xfId="0">
      <alignment horizontal="left" vertical="center"/>
      <protection locked="0" hidden="0"/>
    </xf>
    <xf numFmtId="0" fontId="0" fillId="0" borderId="4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G77"/>
  <sheetViews>
    <sheetView workbookViewId="0">
      <selection activeCell="A1" sqref="A1"/>
    </sheetView>
  </sheetViews>
  <sheetFormatPr baseColWidth="8" defaultRowHeight="15"/>
  <cols>
    <col width="11" customWidth="1" min="1" max="1"/>
    <col width="40.453125" customWidth="1" min="2" max="2"/>
    <col width="5.453125" customWidth="1" min="3" max="3"/>
    <col width="13.90625" customWidth="1" min="4" max="4"/>
    <col width="15" customWidth="1" min="5" max="5"/>
    <col width="13.90625" customWidth="1" min="6" max="6"/>
    <col width="15" customWidth="1" min="7" max="7"/>
    <col width="9" customWidth="1" min="8" max="8"/>
    <col width="10.36328125" customWidth="1" min="9" max="9"/>
    <col width="9" customWidth="1" min="10" max="10"/>
  </cols>
  <sheetData>
    <row r="1" ht="23" customHeight="1">
      <c r="A1" s="1" t="inlineStr">
        <is>
          <t>利润表</t>
        </is>
      </c>
      <c r="B1" s="2" t="n"/>
      <c r="C1" s="2" t="n"/>
      <c r="D1" s="2" t="n"/>
      <c r="E1" s="2" t="n"/>
      <c r="F1" s="2" t="n"/>
      <c r="G1" s="2" t="n"/>
    </row>
    <row r="2">
      <c r="A2" s="3">
        <f>MID("rptDate('YYYY-MM')"&amp;"_@_"&amp;"2025-09",22,7)</f>
        <v/>
      </c>
      <c r="B2" s="2" t="n"/>
      <c r="C2" s="2" t="n"/>
      <c r="D2" s="2" t="n"/>
      <c r="E2" s="2" t="n"/>
      <c r="F2" s="2" t="n"/>
      <c r="G2" s="2" t="n"/>
    </row>
    <row r="3" ht="15" customHeight="1">
      <c r="A3" s="4" t="n"/>
      <c r="B3" s="5" t="n"/>
      <c r="C3" s="5" t="n"/>
      <c r="D3" s="5" t="n"/>
      <c r="E3" s="6" t="n"/>
      <c r="F3" s="4" t="n"/>
      <c r="G3" s="6" t="inlineStr">
        <is>
          <t>企财02表</t>
        </is>
      </c>
    </row>
    <row r="4" ht="15" customHeight="1">
      <c r="A4" s="7" t="inlineStr">
        <is>
          <t>编制单位：</t>
        </is>
      </c>
      <c r="B4" s="8">
        <f>MID("getOrgName('','Company')"&amp;"_@_"&amp;"南宁产投智创科电投资开发有限责任公司",28,18)</f>
        <v/>
      </c>
      <c r="C4" s="9" t="n"/>
      <c r="D4" s="9" t="n"/>
      <c r="E4" s="10" t="n"/>
      <c r="F4" s="11" t="n"/>
      <c r="G4" s="10" t="inlineStr">
        <is>
          <t>金额单位：元</t>
        </is>
      </c>
    </row>
    <row r="5" ht="15" customHeight="1">
      <c r="A5" s="12" t="inlineStr">
        <is>
          <t>项            目</t>
        </is>
      </c>
      <c r="B5" s="13" t="n"/>
      <c r="C5" s="12" t="inlineStr">
        <is>
          <t>行次</t>
        </is>
      </c>
      <c r="D5" s="12" t="inlineStr">
        <is>
          <t>本期金额</t>
        </is>
      </c>
      <c r="E5" s="12" t="inlineStr">
        <is>
          <t>本年累计</t>
        </is>
      </c>
      <c r="F5" s="12" t="inlineStr">
        <is>
          <t>上年同期</t>
        </is>
      </c>
      <c r="G5" s="12" t="inlineStr">
        <is>
          <t>上年累计</t>
        </is>
      </c>
    </row>
    <row r="6" ht="15" customHeight="1">
      <c r="A6" s="14" t="inlineStr">
        <is>
          <t>一、营业总收入</t>
        </is>
      </c>
      <c r="B6" s="13" t="n"/>
      <c r="C6" s="12" t="n">
        <v>1</v>
      </c>
      <c r="D6" s="15">
        <f>D7+D8+D9+D10</f>
        <v/>
      </c>
      <c r="E6" s="15">
        <f>E7+E8+E9+E10</f>
        <v/>
      </c>
      <c r="F6" s="15">
        <f>F7+F8+F9+F10</f>
        <v/>
      </c>
      <c r="G6" s="15">
        <f>G7+G8+G9+G10</f>
        <v/>
      </c>
    </row>
    <row r="7" ht="15" customHeight="1">
      <c r="A7" s="16" t="inlineStr">
        <is>
          <t xml:space="preserve">    其中：营业收入</t>
        </is>
      </c>
      <c r="B7" s="13" t="n"/>
      <c r="C7" s="12" t="n">
        <v>2</v>
      </c>
      <c r="D7" s="15">
        <f>VALUE(MID("acct('','6001','SY',0,0,0,0,'GLC','Company')+acct('','6041','SY',0,0,0,0,'GLC','Company')+acct('','6051','SY',0,0,0,0,'GLC','Company')"&amp;"_@_"&amp;"2251427.47",138,10))</f>
        <v/>
      </c>
      <c r="E7" s="15">
        <f>VALUE(MID("acct('','6001','SL',0,0,0,0,'GLC','Company')+acct('','6041','SL',0,0,0,0,'GLC','Company')+acct('','6051','SL',0,0,0,0,'GLC','Company')+acct('','f001','SL',0,0,0,0,'GLC','Company')+acct('','f041','SL',0,0,0,0,'GLC','Company')+acct('','f051','SL',0,0,0,0,'G"&amp;"LC','Company')"&amp;"_@_"&amp;"11769952.25",273,11))</f>
        <v/>
      </c>
      <c r="F7" s="15">
        <f>VALUE(MID("acct('','6001','SY',-1,0,-1,0,'GLC','Company')+acct('','6041','SY',-1,0,-1,0,'GLC','Company')+acct('','6051','SY',-1,0,-1,0,'GLC','Company')+acct('','f001','SY',-1,0,-1,0,'GLC','Company')+acct('','f041','SY',-1,0,-1,0,'GLC','Company')+acct('','f051','SY',"&amp;"-1,0,-1,0,'GLC','Company')"&amp;"_@_"&amp;"780122.42",285,9))</f>
        <v/>
      </c>
      <c r="G7" s="15">
        <f>VALUE(MID("acct('','6001','SL',-1,0,-1,0,'GLC','Company')+acct('','6041','SL',-1,0,-1,0,'GLC','Company')+acct('','6051','SL',-1,0,-1,0,'GLC','Company')+acct('','f001','SL',-1,0,-1,0,'GLC','Company')+acct('','f041','SL',-1,0,-1,0,'GLC','Company')+acct('','f051','SL',"&amp;"-1,0,-1,0,'GLC','Company')"&amp;"_@_"&amp;"4649574.99",285,10))</f>
        <v/>
      </c>
    </row>
    <row r="8" ht="15" customHeight="1">
      <c r="A8" s="16" t="inlineStr">
        <is>
          <t xml:space="preserve">       △利息收入</t>
        </is>
      </c>
      <c r="B8" s="13" t="n"/>
      <c r="C8" s="12" t="n">
        <v>3</v>
      </c>
      <c r="D8" s="17" t="n"/>
      <c r="E8" s="17" t="n"/>
      <c r="F8" s="17" t="n"/>
      <c r="G8" s="17" t="n"/>
    </row>
    <row r="9" ht="15" customHeight="1">
      <c r="A9" s="16" t="inlineStr">
        <is>
          <t xml:space="preserve">       △已赚保费</t>
        </is>
      </c>
      <c r="B9" s="13" t="n"/>
      <c r="C9" s="12" t="n">
        <v>4</v>
      </c>
      <c r="D9" s="17" t="n"/>
      <c r="E9" s="17" t="n"/>
      <c r="F9" s="17" t="n"/>
      <c r="G9" s="17" t="n"/>
    </row>
    <row r="10" ht="15" customHeight="1">
      <c r="A10" s="16" t="inlineStr">
        <is>
          <t xml:space="preserve">       △手续费及佣金收入</t>
        </is>
      </c>
      <c r="B10" s="13" t="n"/>
      <c r="C10" s="12" t="n">
        <v>5</v>
      </c>
      <c r="D10" s="17" t="n"/>
      <c r="E10" s="17" t="n"/>
      <c r="F10" s="17" t="n"/>
      <c r="G10" s="17" t="n"/>
    </row>
    <row r="11" ht="15" customHeight="1">
      <c r="A11" s="14" t="inlineStr">
        <is>
          <t>二、营业总成本</t>
        </is>
      </c>
      <c r="B11" s="13" t="n"/>
      <c r="C11" s="12" t="n">
        <v>6</v>
      </c>
      <c r="D11" s="15">
        <f>D12+D13+D14+D15+D16+D17+D18+D19+D20+D21+D22+D23+D24+D28</f>
        <v/>
      </c>
      <c r="E11" s="15">
        <f>E12+E13+E14+E15+E16+E17+E18+E19+E20+E21+E22+E23+E24+E28</f>
        <v/>
      </c>
      <c r="F11" s="15">
        <f>F12+F13+F14+F15+F16+F17+F18+F19+F20+F21+F22+F23+F24+F28</f>
        <v/>
      </c>
      <c r="G11" s="15">
        <f>G12+G13+G14+G15+G16+G17+G18+G19+G20+G21+G22+G23+G24+G28</f>
        <v/>
      </c>
    </row>
    <row r="12" ht="15" customHeight="1">
      <c r="A12" s="16" t="inlineStr">
        <is>
          <t xml:space="preserve">    其中：营业成本</t>
        </is>
      </c>
      <c r="B12" s="13" t="n"/>
      <c r="C12" s="12" t="n">
        <v>7</v>
      </c>
      <c r="D12" s="15">
        <f>VALUE(MID("acct('','6401','SY',0,0,0,0,'GLC','Company')+acct('','6402','SY',0,0,0,0,'GLC','Company')"&amp;"_@_"&amp;"681017.85",93,9))</f>
        <v/>
      </c>
      <c r="E12" s="15">
        <f>VALUE(MID("acct('','6401','SL',0,0,0,0,'GLC','Company')+acct('','6402','SL',0,0,0,0,'GLC','Company')+acct('','f401','SL',0,0,0,0,'GLC','Company')+acct('','f402','SL',0,0,0,0,'GLC','Company')"&amp;"_@_"&amp;"7016465.33",183,10))</f>
        <v/>
      </c>
      <c r="F12" s="15">
        <f>VALUE(MID("acct('','6401','SY',-1,0,-1,0,'GLC','Company')+acct('','6402','SY',-1,0,-1,0,'GLC','Company')+acct('','f401','SY',-1,0,-1,0,'GLC','Company')+acct('','f402','SY',-1,0,-1,0,'GLC','Company')"&amp;"_@_"&amp;"535791.57",191,9))</f>
        <v/>
      </c>
      <c r="G12" s="15">
        <f>VALUE(MID("acct('','6401','SL',-1,0,-1,0,'GLC','Company')+acct('','6402','SL',-1,0,-1,0,'GLC','Company')+acct('','f401','SL',-1,0,-1,0,'GLC','Company')+acct('','f402','SL',-1,0,-1,0,'GLC','Company')"&amp;"_@_"&amp;"3012560.81",191,10))</f>
        <v/>
      </c>
    </row>
    <row r="13" ht="15" customHeight="1">
      <c r="A13" s="16" t="inlineStr">
        <is>
          <t xml:space="preserve">      △利息支出</t>
        </is>
      </c>
      <c r="B13" s="13" t="n"/>
      <c r="C13" s="12" t="n">
        <v>8</v>
      </c>
      <c r="D13" s="17" t="n"/>
      <c r="E13" s="17" t="n"/>
      <c r="F13" s="17" t="n"/>
      <c r="G13" s="17" t="n"/>
    </row>
    <row r="14" ht="15" customHeight="1">
      <c r="A14" s="16" t="inlineStr">
        <is>
          <t xml:space="preserve">      △手续费及佣金支出</t>
        </is>
      </c>
      <c r="B14" s="13" t="n"/>
      <c r="C14" s="12" t="n">
        <v>9</v>
      </c>
      <c r="D14" s="17" t="n"/>
      <c r="E14" s="17" t="n"/>
      <c r="F14" s="17" t="n"/>
      <c r="G14" s="17" t="n"/>
    </row>
    <row r="15" ht="15" customHeight="1">
      <c r="A15" s="16" t="inlineStr">
        <is>
          <t xml:space="preserve">      △退保金</t>
        </is>
      </c>
      <c r="B15" s="13" t="n"/>
      <c r="C15" s="12" t="n">
        <v>10</v>
      </c>
      <c r="D15" s="17" t="n"/>
      <c r="E15" s="17" t="n"/>
      <c r="F15" s="17" t="n"/>
      <c r="G15" s="17" t="n"/>
    </row>
    <row r="16" ht="15" customHeight="1">
      <c r="A16" s="16" t="inlineStr">
        <is>
          <t xml:space="preserve">      △赔付支出净额</t>
        </is>
      </c>
      <c r="B16" s="13" t="n"/>
      <c r="C16" s="12" t="n">
        <v>11</v>
      </c>
      <c r="D16" s="17" t="n"/>
      <c r="E16" s="17" t="n"/>
      <c r="F16" s="17" t="n"/>
      <c r="G16" s="17" t="n"/>
    </row>
    <row r="17" ht="15" customHeight="1">
      <c r="A17" s="16" t="inlineStr">
        <is>
          <t xml:space="preserve">      △提取保险合同准备金净额</t>
        </is>
      </c>
      <c r="B17" s="13" t="n"/>
      <c r="C17" s="12" t="n">
        <v>12</v>
      </c>
      <c r="D17" s="17" t="n"/>
      <c r="E17" s="17" t="n"/>
      <c r="F17" s="17" t="n"/>
      <c r="G17" s="17" t="n"/>
    </row>
    <row r="18" ht="15" customHeight="1">
      <c r="A18" s="16" t="inlineStr">
        <is>
          <t xml:space="preserve">      △保单红利支出</t>
        </is>
      </c>
      <c r="B18" s="13" t="n"/>
      <c r="C18" s="12" t="n">
        <v>13</v>
      </c>
      <c r="D18" s="17" t="n"/>
      <c r="E18" s="17" t="n"/>
      <c r="F18" s="17" t="n"/>
      <c r="G18" s="17" t="n"/>
    </row>
    <row r="19" ht="15" customHeight="1">
      <c r="A19" s="16" t="inlineStr">
        <is>
          <t xml:space="preserve">      △分保费用</t>
        </is>
      </c>
      <c r="B19" s="13" t="n"/>
      <c r="C19" s="12" t="n">
        <v>14</v>
      </c>
      <c r="D19" s="17" t="n"/>
      <c r="E19" s="17" t="n"/>
      <c r="F19" s="17" t="n"/>
      <c r="G19" s="17" t="n"/>
    </row>
    <row r="20" ht="15" customHeight="1">
      <c r="A20" s="16" t="inlineStr">
        <is>
          <t xml:space="preserve">        税金及附加</t>
        </is>
      </c>
      <c r="B20" s="13" t="n"/>
      <c r="C20" s="12" t="n">
        <v>15</v>
      </c>
      <c r="D20" s="15">
        <f>VALUE(MID("acct('','6403','SY',0,0,0,0,'GLC','Company')"&amp;"_@_"&amp;"1181.58",48,7))</f>
        <v/>
      </c>
      <c r="E20" s="15">
        <f>VALUE(MID("acct('','6403','SL',0,0,0,0,'GLC','Company')+acct('','f405','SL',0,0,0,0,'GLC','Company')"&amp;"_@_"&amp;"553457.24",93,9))</f>
        <v/>
      </c>
      <c r="F20" s="15">
        <f>VALUE(MID("acct('','6403','SY',-1,0,-1,0,'GLC','Company')+acct('','f405','SY',-1,0,-1,0,'GLC','Company')"&amp;"_@_"&amp;"224.41",97,6))</f>
        <v/>
      </c>
      <c r="G20" s="15">
        <f>VALUE(MID("acct('','6403','SL',-1,0,-1,0,'GLC','Company')+acct('','f405','SL',-1,0,-1,0,'GLC','Company')"&amp;"_@_"&amp;"1551",97,4))</f>
        <v/>
      </c>
    </row>
    <row r="21" ht="15" customHeight="1">
      <c r="A21" s="16" t="inlineStr">
        <is>
          <t xml:space="preserve">        销售费用</t>
        </is>
      </c>
      <c r="B21" s="13" t="n"/>
      <c r="C21" s="12" t="n">
        <v>16</v>
      </c>
      <c r="D21" s="15">
        <f>VALUE(MID("acct('','6601','SY',0,0,0,0,'GLC','Company')"&amp;"_@_"&amp;"0",48,1))</f>
        <v/>
      </c>
      <c r="E21" s="15">
        <f>VALUE(MID("acct('','6601','SL',0,0,0,0,'GLC','Company')+acct('','f601','SL',0,0,0,0,'GLC','Company')"&amp;"_@_"&amp;"0",93,1))</f>
        <v/>
      </c>
      <c r="F21" s="15">
        <f>VALUE(MID("acct('','6601','SY',-1,0,-1,0,'GLC','Company')+acct('','f601','SY',-1,0,-1,0,'GLC','Company')"&amp;"_@_"&amp;"0",97,1))</f>
        <v/>
      </c>
      <c r="G21" s="15">
        <f>VALUE(MID("acct('','6601','SL',-1,0,-1,0,'GLC','Company')+acct('','f601','SL',-1,0,-1,0,'GLC','Company')"&amp;"_@_"&amp;"0",97,1))</f>
        <v/>
      </c>
    </row>
    <row r="22" ht="15" customHeight="1">
      <c r="A22" s="16" t="inlineStr">
        <is>
          <t xml:space="preserve">        管理费用</t>
        </is>
      </c>
      <c r="B22" s="13" t="n"/>
      <c r="C22" s="12" t="n">
        <v>17</v>
      </c>
      <c r="D22" s="15">
        <f>VALUE(MID("acct('','6602','SY',0,0,0,0,'GLC','Company')-acct('','6602.02.34','SY',0,0,0,0,'GLC','Company')"&amp;"_@_"&amp;"0",99,1))</f>
        <v/>
      </c>
      <c r="E22" s="15">
        <f>VALUE(MID("acct('','6602','SL',0,0,0,0,'GLC','Company')-acct('','6602.02.34','SL',0,0,0,0,'GLC','Company')+acct('','f602','SL',0,0,0,0,'GLC','Company')"&amp;"_@_"&amp;"151588.15",144,9))</f>
        <v/>
      </c>
      <c r="F22" s="15">
        <f>VALUE(MID("acct('','6602','SY',-1,0,-1,0,'GLC','Company')+acct('','f602','SY',-1,0,-1,0,'GLC','Company')"&amp;"_@_"&amp;"0",97,1))</f>
        <v/>
      </c>
      <c r="G22" s="15">
        <f>VALUE(MID("acct('','6602','SL',-1,0,-1,0,'GLC','Company')+acct('','f602','SL',-1,0,-1,0,'GLC','Company')"&amp;"_@_"&amp;"0",97,1))</f>
        <v/>
      </c>
    </row>
    <row r="23" ht="15" customHeight="1">
      <c r="A23" s="16" t="inlineStr">
        <is>
          <t xml:space="preserve">        研发费用</t>
        </is>
      </c>
      <c r="B23" s="13" t="n"/>
      <c r="C23" s="12" t="n">
        <v>18</v>
      </c>
      <c r="D23" s="15">
        <f>VALUE(MID("acct('','6602.02.34','SY',0,0,0,0,'GLC','Company')"&amp;"_@_"&amp;"0",54,1))</f>
        <v/>
      </c>
      <c r="E23" s="15">
        <f>VALUE(MID("acct('','6602.02.34','SL',0,0,0,0,'GLC','Company')+acct('','f605','SL',0,0,0,0,'GLC','Company')"&amp;"_@_"&amp;"0",99,1))</f>
        <v/>
      </c>
      <c r="F23" s="15">
        <f>VALUE(MID("acct('','6602.02.34','SY',-1,0,-1,0,'GLC','Company')+acct('','f605','SY',-1,0,-1,0,'GLC','Company')"&amp;"_@_"&amp;"0",103,1))</f>
        <v/>
      </c>
      <c r="G23" s="15">
        <f>VALUE(MID("acct('','6602.02.34','SL',-1,0,-1,0,'GLC','Company')+acct('','f605','SL',-1,0,-1,0,'GLC','Company')"&amp;"_@_"&amp;"0",103,1))</f>
        <v/>
      </c>
    </row>
    <row r="24" ht="15" customHeight="1">
      <c r="A24" s="16" t="inlineStr">
        <is>
          <t xml:space="preserve">        财务费用</t>
        </is>
      </c>
      <c r="B24" s="13" t="n"/>
      <c r="C24" s="12" t="n">
        <v>19</v>
      </c>
      <c r="D24" s="15">
        <f>VALUE(MID("acct('','6603','SY',0,0,0,0,'GLC','Company')"&amp;"_@_"&amp;"428595.52",48,9))</f>
        <v/>
      </c>
      <c r="E24" s="15">
        <f>VALUE(MID("acct('','6603','SL',0,0,0,0,'GLC','Company')+acct('','f603','SL',0,0,0,0,'GLC','Company')"&amp;"_@_"&amp;"1289751.91",93,10))</f>
        <v/>
      </c>
      <c r="F24" s="15">
        <f>VALUE(MID("acct('','6603','SY',-1,0,-1,0,'GLC','Company')+acct('','f603','SY',-1,0,-1,0,'GLC','Company')"&amp;"_@_"&amp;"431830.93",97,9))</f>
        <v/>
      </c>
      <c r="G24" s="15">
        <f>VALUE(MID("acct('','6603','SL',-1,0,-1,0,'GLC','Company')+acct('','f603','SL',-1,0,-1,0,'GLC','Company')"&amp;"_@_"&amp;"598547.17",97,9))</f>
        <v/>
      </c>
    </row>
    <row r="25" ht="15" customHeight="1">
      <c r="A25" s="16" t="inlineStr">
        <is>
          <t xml:space="preserve">           其中：利息费用</t>
        </is>
      </c>
      <c r="B25" s="13" t="n"/>
      <c r="C25" s="12" t="n">
        <v>20</v>
      </c>
      <c r="D25" s="15">
        <f>VALUE(MID("acct('','6603.01.02','SY',0,0,0,0,'GLC','Company')+acct('','6603.02.02','SY',0,0,0,0,'GLC','Company')"&amp;"_@_"&amp;"428595.52",105,9))</f>
        <v/>
      </c>
      <c r="E25" s="15">
        <f>VALUE(MID("acct('','6603.01.02','SL',0,0,0,0,'GLC','Company')+acct('','6603.02.02','SL',0,0,0,0,'GLC','Company')"&amp;"_@_"&amp;"1291943.84",105,10))</f>
        <v/>
      </c>
      <c r="F25" s="15">
        <f>VALUE(MID("acct('','6603.01.02','SY',-1,0,-1,0,'GLC','Company')+acct('','6603.02.02','SY',-1,0,-1,0,'GLC','Company')"&amp;"_@_"&amp;"432483.52",109,9))</f>
        <v/>
      </c>
      <c r="G25" s="15">
        <f>VALUE(MID("acct('','6603.01.02','SL',-1,0,-1,0,'GLC','Company')+acct('','6603.02.02','SL',-1,0,-1,0,'GLC','Company')"&amp;"_@_"&amp;"595676.86",109,9))</f>
        <v/>
      </c>
    </row>
    <row r="26" ht="15" customHeight="1">
      <c r="A26" s="16" t="inlineStr">
        <is>
          <t xml:space="preserve">                 利息收入</t>
        </is>
      </c>
      <c r="B26" s="13" t="n"/>
      <c r="C26" s="12" t="n">
        <v>21</v>
      </c>
      <c r="D26" s="15">
        <f>VALUE(MID("acct('','6603.01.01','SY',0,0,0,0,'GLC','Company')+acct('','6603.02.01','SY',0,0,0,0,'GLC','Company')"&amp;"_@_"&amp;"0",105,1))</f>
        <v/>
      </c>
      <c r="E26" s="15">
        <f>VALUE(MID("acct('','6603.01.01','SL',0,0,0,0,'GLC','Company')+acct('','6603.02.01','SL',0,0,0,0,'GLC','Company')"&amp;"_@_"&amp;"-6007.18",105,8))</f>
        <v/>
      </c>
      <c r="F26" s="15">
        <f>VALUE(MID("acct('','6603.01.01','SY',-1,0,-1,0,'GLC','Company')+acct('','6603.02.01','SY',-1,0,-1,0,'GLC','Company')"&amp;"_@_"&amp;"-652.59",109,7))</f>
        <v/>
      </c>
      <c r="G26" s="15">
        <f>VALUE(MID("acct('','6603.01.01','SL',-1,0,-1,0,'GLC','Company')+acct('','6603.02.01','SL',-1,0,-1,0,'GLC','Company')"&amp;"_@_"&amp;"-866.38",109,7))</f>
        <v/>
      </c>
    </row>
    <row r="27" ht="15" customHeight="1">
      <c r="A27" s="16" t="inlineStr">
        <is>
          <t xml:space="preserve">                 汇兑净损失</t>
        </is>
      </c>
      <c r="B27" s="13" t="n"/>
      <c r="C27" s="12" t="n">
        <v>22</v>
      </c>
      <c r="D27" s="15">
        <f>VALUE(MID("acct('','6603.02.03','SY',0,0,0,0,'GLC','Company')"&amp;"_@_"&amp;"0",54,1))</f>
        <v/>
      </c>
      <c r="E27" s="15">
        <f>VALUE(MID("acct('','6603.02.03','SL',0,0,0,0,'GLC','Company')"&amp;"_@_"&amp;"0",54,1))</f>
        <v/>
      </c>
      <c r="F27" s="15">
        <f>VALUE(MID("acct('','6603.02.03','SY',-1,0,-1,0,'GLC','Company')"&amp;"_@_"&amp;"0",56,1))</f>
        <v/>
      </c>
      <c r="G27" s="15">
        <f>VALUE(MID("acct('','6603.02.03','SL',-1,0,-1,0,'GLC','Company')"&amp;"_@_"&amp;"0",56,1))</f>
        <v/>
      </c>
    </row>
    <row r="28" ht="15" customHeight="1">
      <c r="A28" s="16" t="inlineStr">
        <is>
          <t xml:space="preserve">        其他</t>
        </is>
      </c>
      <c r="B28" s="13" t="n"/>
      <c r="C28" s="12" t="n">
        <v>23</v>
      </c>
      <c r="D28" s="17" t="n"/>
      <c r="E28" s="17" t="n"/>
      <c r="F28" s="17" t="n"/>
      <c r="G28" s="17" t="n"/>
    </row>
    <row r="29" ht="15" customHeight="1">
      <c r="A29" s="16" t="inlineStr">
        <is>
          <t xml:space="preserve">    加：其他收益</t>
        </is>
      </c>
      <c r="B29" s="13" t="n"/>
      <c r="C29" s="12" t="n">
        <v>24</v>
      </c>
      <c r="D29" s="15">
        <f>VALUE(MID("acct('','6117','SY',0,0,0,0,'GLC','Company')"&amp;"_@_"&amp;"0",48,1))</f>
        <v/>
      </c>
      <c r="E29" s="15">
        <f>VALUE(MID("acct('','6117','SL',0,0,0,0,'GLC','Company')+acct('','f117','SL',0,0,0,0,'GLC','Company')"&amp;"_@_"&amp;"160000",93,6))</f>
        <v/>
      </c>
      <c r="F29" s="15">
        <f>VALUE(MID("acct('','6117','SY',-1,0,-1,0,'GLC','Company')+acct('','f117','SY',-1,0,-1,0,'GLC','Company')"&amp;"_@_"&amp;"265000",97,6))</f>
        <v/>
      </c>
      <c r="G29" s="15">
        <f>VALUE(MID("acct('','6117','SL',-1,0,-1,0,'GLC','Company')+acct('','f117','SL',-1,0,-1,0,'GLC','Company')"&amp;"_@_"&amp;"525000",97,6))</f>
        <v/>
      </c>
    </row>
    <row r="30" ht="15" customHeight="1">
      <c r="A30" s="16" t="inlineStr">
        <is>
          <t xml:space="preserve">        投资收益（损失以“-”号填列）</t>
        </is>
      </c>
      <c r="B30" s="13" t="n"/>
      <c r="C30" s="12" t="n">
        <v>25</v>
      </c>
      <c r="D30" s="15">
        <f>VALUE(MID("acct('','6111','SY',0,0,0,0,'GLC','Company')"&amp;"_@_"&amp;"0",48,1))</f>
        <v/>
      </c>
      <c r="E30" s="15">
        <f>VALUE(MID("acct('','6111','SL',0,0,0,0,'GLC','Company')+acct('','f111','SL',0,0,0,0,'GLC','Company')"&amp;"_@_"&amp;"0",93,1))</f>
        <v/>
      </c>
      <c r="F30" s="15">
        <f>VALUE(MID("acct('','6111','SY',-1,0,-1,0,'GLC','Company')+acct('','f111','SY',-1,0,-1,0,'GLC','Company')"&amp;"_@_"&amp;"0",97,1))</f>
        <v/>
      </c>
      <c r="G30" s="15">
        <f>VALUE(MID("acct('','6111','SL',-1,0,-1,0,'GLC','Company')+acct('','f111','SL',-1,0,-1,0,'GLC','Company')"&amp;"_@_"&amp;"0",97,1))</f>
        <v/>
      </c>
    </row>
    <row r="31" ht="15" customHeight="1">
      <c r="A31" s="16" t="inlineStr">
        <is>
          <t xml:space="preserve">         其中：对联营企业和合营企业的投资收益</t>
        </is>
      </c>
      <c r="B31" s="13" t="n"/>
      <c r="C31" s="12" t="n">
        <v>26</v>
      </c>
      <c r="D31" s="17" t="n"/>
      <c r="E31" s="17" t="n"/>
      <c r="F31" s="17" t="n"/>
      <c r="G31" s="17" t="n"/>
    </row>
    <row r="32" ht="15" customHeight="1">
      <c r="A32" s="16" t="inlineStr">
        <is>
          <t xml:space="preserve">      ☆以摊余成本计量的金融资产终止确认收益</t>
        </is>
      </c>
      <c r="B32" s="13" t="n"/>
      <c r="C32" s="12" t="n">
        <v>27</v>
      </c>
      <c r="D32" s="17" t="n"/>
      <c r="E32" s="17" t="n"/>
      <c r="F32" s="17" t="n"/>
      <c r="G32" s="17" t="n"/>
    </row>
    <row r="33" ht="15" customHeight="1">
      <c r="A33" s="18" t="inlineStr">
        <is>
          <t xml:space="preserve">     △汇兑收益（损失以“-”号填列）</t>
        </is>
      </c>
      <c r="B33" s="13" t="n"/>
      <c r="C33" s="12" t="n">
        <v>28</v>
      </c>
      <c r="D33" s="17" t="n"/>
      <c r="E33" s="17" t="n"/>
      <c r="F33" s="17" t="n"/>
      <c r="G33" s="17" t="n"/>
    </row>
    <row r="34" ht="15" customHeight="1">
      <c r="A34" s="18" t="inlineStr">
        <is>
          <t xml:space="preserve">     ☆净敞口套期收益（损失以“-”号填列)</t>
        </is>
      </c>
      <c r="B34" s="13" t="n"/>
      <c r="C34" s="12" t="n">
        <v>29</v>
      </c>
      <c r="D34" s="17" t="n"/>
      <c r="E34" s="17" t="n"/>
      <c r="F34" s="17" t="n"/>
      <c r="G34" s="17" t="n"/>
    </row>
    <row r="35" ht="15" customHeight="1">
      <c r="A35" s="16" t="inlineStr">
        <is>
          <t xml:space="preserve">        公允价值变动收益（损失以“-”号填列）</t>
        </is>
      </c>
      <c r="B35" s="13" t="n"/>
      <c r="C35" s="12" t="n">
        <v>30</v>
      </c>
      <c r="D35" s="15">
        <f>VALUE(MID("acct('','6101','SY',0,0,0,0,'GLC','Company')"&amp;"_@_"&amp;"0",48,1))</f>
        <v/>
      </c>
      <c r="E35" s="15">
        <f>VALUE(MID("acct('','6101','SL',0,0,0,0,'GLC','Company')+acct('','f101','SL',0,0,0,0,'GLC','Company')"&amp;"_@_"&amp;"0",93,1))</f>
        <v/>
      </c>
      <c r="F35" s="15">
        <f>VALUE(MID("acct('','6101','SY',-1,0,-1,0,'GLC','Company')+acct('','f101','SY',-1,0,-1,0,'GLC','Company')"&amp;"_@_"&amp;"0",97,1))</f>
        <v/>
      </c>
      <c r="G35" s="15">
        <f>VALUE(MID("acct('','6101','SL',0,0,0,0,'GLC','Company')+acct('','f101','SL',0,0,0,0,'GLC','Company')"&amp;"_@_"&amp;"0",93,1))</f>
        <v/>
      </c>
    </row>
    <row r="36" ht="15" customHeight="1">
      <c r="A36" s="18" t="inlineStr">
        <is>
          <t xml:space="preserve">     ☆信用减值损失（损失以“-”号填列）</t>
        </is>
      </c>
      <c r="B36" s="13" t="n"/>
      <c r="C36" s="12" t="n">
        <v>31</v>
      </c>
      <c r="D36" s="15">
        <f>VALUE(MID("-acct('','6702','SY',0,0,0,0,'GLC','Company')"&amp;"_@_"&amp;"0",49,1))</f>
        <v/>
      </c>
      <c r="E36" s="15">
        <f>VALUE(MID("-acct('','6702','SL',0,0,0,0,'GLC','Company')-acct('','f702','SL',0,0,0,0,'GLC','Company')"&amp;"_@_"&amp;"0",94,1))</f>
        <v/>
      </c>
      <c r="F36" s="15">
        <f>VALUE(MID("acct('','6702','SY',-1,0,-1,0,'GLC','Company')+acct('','f702','SY',-1,0,-1,0,'GLC','Company')"&amp;"_@_"&amp;"0",97,1))</f>
        <v/>
      </c>
      <c r="G36" s="15">
        <f>VALUE(MID("acct('','6702','SL',-1,0,-1,0,'GLC','Company')+acct('','f702','SL',-1,0,-1,0,'GLC','Company')"&amp;"_@_"&amp;"0",97,1))</f>
        <v/>
      </c>
    </row>
    <row r="37" ht="15" customHeight="1">
      <c r="A37" s="16" t="inlineStr">
        <is>
          <t xml:space="preserve">        资产减值损失（损失以“-”号填列）</t>
        </is>
      </c>
      <c r="B37" s="13" t="n"/>
      <c r="C37" s="12" t="n">
        <v>32</v>
      </c>
      <c r="D37" s="15">
        <f>VALUE(MID("-acct('','6701','SY',0,0,0,0,'GLC','Company')"&amp;"_@_"&amp;"0",49,1))</f>
        <v/>
      </c>
      <c r="E37" s="15">
        <f>VALUE(MID("-acct('','6701','SL',0,0,0,0,'GLC','Company')-acct('','f701','SL',0,0,0,0,'GLC','Company')"&amp;"_@_"&amp;"0",94,1))</f>
        <v/>
      </c>
      <c r="F37" s="15">
        <f>VALUE(MID("-acct('','6701','SY',-1,0,-1,0,'GLC','Company')-acct('','f701','SY',-1,0,-1,0,'GLC','Company')"&amp;"_@_"&amp;"0",98,1))</f>
        <v/>
      </c>
      <c r="G37" s="15">
        <f>VALUE(MID("-acct('','6701','SL',-1,0,-1,0,'GLC','Company')-acct('','f701','SL',-1,0,-1,0,'GLC','Company')"&amp;"_@_"&amp;"0",98,1))</f>
        <v/>
      </c>
    </row>
    <row r="38" ht="15" customHeight="1">
      <c r="A38" s="16" t="inlineStr">
        <is>
          <t xml:space="preserve">        资产处置收益（损失以“-”号填列）</t>
        </is>
      </c>
      <c r="B38" s="13" t="n"/>
      <c r="C38" s="12" t="n">
        <v>33</v>
      </c>
      <c r="D38" s="15">
        <f>VALUE(MID("acct('','6115','SY',0,0,0,0,'GLC','Company')"&amp;"_@_"&amp;"0",48,1))</f>
        <v/>
      </c>
      <c r="E38" s="15">
        <f>VALUE(MID("acct('','6115','SL',0,0,0,0,'GLC','Company')+acct('','f115','SL',0,0,0,0,'GLC','Company')"&amp;"_@_"&amp;"0",93,1))</f>
        <v/>
      </c>
      <c r="F38" s="15">
        <f>VALUE(MID("-acct('','6115','SY',-1,0,-1,0,'GLC','Company')+acct('','f115','SY',-1,0,-1,0,'GLC','Company')"&amp;"_@_"&amp;"0",98,1))</f>
        <v/>
      </c>
      <c r="G38" s="15">
        <f>VALUE(MID("-acct('','6115','SL',-1,0,-1,0,'GLC','Company')+acct('','f115','SL',-1,0,-1,0,'GLC','Company')"&amp;"_@_"&amp;"0",98,1))</f>
        <v/>
      </c>
    </row>
    <row r="39" ht="15" customHeight="1">
      <c r="A39" s="14" t="inlineStr">
        <is>
          <t>三、营业利润（亏损以“－”号填列）</t>
        </is>
      </c>
      <c r="B39" s="13" t="n"/>
      <c r="C39" s="12" t="n">
        <v>34</v>
      </c>
      <c r="D39" s="15">
        <f>D6-D11+D29+D30+D33+D34+D35+D36+D37+D38</f>
        <v/>
      </c>
      <c r="E39" s="15">
        <f>E6-E11+E29+E30+E33+E34+E35+E36+E37+E38</f>
        <v/>
      </c>
      <c r="F39" s="15">
        <f>F6-F11+F29+F30+F33+F34+F35+F36+F37+F38</f>
        <v/>
      </c>
      <c r="G39" s="15">
        <f>G6-G11+G29+G30+G33+G34+G35+G36+G37+G38</f>
        <v/>
      </c>
    </row>
    <row r="40" ht="15" customHeight="1">
      <c r="A40" s="16" t="inlineStr">
        <is>
          <t xml:space="preserve">    加：营业外收入</t>
        </is>
      </c>
      <c r="B40" s="13" t="n"/>
      <c r="C40" s="12" t="n">
        <v>35</v>
      </c>
      <c r="D40" s="15">
        <f>VALUE(MID("acct('','6301','SY',0,0,0,0,'GLC','Company')"&amp;"_@_"&amp;"0",48,1))</f>
        <v/>
      </c>
      <c r="E40" s="15">
        <f>VALUE(MID("acct('','6301','SL',0,0,0,0,'GLC','Company')+acct('','f301','SL',0,0,0,0,'GLC','Company')"&amp;"_@_"&amp;"0.92",93,4))</f>
        <v/>
      </c>
      <c r="F40" s="15">
        <f>VALUE(MID("acct('','6301','SY',-1,0,-1,0,'GLC','Company')+acct('','f301','SY',-1,0,-1,0,'GLC','Company')"&amp;"_@_"&amp;"0",97,1))</f>
        <v/>
      </c>
      <c r="G40" s="15">
        <f>VALUE(MID("acct('','6301','SL',-1,0,-1,0,'GLC','Company')+acct('','f301','SL',-1,0,-1,0,'GLC','Company')"&amp;"_@_"&amp;"0.01",97,4))</f>
        <v/>
      </c>
    </row>
    <row r="41" ht="15" customHeight="1">
      <c r="A41" s="16" t="inlineStr">
        <is>
          <t xml:space="preserve">        其中：政府补助</t>
        </is>
      </c>
      <c r="B41" s="13" t="n"/>
      <c r="C41" s="12" t="n">
        <v>36</v>
      </c>
      <c r="D41" s="15">
        <f>VALUE(MID("acct('','6301.04','SY',0,0,0,0,'GLC','Company')"&amp;"_@_"&amp;"0",51,1))</f>
        <v/>
      </c>
      <c r="E41" s="15">
        <f>VALUE(MID("acct('','6301.04','SL',0,0,0,0,'GLC','Company')"&amp;"_@_"&amp;"0",51,1))</f>
        <v/>
      </c>
      <c r="F41" s="15">
        <f>VALUE(MID("acct('','6301.04','SY',-1,0,-1,0,'GLC','Company')"&amp;"_@_"&amp;"0",53,1))</f>
        <v/>
      </c>
      <c r="G41" s="15">
        <f>VALUE(MID("acct('','6301.04','SL',-1,0,-1,0,'GLC','Company')"&amp;"_@_"&amp;"0",53,1))</f>
        <v/>
      </c>
    </row>
    <row r="42" ht="15" customHeight="1">
      <c r="A42" s="19" t="inlineStr">
        <is>
          <t xml:space="preserve"> 减：营业外支出</t>
        </is>
      </c>
      <c r="B42" s="13" t="n"/>
      <c r="C42" s="12" t="n">
        <v>37</v>
      </c>
      <c r="D42" s="15">
        <f>VALUE(MID("acct('','6711','SY',0,0,0,0,'GLC','Company')"&amp;"_@_"&amp;"0",48,1))</f>
        <v/>
      </c>
      <c r="E42" s="15">
        <f>VALUE(MID("acct('','6711','SL',0,0,0,0,'GLC','Company')+acct('','f711','SL',0,0,0,0,'GLC','Company')"&amp;"_@_"&amp;"0",93,1))</f>
        <v/>
      </c>
      <c r="F42" s="15">
        <f>VALUE(MID("acct('','6711','SY',-1,0,-1,0,'GLC','Company')+acct('','f711','SY',-1,0,-1,0,'GLC','Company')"&amp;"_@_"&amp;"0",97,1))</f>
        <v/>
      </c>
      <c r="G42" s="15">
        <f>VALUE(MID("acct('','6711','SL',-1,0,-1,0,'GLC','Company')+acct('','f711','SL',-1,0,-1,0,'GLC','Company')"&amp;"_@_"&amp;"0",97,1))</f>
        <v/>
      </c>
    </row>
    <row r="43" ht="15" customHeight="1">
      <c r="A43" s="14" t="inlineStr">
        <is>
          <t>四、利润总额（亏损总额以“－”号填列）</t>
        </is>
      </c>
      <c r="B43" s="13" t="n"/>
      <c r="C43" s="12" t="n">
        <v>38</v>
      </c>
      <c r="D43" s="15">
        <f>D39+D40-D42</f>
        <v/>
      </c>
      <c r="E43" s="15">
        <f>E39+E40-E42</f>
        <v/>
      </c>
      <c r="F43" s="15">
        <f>F39+F40-F42</f>
        <v/>
      </c>
      <c r="G43" s="15">
        <f>G39+G40-G42</f>
        <v/>
      </c>
    </row>
    <row r="44" ht="15" customHeight="1">
      <c r="A44" s="19" t="inlineStr">
        <is>
          <t>减：所得税费用</t>
        </is>
      </c>
      <c r="B44" s="13" t="n"/>
      <c r="C44" s="12" t="n">
        <v>39</v>
      </c>
      <c r="D44" s="15">
        <f>VALUE(MID("acct('','6801','SY',0,0,0,0,'GLC','Company')"&amp;"_@_"&amp;"0",48,1))</f>
        <v/>
      </c>
      <c r="E44" s="15">
        <f>VALUE(MID("acct('','6801','SL',0,0,0,0,'GLC','Company')+acct('','f801','SL',0,0,0,0,'GLC','Company')"&amp;"_@_"&amp;"-81656.25",93,9))</f>
        <v/>
      </c>
      <c r="F44" s="15">
        <f>VALUE(MID("acct('','6801','SY',-1,0,-1,0,'GLC','Company')+acct('','f801','SY',-1,0,-1,0,'GLC','Company')"&amp;"_@_"&amp;"0",97,1))</f>
        <v/>
      </c>
      <c r="G44" s="15">
        <f>VALUE(MID("acct('','6801','SL',-1,0,-1,0,'GLC','Company')+acct('','f801','SL',-1,0,-1,0,'GLC','Company')"&amp;"_@_"&amp;"0",97,1))</f>
        <v/>
      </c>
    </row>
    <row r="45" ht="15" customHeight="1">
      <c r="A45" s="14" t="inlineStr">
        <is>
          <t>五、净利润（净亏损以“－”号填列）</t>
        </is>
      </c>
      <c r="B45" s="13" t="n"/>
      <c r="C45" s="12" t="n">
        <v>40</v>
      </c>
      <c r="D45" s="15">
        <f>D43-D44</f>
        <v/>
      </c>
      <c r="E45" s="15">
        <f>E43-E44</f>
        <v/>
      </c>
      <c r="F45" s="15">
        <f>F43-F44</f>
        <v/>
      </c>
      <c r="G45" s="15">
        <f>G43-G44</f>
        <v/>
      </c>
    </row>
    <row r="46" ht="15" customHeight="1">
      <c r="A46" s="16" t="inlineStr">
        <is>
          <t xml:space="preserve">   （一）按所有权归属分类：</t>
        </is>
      </c>
      <c r="B46" s="13" t="n"/>
      <c r="C46" s="12" t="n">
        <v>41</v>
      </c>
      <c r="D46" s="17" t="n"/>
      <c r="E46" s="17" t="n"/>
      <c r="F46" s="17" t="n"/>
      <c r="G46" s="17" t="n"/>
    </row>
    <row r="47" ht="15" customHeight="1">
      <c r="A47" s="16" t="inlineStr">
        <is>
          <t>归属于母公司所有者的净利润</t>
        </is>
      </c>
      <c r="B47" s="13" t="n"/>
      <c r="C47" s="12" t="n">
        <v>42</v>
      </c>
      <c r="D47" s="15">
        <f>D45-D48</f>
        <v/>
      </c>
      <c r="E47" s="15">
        <f>E45-E48</f>
        <v/>
      </c>
      <c r="F47" s="15">
        <f>F45-F48</f>
        <v/>
      </c>
      <c r="G47" s="15">
        <f>G45-G48</f>
        <v/>
      </c>
    </row>
    <row r="48" ht="15" customHeight="1">
      <c r="A48" s="16" t="inlineStr">
        <is>
          <t xml:space="preserve"> *少数股东损益</t>
        </is>
      </c>
      <c r="B48" s="13" t="n"/>
      <c r="C48" s="12" t="n">
        <v>43</v>
      </c>
      <c r="D48" s="17" t="n"/>
      <c r="E48" s="17" t="n"/>
      <c r="F48" s="17" t="n"/>
      <c r="G48" s="17" t="n"/>
    </row>
    <row r="49" ht="15" customHeight="1">
      <c r="A49" s="16" t="inlineStr">
        <is>
          <t xml:space="preserve">    （二）按经营持续性分类：</t>
        </is>
      </c>
      <c r="B49" s="13" t="n"/>
      <c r="C49" s="12" t="n">
        <v>44</v>
      </c>
      <c r="D49" s="20">
        <f>D50+D51</f>
        <v/>
      </c>
      <c r="E49" s="20">
        <f>E50+E51</f>
        <v/>
      </c>
      <c r="F49" s="20">
        <f>F50+F51</f>
        <v/>
      </c>
      <c r="G49" s="20">
        <f>G50+G51</f>
        <v/>
      </c>
    </row>
    <row r="50" ht="15" customHeight="1">
      <c r="A50" s="16" t="inlineStr">
        <is>
          <t xml:space="preserve">        持续经营净利润</t>
        </is>
      </c>
      <c r="B50" s="13" t="n"/>
      <c r="C50" s="12" t="n">
        <v>45</v>
      </c>
      <c r="D50" s="20">
        <f>D45</f>
        <v/>
      </c>
      <c r="E50" s="20">
        <f>E45</f>
        <v/>
      </c>
      <c r="F50" s="20">
        <f>F45</f>
        <v/>
      </c>
      <c r="G50" s="20">
        <f>G45</f>
        <v/>
      </c>
    </row>
    <row r="51" ht="15" customHeight="1">
      <c r="A51" s="16" t="inlineStr">
        <is>
          <t xml:space="preserve">        终止经营净利润</t>
        </is>
      </c>
      <c r="B51" s="13" t="n"/>
      <c r="C51" s="12" t="n">
        <v>46</v>
      </c>
      <c r="D51" s="21" t="n"/>
      <c r="E51" s="21" t="n"/>
      <c r="F51" s="17" t="n"/>
      <c r="G51" s="17" t="n"/>
    </row>
    <row r="52" ht="15" customHeight="1">
      <c r="A52" s="14" t="inlineStr">
        <is>
          <t>六、其他综合收益的税后净额</t>
        </is>
      </c>
      <c r="B52" s="13" t="n"/>
      <c r="C52" s="12" t="n">
        <v>47</v>
      </c>
      <c r="D52" s="20">
        <f>D53+D70</f>
        <v/>
      </c>
      <c r="E52" s="20">
        <f>E53+E70</f>
        <v/>
      </c>
      <c r="F52" s="20">
        <f>F53+F70</f>
        <v/>
      </c>
      <c r="G52" s="20">
        <f>G53+G70</f>
        <v/>
      </c>
    </row>
    <row r="53" ht="15" customHeight="1">
      <c r="A53" s="16" t="inlineStr">
        <is>
          <t xml:space="preserve">    归属于母公司所有者的其他综合收益的税后净额</t>
        </is>
      </c>
      <c r="B53" s="13" t="n"/>
      <c r="C53" s="12" t="n">
        <v>48</v>
      </c>
      <c r="D53" s="20">
        <f>D54+D60</f>
        <v/>
      </c>
      <c r="E53" s="20">
        <f>E54+E60</f>
        <v/>
      </c>
      <c r="F53" s="20">
        <f>F54+F60</f>
        <v/>
      </c>
      <c r="G53" s="20">
        <f>G54+G60</f>
        <v/>
      </c>
    </row>
    <row r="54" ht="15" customHeight="1">
      <c r="A54" s="16" t="inlineStr">
        <is>
          <t xml:space="preserve">    （一）不能重分类进损益的其他综合收益</t>
        </is>
      </c>
      <c r="B54" s="13" t="n"/>
      <c r="C54" s="12" t="n">
        <v>49</v>
      </c>
      <c r="D54" s="21" t="n"/>
      <c r="E54" s="21" t="n"/>
      <c r="F54" s="17" t="n"/>
      <c r="G54" s="17" t="n"/>
    </row>
    <row r="55" ht="15" customHeight="1">
      <c r="A55" s="16" t="inlineStr">
        <is>
          <t xml:space="preserve">          1.重新计量设定受益计划变动额</t>
        </is>
      </c>
      <c r="B55" s="13" t="n"/>
      <c r="C55" s="12" t="n">
        <v>50</v>
      </c>
      <c r="D55" s="21" t="n"/>
      <c r="E55" s="21" t="n"/>
      <c r="F55" s="17" t="n"/>
      <c r="G55" s="17" t="n"/>
    </row>
    <row r="56" ht="15" customHeight="1">
      <c r="A56" s="16" t="inlineStr">
        <is>
          <t xml:space="preserve">          2.权益法下不能转损益的其他综合收益</t>
        </is>
      </c>
      <c r="B56" s="13" t="n"/>
      <c r="C56" s="12" t="n">
        <v>51</v>
      </c>
      <c r="D56" s="21" t="n"/>
      <c r="E56" s="21" t="n"/>
      <c r="F56" s="17" t="n"/>
      <c r="G56" s="17" t="n"/>
    </row>
    <row r="57" ht="15" customHeight="1">
      <c r="A57" s="16" t="inlineStr">
        <is>
          <t xml:space="preserve">        ☆3.其他权益工具投资公允价值变动</t>
        </is>
      </c>
      <c r="B57" s="13" t="n"/>
      <c r="C57" s="12" t="n">
        <v>52</v>
      </c>
      <c r="D57" s="21" t="n"/>
      <c r="E57" s="21" t="n"/>
      <c r="F57" s="17" t="n"/>
      <c r="G57" s="17" t="n"/>
    </row>
    <row r="58" ht="15" customHeight="1">
      <c r="A58" s="16" t="inlineStr">
        <is>
          <t xml:space="preserve">        ☆4.企业自身信用风险公允价值变动</t>
        </is>
      </c>
      <c r="B58" s="13" t="n"/>
      <c r="C58" s="12" t="n">
        <v>53</v>
      </c>
      <c r="D58" s="21" t="n"/>
      <c r="E58" s="21" t="n"/>
      <c r="F58" s="17" t="n"/>
      <c r="G58" s="17" t="n"/>
    </row>
    <row r="59" ht="15" customHeight="1">
      <c r="A59" s="16" t="inlineStr">
        <is>
          <t xml:space="preserve">          5.其他</t>
        </is>
      </c>
      <c r="B59" s="13" t="n"/>
      <c r="C59" s="12" t="n">
        <v>54</v>
      </c>
      <c r="D59" s="21" t="n"/>
      <c r="E59" s="21" t="n"/>
      <c r="F59" s="17" t="n"/>
      <c r="G59" s="17" t="n"/>
    </row>
    <row r="60" ht="15" customHeight="1">
      <c r="A60" s="16" t="inlineStr">
        <is>
          <t xml:space="preserve">    （二）将重分类进损益的其他综合收益</t>
        </is>
      </c>
      <c r="B60" s="13" t="n"/>
      <c r="C60" s="12" t="n">
        <v>55</v>
      </c>
      <c r="D60" s="21" t="n"/>
      <c r="E60" s="21" t="n"/>
      <c r="F60" s="17" t="n"/>
      <c r="G60" s="17" t="n"/>
    </row>
    <row r="61" ht="15" customHeight="1">
      <c r="A61" s="16" t="inlineStr">
        <is>
          <t xml:space="preserve">          1.权益法下可转损益的其他综合收益</t>
        </is>
      </c>
      <c r="B61" s="13" t="n"/>
      <c r="C61" s="12" t="n">
        <v>56</v>
      </c>
      <c r="D61" s="21" t="n"/>
      <c r="E61" s="21" t="n"/>
      <c r="F61" s="17" t="n"/>
      <c r="G61" s="17" t="n"/>
    </row>
    <row r="62" ht="15" customHeight="1">
      <c r="A62" s="16" t="inlineStr">
        <is>
          <t xml:space="preserve">        ☆2.其他债权投资公允价值变动</t>
        </is>
      </c>
      <c r="B62" s="13" t="n"/>
      <c r="C62" s="12" t="n">
        <v>57</v>
      </c>
      <c r="D62" s="21" t="n"/>
      <c r="E62" s="21" t="n"/>
      <c r="F62" s="17" t="n"/>
      <c r="G62" s="17" t="n"/>
    </row>
    <row r="63" ht="15" customHeight="1">
      <c r="A63" s="16" t="inlineStr">
        <is>
          <t xml:space="preserve">          3.可供出售金融资产公允价值变动损益</t>
        </is>
      </c>
      <c r="B63" s="13" t="n"/>
      <c r="C63" s="12" t="n">
        <v>58</v>
      </c>
      <c r="D63" s="21" t="n"/>
      <c r="E63" s="21" t="n"/>
      <c r="F63" s="17" t="n"/>
      <c r="G63" s="17" t="n"/>
    </row>
    <row r="64" ht="15" customHeight="1">
      <c r="A64" s="16" t="inlineStr">
        <is>
          <t xml:space="preserve">        ☆4.金融资产重分类计入其他综合收益的金额</t>
        </is>
      </c>
      <c r="B64" s="13" t="n"/>
      <c r="C64" s="12" t="n">
        <v>59</v>
      </c>
      <c r="D64" s="21" t="n"/>
      <c r="E64" s="21" t="n"/>
      <c r="F64" s="17" t="n"/>
      <c r="G64" s="17" t="n"/>
    </row>
    <row r="65" ht="15" customHeight="1">
      <c r="A65" s="16" t="inlineStr">
        <is>
          <t xml:space="preserve">          5.持有至到期投资重分类为可供出售金融资产损益</t>
        </is>
      </c>
      <c r="B65" s="13" t="n"/>
      <c r="C65" s="12" t="n">
        <v>60</v>
      </c>
      <c r="D65" s="21" t="n"/>
      <c r="E65" s="21" t="n"/>
      <c r="F65" s="17" t="n"/>
      <c r="G65" s="17" t="n"/>
    </row>
    <row r="66" ht="15" customHeight="1">
      <c r="A66" s="16" t="inlineStr">
        <is>
          <t xml:space="preserve">        ☆6.其他债权投资信用减值准备</t>
        </is>
      </c>
      <c r="B66" s="13" t="n"/>
      <c r="C66" s="12" t="n">
        <v>61</v>
      </c>
      <c r="D66" s="21" t="n"/>
      <c r="E66" s="21" t="n"/>
      <c r="F66" s="17" t="n"/>
      <c r="G66" s="17" t="n"/>
    </row>
    <row r="67" ht="15" customHeight="1">
      <c r="A67" s="16" t="inlineStr">
        <is>
          <t xml:space="preserve">          7.现金流量套期储备（现金流量套期损益的有效部分）</t>
        </is>
      </c>
      <c r="B67" s="13" t="n"/>
      <c r="C67" s="12" t="n">
        <v>62</v>
      </c>
      <c r="D67" s="21" t="n"/>
      <c r="E67" s="21" t="n"/>
      <c r="F67" s="17" t="n"/>
      <c r="G67" s="17" t="n"/>
    </row>
    <row r="68" ht="15" customHeight="1">
      <c r="A68" s="16" t="inlineStr">
        <is>
          <t xml:space="preserve">          8.外币财务报表折算差额</t>
        </is>
      </c>
      <c r="B68" s="13" t="n"/>
      <c r="C68" s="12" t="n">
        <v>63</v>
      </c>
      <c r="D68" s="21" t="n"/>
      <c r="E68" s="21" t="n"/>
      <c r="F68" s="17" t="n"/>
      <c r="G68" s="17" t="n"/>
    </row>
    <row r="69" ht="15" customHeight="1">
      <c r="A69" s="16" t="inlineStr">
        <is>
          <t xml:space="preserve">          9.其他</t>
        </is>
      </c>
      <c r="B69" s="13" t="n"/>
      <c r="C69" s="12" t="n">
        <v>64</v>
      </c>
      <c r="D69" s="21" t="n"/>
      <c r="E69" s="21" t="n"/>
      <c r="F69" s="17" t="n"/>
      <c r="G69" s="17" t="n"/>
    </row>
    <row r="70" ht="15" customHeight="1">
      <c r="A70" s="16" t="inlineStr">
        <is>
          <t xml:space="preserve">    *归属于少数股东的其他综合收益的税后净额</t>
        </is>
      </c>
      <c r="B70" s="13" t="n"/>
      <c r="C70" s="12" t="n">
        <v>65</v>
      </c>
      <c r="D70" s="21" t="n"/>
      <c r="E70" s="21" t="n"/>
      <c r="F70" s="17" t="n"/>
      <c r="G70" s="17" t="n"/>
    </row>
    <row r="71" ht="15" customHeight="1">
      <c r="A71" s="14" t="inlineStr">
        <is>
          <t>七、综合收益总额</t>
        </is>
      </c>
      <c r="B71" s="13" t="n"/>
      <c r="C71" s="12" t="n">
        <v>66</v>
      </c>
      <c r="D71" s="20">
        <f>D45+D52</f>
        <v/>
      </c>
      <c r="E71" s="20">
        <f>E45+E52</f>
        <v/>
      </c>
      <c r="F71" s="20">
        <f>F45+F52</f>
        <v/>
      </c>
      <c r="G71" s="20">
        <f>G47+G52</f>
        <v/>
      </c>
    </row>
    <row r="72" ht="15" customHeight="1">
      <c r="A72" s="16" t="inlineStr">
        <is>
          <t xml:space="preserve">    归属于母公司所有者的综合收益总额</t>
        </is>
      </c>
      <c r="B72" s="13" t="n"/>
      <c r="C72" s="12" t="n">
        <v>67</v>
      </c>
      <c r="D72" s="20">
        <f>D47+D53</f>
        <v/>
      </c>
      <c r="E72" s="20">
        <f>E47+E53</f>
        <v/>
      </c>
      <c r="F72" s="20">
        <f>F47+F53</f>
        <v/>
      </c>
      <c r="G72" s="20">
        <f>G47+G53</f>
        <v/>
      </c>
    </row>
    <row r="73" ht="15" customHeight="1">
      <c r="A73" s="16" t="inlineStr">
        <is>
          <t xml:space="preserve">   *归属于少数股东的综合收益总额</t>
        </is>
      </c>
      <c r="B73" s="13" t="n"/>
      <c r="C73" s="12" t="n">
        <v>68</v>
      </c>
      <c r="D73" s="20">
        <f>D48+D70</f>
        <v/>
      </c>
      <c r="E73" s="20">
        <f>E48+E70</f>
        <v/>
      </c>
      <c r="F73" s="20">
        <f>F48+F70</f>
        <v/>
      </c>
      <c r="G73" s="20">
        <f>G48+G70</f>
        <v/>
      </c>
    </row>
    <row r="74" ht="15" customHeight="1">
      <c r="A74" s="14" t="inlineStr">
        <is>
          <t>八、每股收益：</t>
        </is>
      </c>
      <c r="B74" s="13" t="n"/>
      <c r="C74" s="12" t="n">
        <v>69</v>
      </c>
      <c r="D74" s="21" t="n"/>
      <c r="E74" s="21" t="n"/>
      <c r="F74" s="17" t="n"/>
      <c r="G74" s="17" t="n"/>
    </row>
    <row r="75" ht="15" customHeight="1">
      <c r="A75" s="16" t="inlineStr">
        <is>
          <t xml:space="preserve">    （一）基本每股收益</t>
        </is>
      </c>
      <c r="B75" s="13" t="n"/>
      <c r="C75" s="12" t="n">
        <v>70</v>
      </c>
      <c r="D75" s="21" t="n"/>
      <c r="E75" s="21" t="n"/>
      <c r="F75" s="17" t="n"/>
      <c r="G75" s="17" t="n"/>
    </row>
    <row r="76" ht="15" customHeight="1">
      <c r="A76" s="16" t="inlineStr">
        <is>
          <t xml:space="preserve">    （二）稀释每股收益</t>
        </is>
      </c>
      <c r="B76" s="13" t="n"/>
      <c r="C76" s="12" t="n">
        <v>71</v>
      </c>
      <c r="D76" s="21" t="n"/>
      <c r="E76" s="21" t="n"/>
      <c r="F76" s="17" t="n"/>
      <c r="G76" s="17" t="n"/>
    </row>
    <row r="77" ht="15" customHeight="1">
      <c r="A77" s="22" t="inlineStr">
        <is>
          <t xml:space="preserve">   注:表中带*科目为合并会计报表专用；加△楷体项目为金融类企业专用；加☆为执行新收入/新金融工具准则企业适用。</t>
        </is>
      </c>
      <c r="B77" s="23" t="n"/>
      <c r="C77" s="23" t="n"/>
      <c r="D77" s="23" t="n"/>
      <c r="E77" s="23" t="n"/>
      <c r="F77" s="23" t="n"/>
      <c r="G77" s="23" t="n"/>
    </row>
  </sheetData>
  <mergeCells count="75">
    <mergeCell ref="A48:B48"/>
    <mergeCell ref="A30:B30"/>
    <mergeCell ref="A24:B24"/>
    <mergeCell ref="A64:B64"/>
    <mergeCell ref="A59:B59"/>
    <mergeCell ref="A15:B15"/>
    <mergeCell ref="A60:B60"/>
    <mergeCell ref="A73:B73"/>
    <mergeCell ref="A49:B49"/>
    <mergeCell ref="A51:B51"/>
    <mergeCell ref="A11:B11"/>
    <mergeCell ref="A45:B45"/>
    <mergeCell ref="A36:B36"/>
    <mergeCell ref="A70:B70"/>
    <mergeCell ref="A61:B61"/>
    <mergeCell ref="A6:B6"/>
    <mergeCell ref="A69:B69"/>
    <mergeCell ref="A54:B54"/>
    <mergeCell ref="A16:B16"/>
    <mergeCell ref="A7:B7"/>
    <mergeCell ref="A65:B65"/>
    <mergeCell ref="A25:B25"/>
    <mergeCell ref="A41:B41"/>
    <mergeCell ref="A77:G77"/>
    <mergeCell ref="A75:B75"/>
    <mergeCell ref="A46:B46"/>
    <mergeCell ref="A37:B37"/>
    <mergeCell ref="A66:B66"/>
    <mergeCell ref="A74:B74"/>
    <mergeCell ref="A56:B56"/>
    <mergeCell ref="A27:B27"/>
    <mergeCell ref="A18:B18"/>
    <mergeCell ref="A55:B55"/>
    <mergeCell ref="A50:B50"/>
    <mergeCell ref="A12:B12"/>
    <mergeCell ref="A26:B26"/>
    <mergeCell ref="A21:B21"/>
    <mergeCell ref="A1:G1"/>
    <mergeCell ref="A57:B57"/>
    <mergeCell ref="A76:B76"/>
    <mergeCell ref="A71:B71"/>
    <mergeCell ref="A33:B33"/>
    <mergeCell ref="A47:B47"/>
    <mergeCell ref="A42:B42"/>
    <mergeCell ref="A5:B5"/>
    <mergeCell ref="A32:B32"/>
    <mergeCell ref="A14:B14"/>
    <mergeCell ref="A23:B23"/>
    <mergeCell ref="A17:B17"/>
    <mergeCell ref="A8:B8"/>
    <mergeCell ref="A53:B53"/>
    <mergeCell ref="A22:B22"/>
    <mergeCell ref="A35:B35"/>
    <mergeCell ref="A62:B62"/>
    <mergeCell ref="A20:B20"/>
    <mergeCell ref="A38:B38"/>
    <mergeCell ref="A72:B72"/>
    <mergeCell ref="A52:B52"/>
    <mergeCell ref="A29:B29"/>
    <mergeCell ref="A43:B43"/>
    <mergeCell ref="A68:B68"/>
    <mergeCell ref="A63:B63"/>
    <mergeCell ref="A19:B19"/>
    <mergeCell ref="A10:B10"/>
    <mergeCell ref="A28:B28"/>
    <mergeCell ref="A13:B13"/>
    <mergeCell ref="A2:G2"/>
    <mergeCell ref="A44:B44"/>
    <mergeCell ref="A40:B40"/>
    <mergeCell ref="A9:B9"/>
    <mergeCell ref="A67:B67"/>
    <mergeCell ref="A31:B31"/>
    <mergeCell ref="A58:B58"/>
    <mergeCell ref="A39:B39"/>
    <mergeCell ref="A34:B3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2025-10-12T03:01:58Z</dcterms:created>
  <dcterms:modified xmlns:dcterms="http://purl.org/dc/terms/" xmlns:xsi="http://www.w3.org/2001/XMLSchema-instance" xsi:type="dcterms:W3CDTF">2025-10-12T03:01:58Z</dcterms:modified>
</cp:coreProperties>
</file>