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ros\Downloads\"/>
    </mc:Choice>
  </mc:AlternateContent>
  <xr:revisionPtr revIDLastSave="0" documentId="13_ncr:1_{280BB6BA-932E-4977-BF82-6F17E660B6BD}" xr6:coauthVersionLast="47" xr6:coauthVersionMax="47" xr10:uidLastSave="{00000000-0000-0000-0000-000000000000}"/>
  <bookViews>
    <workbookView xWindow="-108" yWindow="-108" windowWidth="23256" windowHeight="12456" tabRatio="846" activeTab="5" xr2:uid="{00000000-000D-0000-FFFF-FFFF00000000}"/>
  </bookViews>
  <sheets>
    <sheet name="1 стадия" sheetId="4" r:id="rId1"/>
    <sheet name="2 стадия" sheetId="5" r:id="rId2"/>
    <sheet name="3а стадия" sheetId="6" r:id="rId3"/>
    <sheet name="3б стадия" sheetId="7" r:id="rId4"/>
    <sheet name="4 стадия" sheetId="8" r:id="rId5"/>
    <sheet name="5 стадия" sheetId="9" r:id="rId6"/>
    <sheet name="Краскела-Уолиса" sheetId="11" r:id="rId7"/>
    <sheet name="Критерий Данна СКФ" sheetId="12" r:id="rId8"/>
    <sheet name="Данн(Возраст)" sheetId="13" r:id="rId9"/>
    <sheet name="Данн(ИМТ)" sheetId="15" r:id="rId10"/>
    <sheet name="Данн(Стаж)" sheetId="18" r:id="rId11"/>
    <sheet name="Данн(Креатинин)" sheetId="19" r:id="rId12"/>
    <sheet name="Данн(Глюкоза)" sheetId="21" r:id="rId13"/>
    <sheet name="Данн(СОЭ)" sheetId="22" r:id="rId14"/>
    <sheet name="Данн(Эритроциты)" sheetId="23" r:id="rId15"/>
    <sheet name="Данн(Гемоглобин)" sheetId="24" r:id="rId16"/>
    <sheet name="Данн(Гематокрит)" sheetId="25" r:id="rId17"/>
    <sheet name="Данн(MCV)" sheetId="26" r:id="rId18"/>
    <sheet name="Данн(MCH)" sheetId="27" r:id="rId19"/>
    <sheet name="Данн(Тромбоциты)" sheetId="28" r:id="rId20"/>
    <sheet name="Данн(RDV-CV)" sheetId="29" r:id="rId21"/>
    <sheet name="Данн(Лейкоциты)" sheetId="30" r:id="rId22"/>
  </sheets>
  <definedNames>
    <definedName name="_xlnm._FilterDatabase" localSheetId="0" hidden="1">'1 стадия'!$A$1:$AE$26</definedName>
    <definedName name="_xlnm._FilterDatabase" localSheetId="1" hidden="1">'2 стадия'!$A$1:$AE$26</definedName>
    <definedName name="_xlnm._FilterDatabase" localSheetId="2" hidden="1">'3а стадия'!$A$1:$AE$27</definedName>
    <definedName name="_xlnm._FilterDatabase" localSheetId="3" hidden="1">'3б стадия'!$A$1:$AE$24</definedName>
    <definedName name="_xlnm._FilterDatabase" localSheetId="4" hidden="1">'4 стадия'!$B$2:$AE$2</definedName>
    <definedName name="_xlnm._FilterDatabase" localSheetId="5" hidden="1">'5 стадия'!$B$2:$AE$2</definedName>
  </definedNames>
  <calcPr calcId="181029"/>
</workbook>
</file>

<file path=xl/calcChain.xml><?xml version="1.0" encoding="utf-8"?>
<calcChain xmlns="http://schemas.openxmlformats.org/spreadsheetml/2006/main">
  <c r="E34" i="30" l="1"/>
  <c r="E34" i="29"/>
  <c r="E34" i="28"/>
  <c r="E34" i="27"/>
  <c r="E34" i="26"/>
  <c r="E34" i="25"/>
  <c r="E34" i="24"/>
  <c r="N1" i="24"/>
  <c r="N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E34" i="23"/>
  <c r="E34" i="22"/>
  <c r="E34" i="21"/>
  <c r="E34" i="15"/>
  <c r="E34" i="18"/>
  <c r="E34" i="19"/>
  <c r="O1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" i="15"/>
  <c r="F29" i="11"/>
  <c r="E37" i="30"/>
  <c r="E36" i="30"/>
  <c r="N1" i="30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E35" i="30"/>
  <c r="E32" i="30"/>
  <c r="E33" i="30"/>
  <c r="E37" i="29"/>
  <c r="E36" i="29"/>
  <c r="N1" i="29"/>
  <c r="N2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E35" i="29"/>
  <c r="E32" i="29"/>
  <c r="E33" i="29"/>
  <c r="E37" i="28"/>
  <c r="E36" i="28"/>
  <c r="N1" i="28"/>
  <c r="N2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E35" i="28"/>
  <c r="E32" i="28"/>
  <c r="E33" i="28"/>
  <c r="E37" i="27"/>
  <c r="E36" i="27"/>
  <c r="N1" i="27"/>
  <c r="N2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E35" i="27"/>
  <c r="E32" i="27"/>
  <c r="E33" i="27"/>
  <c r="E37" i="26"/>
  <c r="E36" i="26"/>
  <c r="N1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E35" i="26"/>
  <c r="E32" i="26"/>
  <c r="E33" i="26"/>
  <c r="E37" i="25"/>
  <c r="E36" i="25"/>
  <c r="N1" i="25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E35" i="25"/>
  <c r="E32" i="25"/>
  <c r="E33" i="25"/>
  <c r="E37" i="24"/>
  <c r="E36" i="24"/>
  <c r="E35" i="24"/>
  <c r="E32" i="24"/>
  <c r="E33" i="24"/>
  <c r="E37" i="23"/>
  <c r="E36" i="23"/>
  <c r="N1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E35" i="23"/>
  <c r="E32" i="23"/>
  <c r="E33" i="23"/>
  <c r="E37" i="22"/>
  <c r="E36" i="22"/>
  <c r="N1" i="22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E35" i="22"/>
  <c r="E32" i="22"/>
  <c r="E33" i="22"/>
  <c r="E37" i="21"/>
  <c r="E36" i="21"/>
  <c r="N1" i="21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E35" i="21"/>
  <c r="E32" i="21"/>
  <c r="E33" i="21"/>
  <c r="E37" i="19"/>
  <c r="E36" i="19"/>
  <c r="N1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E35" i="19"/>
  <c r="E32" i="19"/>
  <c r="E33" i="19"/>
  <c r="E37" i="18"/>
  <c r="E36" i="18"/>
  <c r="N1" i="18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E35" i="18"/>
  <c r="E32" i="18"/>
  <c r="E33" i="18"/>
  <c r="E37" i="15"/>
  <c r="E36" i="15"/>
  <c r="N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E35" i="15"/>
  <c r="E32" i="15"/>
  <c r="E33" i="15"/>
  <c r="E34" i="12"/>
  <c r="E37" i="12"/>
  <c r="E36" i="12"/>
  <c r="N1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E35" i="12"/>
  <c r="E32" i="12"/>
  <c r="E33" i="12"/>
  <c r="E34" i="13"/>
  <c r="O1" i="13"/>
  <c r="E36" i="13"/>
  <c r="E37" i="13"/>
  <c r="N99" i="30"/>
  <c r="N97" i="30"/>
  <c r="N98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O85" i="30"/>
  <c r="O84" i="30"/>
  <c r="O83" i="30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O69" i="30"/>
  <c r="O68" i="30"/>
  <c r="O67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G63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8" i="30"/>
  <c r="H29" i="30"/>
  <c r="G64" i="30"/>
  <c r="G65" i="30"/>
  <c r="G66" i="30"/>
  <c r="G67" i="30"/>
  <c r="G68" i="30"/>
  <c r="G69" i="30"/>
  <c r="G70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8" i="30"/>
  <c r="D29" i="30"/>
  <c r="C63" i="30"/>
  <c r="C64" i="30"/>
  <c r="C65" i="30"/>
  <c r="C66" i="30"/>
  <c r="C67" i="30"/>
  <c r="C68" i="30"/>
  <c r="C69" i="30"/>
  <c r="C70" i="30"/>
  <c r="O66" i="30"/>
  <c r="O65" i="30"/>
  <c r="O64" i="30"/>
  <c r="O63" i="30"/>
  <c r="O62" i="30"/>
  <c r="O61" i="30"/>
  <c r="O60" i="30"/>
  <c r="O59" i="30"/>
  <c r="O58" i="30"/>
  <c r="O57" i="30"/>
  <c r="O56" i="30"/>
  <c r="G52" i="30"/>
  <c r="G53" i="30"/>
  <c r="G54" i="30"/>
  <c r="G55" i="30"/>
  <c r="G56" i="30"/>
  <c r="G57" i="30"/>
  <c r="G58" i="30"/>
  <c r="G59" i="30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8" i="30"/>
  <c r="B29" i="30"/>
  <c r="C52" i="30"/>
  <c r="C53" i="30"/>
  <c r="C54" i="30"/>
  <c r="C55" i="30"/>
  <c r="C56" i="30"/>
  <c r="C57" i="30"/>
  <c r="C58" i="30"/>
  <c r="C59" i="30"/>
  <c r="O55" i="30"/>
  <c r="O54" i="30"/>
  <c r="O53" i="30"/>
  <c r="O52" i="30"/>
  <c r="O51" i="30"/>
  <c r="O50" i="30"/>
  <c r="O49" i="30"/>
  <c r="O48" i="30"/>
  <c r="O47" i="30"/>
  <c r="O46" i="30"/>
  <c r="O45" i="30"/>
  <c r="G41" i="30"/>
  <c r="G42" i="30"/>
  <c r="G43" i="30"/>
  <c r="G44" i="30"/>
  <c r="G45" i="30"/>
  <c r="G46" i="30"/>
  <c r="G47" i="30"/>
  <c r="G48" i="30"/>
  <c r="C41" i="30"/>
  <c r="C42" i="30"/>
  <c r="C43" i="30"/>
  <c r="C44" i="30"/>
  <c r="C45" i="30"/>
  <c r="C46" i="30"/>
  <c r="C47" i="30"/>
  <c r="C48" i="30"/>
  <c r="O44" i="30"/>
  <c r="O43" i="30"/>
  <c r="O42" i="30"/>
  <c r="O41" i="30"/>
  <c r="O40" i="30"/>
  <c r="O39" i="30"/>
  <c r="O38" i="30"/>
  <c r="O37" i="30"/>
  <c r="O36" i="30"/>
  <c r="O35" i="30"/>
  <c r="O34" i="30"/>
  <c r="O33" i="30"/>
  <c r="O32" i="30"/>
  <c r="O31" i="30"/>
  <c r="O30" i="30"/>
  <c r="O29" i="30"/>
  <c r="O28" i="30"/>
  <c r="O27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O11" i="30"/>
  <c r="O10" i="30"/>
  <c r="O9" i="30"/>
  <c r="O8" i="30"/>
  <c r="O7" i="30"/>
  <c r="O6" i="30"/>
  <c r="O5" i="30"/>
  <c r="O4" i="30"/>
  <c r="O3" i="30"/>
  <c r="O2" i="30"/>
  <c r="O1" i="30"/>
  <c r="N99" i="29"/>
  <c r="N97" i="29"/>
  <c r="N98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87" i="29"/>
  <c r="O86" i="29"/>
  <c r="O85" i="29"/>
  <c r="O84" i="29"/>
  <c r="O83" i="29"/>
  <c r="O82" i="29"/>
  <c r="O81" i="29"/>
  <c r="O80" i="29"/>
  <c r="O79" i="29"/>
  <c r="O78" i="29"/>
  <c r="O77" i="29"/>
  <c r="O76" i="29"/>
  <c r="O75" i="29"/>
  <c r="O74" i="29"/>
  <c r="O73" i="29"/>
  <c r="O72" i="29"/>
  <c r="O71" i="29"/>
  <c r="O70" i="29"/>
  <c r="O69" i="29"/>
  <c r="O68" i="29"/>
  <c r="O67" i="29"/>
  <c r="F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G63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8" i="29"/>
  <c r="H29" i="29"/>
  <c r="G64" i="29"/>
  <c r="G65" i="29"/>
  <c r="G66" i="29"/>
  <c r="G67" i="29"/>
  <c r="G68" i="29"/>
  <c r="G69" i="29"/>
  <c r="G70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8" i="29"/>
  <c r="D29" i="29"/>
  <c r="C63" i="29"/>
  <c r="C64" i="29"/>
  <c r="C65" i="29"/>
  <c r="C66" i="29"/>
  <c r="C67" i="29"/>
  <c r="C68" i="29"/>
  <c r="C69" i="29"/>
  <c r="C70" i="29"/>
  <c r="O66" i="29"/>
  <c r="O65" i="29"/>
  <c r="O64" i="29"/>
  <c r="O63" i="29"/>
  <c r="O62" i="29"/>
  <c r="O61" i="29"/>
  <c r="O60" i="29"/>
  <c r="O59" i="29"/>
  <c r="O58" i="29"/>
  <c r="O57" i="29"/>
  <c r="O56" i="29"/>
  <c r="G52" i="29"/>
  <c r="G53" i="29"/>
  <c r="G54" i="29"/>
  <c r="G55" i="29"/>
  <c r="G56" i="29"/>
  <c r="G57" i="29"/>
  <c r="G58" i="29"/>
  <c r="G59" i="29"/>
  <c r="B2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8" i="29"/>
  <c r="B29" i="29"/>
  <c r="C52" i="29"/>
  <c r="C53" i="29"/>
  <c r="C54" i="29"/>
  <c r="C55" i="29"/>
  <c r="C56" i="29"/>
  <c r="C57" i="29"/>
  <c r="C58" i="29"/>
  <c r="C59" i="29"/>
  <c r="O55" i="29"/>
  <c r="O54" i="29"/>
  <c r="O53" i="29"/>
  <c r="O52" i="29"/>
  <c r="O51" i="29"/>
  <c r="O50" i="29"/>
  <c r="O49" i="29"/>
  <c r="O48" i="29"/>
  <c r="O47" i="29"/>
  <c r="O46" i="29"/>
  <c r="O45" i="29"/>
  <c r="G41" i="29"/>
  <c r="G42" i="29"/>
  <c r="G43" i="29"/>
  <c r="G44" i="29"/>
  <c r="G45" i="29"/>
  <c r="G46" i="29"/>
  <c r="G47" i="29"/>
  <c r="G48" i="29"/>
  <c r="C41" i="29"/>
  <c r="C42" i="29"/>
  <c r="C43" i="29"/>
  <c r="C44" i="29"/>
  <c r="C45" i="29"/>
  <c r="C46" i="29"/>
  <c r="C47" i="29"/>
  <c r="C48" i="29"/>
  <c r="O44" i="29"/>
  <c r="O43" i="29"/>
  <c r="O42" i="29"/>
  <c r="O41" i="29"/>
  <c r="O40" i="29"/>
  <c r="O39" i="29"/>
  <c r="O38" i="29"/>
  <c r="O37" i="29"/>
  <c r="O36" i="29"/>
  <c r="O35" i="29"/>
  <c r="O34" i="29"/>
  <c r="O33" i="29"/>
  <c r="O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O6" i="29"/>
  <c r="O5" i="29"/>
  <c r="O4" i="29"/>
  <c r="O3" i="29"/>
  <c r="O2" i="29"/>
  <c r="O1" i="29"/>
  <c r="N99" i="28"/>
  <c r="N97" i="28"/>
  <c r="N98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87" i="28"/>
  <c r="O86" i="28"/>
  <c r="O85" i="28"/>
  <c r="O84" i="28"/>
  <c r="O83" i="28"/>
  <c r="O82" i="28"/>
  <c r="O81" i="28"/>
  <c r="O80" i="28"/>
  <c r="O79" i="28"/>
  <c r="O78" i="28"/>
  <c r="O77" i="28"/>
  <c r="O76" i="28"/>
  <c r="O75" i="28"/>
  <c r="O74" i="28"/>
  <c r="O73" i="28"/>
  <c r="O72" i="28"/>
  <c r="O71" i="28"/>
  <c r="O70" i="28"/>
  <c r="O69" i="28"/>
  <c r="O68" i="28"/>
  <c r="O67" i="28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G63" i="28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8" i="28"/>
  <c r="H29" i="28"/>
  <c r="G64" i="28"/>
  <c r="G65" i="28"/>
  <c r="G66" i="28"/>
  <c r="G67" i="28"/>
  <c r="G68" i="28"/>
  <c r="G69" i="28"/>
  <c r="G70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8" i="28"/>
  <c r="D29" i="28"/>
  <c r="C63" i="28"/>
  <c r="C64" i="28"/>
  <c r="C65" i="28"/>
  <c r="C66" i="28"/>
  <c r="C67" i="28"/>
  <c r="C68" i="28"/>
  <c r="C69" i="28"/>
  <c r="C70" i="28"/>
  <c r="O66" i="28"/>
  <c r="O65" i="28"/>
  <c r="O64" i="28"/>
  <c r="O63" i="28"/>
  <c r="O62" i="28"/>
  <c r="O61" i="28"/>
  <c r="O60" i="28"/>
  <c r="O59" i="28"/>
  <c r="O58" i="28"/>
  <c r="O57" i="28"/>
  <c r="O56" i="28"/>
  <c r="G52" i="28"/>
  <c r="G53" i="28"/>
  <c r="G54" i="28"/>
  <c r="G55" i="28"/>
  <c r="G56" i="28"/>
  <c r="G57" i="28"/>
  <c r="G58" i="28"/>
  <c r="G59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8" i="28"/>
  <c r="B29" i="28"/>
  <c r="C52" i="28"/>
  <c r="C53" i="28"/>
  <c r="C54" i="28"/>
  <c r="C55" i="28"/>
  <c r="C56" i="28"/>
  <c r="C57" i="28"/>
  <c r="C58" i="28"/>
  <c r="C59" i="28"/>
  <c r="O55" i="28"/>
  <c r="O54" i="28"/>
  <c r="O53" i="28"/>
  <c r="O52" i="28"/>
  <c r="O51" i="28"/>
  <c r="O50" i="28"/>
  <c r="O49" i="28"/>
  <c r="O48" i="28"/>
  <c r="O47" i="28"/>
  <c r="O46" i="28"/>
  <c r="O45" i="28"/>
  <c r="G41" i="28"/>
  <c r="G42" i="28"/>
  <c r="G43" i="28"/>
  <c r="G44" i="28"/>
  <c r="G45" i="28"/>
  <c r="G46" i="28"/>
  <c r="G47" i="28"/>
  <c r="G48" i="28"/>
  <c r="C41" i="28"/>
  <c r="C42" i="28"/>
  <c r="C43" i="28"/>
  <c r="C44" i="28"/>
  <c r="C45" i="28"/>
  <c r="C46" i="28"/>
  <c r="C47" i="28"/>
  <c r="C48" i="28"/>
  <c r="O44" i="28"/>
  <c r="O43" i="28"/>
  <c r="O42" i="28"/>
  <c r="O41" i="28"/>
  <c r="O40" i="28"/>
  <c r="O39" i="28"/>
  <c r="O38" i="28"/>
  <c r="O37" i="28"/>
  <c r="O36" i="28"/>
  <c r="O35" i="28"/>
  <c r="O34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O2" i="28"/>
  <c r="O1" i="28"/>
  <c r="N99" i="27"/>
  <c r="N97" i="27"/>
  <c r="N98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O86" i="27"/>
  <c r="O85" i="27"/>
  <c r="O84" i="27"/>
  <c r="O83" i="27"/>
  <c r="O82" i="27"/>
  <c r="O81" i="27"/>
  <c r="O80" i="27"/>
  <c r="O79" i="27"/>
  <c r="O78" i="27"/>
  <c r="O77" i="27"/>
  <c r="O76" i="27"/>
  <c r="O75" i="27"/>
  <c r="O74" i="27"/>
  <c r="O73" i="27"/>
  <c r="O72" i="27"/>
  <c r="O71" i="27"/>
  <c r="O70" i="27"/>
  <c r="O69" i="27"/>
  <c r="O68" i="27"/>
  <c r="O67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G63" i="27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8" i="27"/>
  <c r="H29" i="27"/>
  <c r="G64" i="27"/>
  <c r="G65" i="27"/>
  <c r="G66" i="27"/>
  <c r="G67" i="27"/>
  <c r="G68" i="27"/>
  <c r="G69" i="27"/>
  <c r="G70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8" i="27"/>
  <c r="D29" i="27"/>
  <c r="C63" i="27"/>
  <c r="C64" i="27"/>
  <c r="C65" i="27"/>
  <c r="C66" i="27"/>
  <c r="C67" i="27"/>
  <c r="C68" i="27"/>
  <c r="C69" i="27"/>
  <c r="C70" i="27"/>
  <c r="O66" i="27"/>
  <c r="O65" i="27"/>
  <c r="O64" i="27"/>
  <c r="O63" i="27"/>
  <c r="O62" i="27"/>
  <c r="O61" i="27"/>
  <c r="O60" i="27"/>
  <c r="O59" i="27"/>
  <c r="O58" i="27"/>
  <c r="O57" i="27"/>
  <c r="O56" i="27"/>
  <c r="G52" i="27"/>
  <c r="G53" i="27"/>
  <c r="G54" i="27"/>
  <c r="G55" i="27"/>
  <c r="G56" i="27"/>
  <c r="G57" i="27"/>
  <c r="G58" i="27"/>
  <c r="G59" i="27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8" i="27"/>
  <c r="B29" i="27"/>
  <c r="C52" i="27"/>
  <c r="C53" i="27"/>
  <c r="C54" i="27"/>
  <c r="C55" i="27"/>
  <c r="C56" i="27"/>
  <c r="C57" i="27"/>
  <c r="C58" i="27"/>
  <c r="C59" i="27"/>
  <c r="O55" i="27"/>
  <c r="O54" i="27"/>
  <c r="O53" i="27"/>
  <c r="O52" i="27"/>
  <c r="O51" i="27"/>
  <c r="O50" i="27"/>
  <c r="O49" i="27"/>
  <c r="O48" i="27"/>
  <c r="O47" i="27"/>
  <c r="O46" i="27"/>
  <c r="O45" i="27"/>
  <c r="G41" i="27"/>
  <c r="G42" i="27"/>
  <c r="G43" i="27"/>
  <c r="G44" i="27"/>
  <c r="G45" i="27"/>
  <c r="G46" i="27"/>
  <c r="G47" i="27"/>
  <c r="G48" i="27"/>
  <c r="C41" i="27"/>
  <c r="C42" i="27"/>
  <c r="C43" i="27"/>
  <c r="C44" i="27"/>
  <c r="C45" i="27"/>
  <c r="C46" i="27"/>
  <c r="C47" i="27"/>
  <c r="C48" i="27"/>
  <c r="O44" i="27"/>
  <c r="O43" i="27"/>
  <c r="O42" i="27"/>
  <c r="O41" i="27"/>
  <c r="O40" i="27"/>
  <c r="O39" i="27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O8" i="27"/>
  <c r="O7" i="27"/>
  <c r="O6" i="27"/>
  <c r="O5" i="27"/>
  <c r="O4" i="27"/>
  <c r="O3" i="27"/>
  <c r="O2" i="27"/>
  <c r="O1" i="27"/>
  <c r="N97" i="12"/>
  <c r="N98" i="12"/>
  <c r="N99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N97" i="15"/>
  <c r="N98" i="15"/>
  <c r="N99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N97" i="18"/>
  <c r="N98" i="18"/>
  <c r="N99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N97" i="19"/>
  <c r="N98" i="19"/>
  <c r="N99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N97" i="21"/>
  <c r="N98" i="21"/>
  <c r="N99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N97" i="22"/>
  <c r="N98" i="22"/>
  <c r="N99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N97" i="23"/>
  <c r="N98" i="23"/>
  <c r="N99" i="23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N97" i="25"/>
  <c r="N98" i="25"/>
  <c r="N99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N97" i="26"/>
  <c r="N98" i="26"/>
  <c r="N99" i="26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T28" i="6"/>
  <c r="O99" i="26"/>
  <c r="O98" i="26"/>
  <c r="O97" i="26"/>
  <c r="O96" i="26"/>
  <c r="O95" i="26"/>
  <c r="O94" i="26"/>
  <c r="O93" i="26"/>
  <c r="O92" i="26"/>
  <c r="O91" i="26"/>
  <c r="O90" i="26"/>
  <c r="O89" i="26"/>
  <c r="O88" i="26"/>
  <c r="O87" i="26"/>
  <c r="O86" i="26"/>
  <c r="O85" i="26"/>
  <c r="O84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70" i="26"/>
  <c r="O69" i="26"/>
  <c r="O68" i="26"/>
  <c r="O67" i="26"/>
  <c r="G63" i="26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8" i="26"/>
  <c r="H29" i="26"/>
  <c r="G64" i="26"/>
  <c r="G65" i="26"/>
  <c r="G66" i="26"/>
  <c r="G67" i="26"/>
  <c r="G68" i="26"/>
  <c r="G69" i="26"/>
  <c r="G70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8" i="26"/>
  <c r="D29" i="26"/>
  <c r="C63" i="26"/>
  <c r="C64" i="26"/>
  <c r="C65" i="26"/>
  <c r="C66" i="26"/>
  <c r="C67" i="26"/>
  <c r="C68" i="26"/>
  <c r="C69" i="26"/>
  <c r="C70" i="26"/>
  <c r="O66" i="26"/>
  <c r="O65" i="26"/>
  <c r="O64" i="26"/>
  <c r="O63" i="26"/>
  <c r="O62" i="26"/>
  <c r="O61" i="26"/>
  <c r="O60" i="26"/>
  <c r="O59" i="26"/>
  <c r="O58" i="26"/>
  <c r="O57" i="26"/>
  <c r="O56" i="26"/>
  <c r="G52" i="26"/>
  <c r="G53" i="26"/>
  <c r="G54" i="26"/>
  <c r="G55" i="26"/>
  <c r="G56" i="26"/>
  <c r="G57" i="26"/>
  <c r="G58" i="26"/>
  <c r="G59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8" i="26"/>
  <c r="B29" i="26"/>
  <c r="C52" i="26"/>
  <c r="C53" i="26"/>
  <c r="C54" i="26"/>
  <c r="C55" i="26"/>
  <c r="C56" i="26"/>
  <c r="C57" i="26"/>
  <c r="C58" i="26"/>
  <c r="C59" i="26"/>
  <c r="O55" i="26"/>
  <c r="O54" i="26"/>
  <c r="O53" i="26"/>
  <c r="O52" i="26"/>
  <c r="O51" i="26"/>
  <c r="O50" i="26"/>
  <c r="O49" i="26"/>
  <c r="O48" i="26"/>
  <c r="O47" i="26"/>
  <c r="O46" i="26"/>
  <c r="O45" i="26"/>
  <c r="G41" i="26"/>
  <c r="G42" i="26"/>
  <c r="G43" i="26"/>
  <c r="G44" i="26"/>
  <c r="G45" i="26"/>
  <c r="G46" i="26"/>
  <c r="G47" i="26"/>
  <c r="G48" i="26"/>
  <c r="C41" i="26"/>
  <c r="C42" i="26"/>
  <c r="C43" i="26"/>
  <c r="C44" i="26"/>
  <c r="C45" i="26"/>
  <c r="C46" i="26"/>
  <c r="C47" i="26"/>
  <c r="C48" i="26"/>
  <c r="O44" i="26"/>
  <c r="O43" i="26"/>
  <c r="O42" i="26"/>
  <c r="O41" i="26"/>
  <c r="O40" i="26"/>
  <c r="O39" i="26"/>
  <c r="O38" i="26"/>
  <c r="O37" i="26"/>
  <c r="O36" i="26"/>
  <c r="O35" i="26"/>
  <c r="O34" i="26"/>
  <c r="O33" i="26"/>
  <c r="O32" i="26"/>
  <c r="O31" i="26"/>
  <c r="O30" i="26"/>
  <c r="O29" i="26"/>
  <c r="O28" i="26"/>
  <c r="O27" i="26"/>
  <c r="O26" i="26"/>
  <c r="O25" i="26"/>
  <c r="O24" i="26"/>
  <c r="O23" i="26"/>
  <c r="O22" i="26"/>
  <c r="O21" i="26"/>
  <c r="O20" i="26"/>
  <c r="O19" i="26"/>
  <c r="O18" i="26"/>
  <c r="O17" i="26"/>
  <c r="O16" i="26"/>
  <c r="O15" i="26"/>
  <c r="O14" i="26"/>
  <c r="O13" i="26"/>
  <c r="O12" i="26"/>
  <c r="O11" i="26"/>
  <c r="O10" i="26"/>
  <c r="O9" i="26"/>
  <c r="O8" i="26"/>
  <c r="O7" i="26"/>
  <c r="O6" i="26"/>
  <c r="O5" i="26"/>
  <c r="O4" i="26"/>
  <c r="O3" i="26"/>
  <c r="O2" i="26"/>
  <c r="O1" i="26"/>
  <c r="O99" i="25"/>
  <c r="O98" i="25"/>
  <c r="O97" i="25"/>
  <c r="O96" i="25"/>
  <c r="O95" i="25"/>
  <c r="O94" i="25"/>
  <c r="O93" i="25"/>
  <c r="O92" i="25"/>
  <c r="O91" i="25"/>
  <c r="O90" i="25"/>
  <c r="O89" i="25"/>
  <c r="O88" i="25"/>
  <c r="O87" i="25"/>
  <c r="O86" i="25"/>
  <c r="O85" i="25"/>
  <c r="O84" i="25"/>
  <c r="O83" i="25"/>
  <c r="O82" i="25"/>
  <c r="O81" i="25"/>
  <c r="O80" i="25"/>
  <c r="O79" i="25"/>
  <c r="O78" i="25"/>
  <c r="O77" i="25"/>
  <c r="O76" i="25"/>
  <c r="O75" i="25"/>
  <c r="O74" i="25"/>
  <c r="O73" i="25"/>
  <c r="O72" i="25"/>
  <c r="O71" i="25"/>
  <c r="O70" i="25"/>
  <c r="O69" i="25"/>
  <c r="O68" i="25"/>
  <c r="O67" i="25"/>
  <c r="G63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8" i="25"/>
  <c r="H29" i="25"/>
  <c r="G64" i="25"/>
  <c r="G65" i="25"/>
  <c r="G66" i="25"/>
  <c r="G67" i="25"/>
  <c r="G68" i="25"/>
  <c r="G69" i="25"/>
  <c r="G70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8" i="25"/>
  <c r="D29" i="25"/>
  <c r="C63" i="25"/>
  <c r="C64" i="25"/>
  <c r="C65" i="25"/>
  <c r="C66" i="25"/>
  <c r="C67" i="25"/>
  <c r="C68" i="25"/>
  <c r="C69" i="25"/>
  <c r="C70" i="25"/>
  <c r="O66" i="25"/>
  <c r="O65" i="25"/>
  <c r="O64" i="25"/>
  <c r="O63" i="25"/>
  <c r="O62" i="25"/>
  <c r="O61" i="25"/>
  <c r="O60" i="25"/>
  <c r="O59" i="25"/>
  <c r="O58" i="25"/>
  <c r="O57" i="25"/>
  <c r="O56" i="25"/>
  <c r="G52" i="25"/>
  <c r="G53" i="25"/>
  <c r="G54" i="25"/>
  <c r="G55" i="25"/>
  <c r="G56" i="25"/>
  <c r="G57" i="25"/>
  <c r="G58" i="25"/>
  <c r="G59" i="25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8" i="25"/>
  <c r="B29" i="25"/>
  <c r="C52" i="25"/>
  <c r="C53" i="25"/>
  <c r="C54" i="25"/>
  <c r="C55" i="25"/>
  <c r="C56" i="25"/>
  <c r="C57" i="25"/>
  <c r="C58" i="25"/>
  <c r="C59" i="25"/>
  <c r="O55" i="25"/>
  <c r="O54" i="25"/>
  <c r="O53" i="25"/>
  <c r="O52" i="25"/>
  <c r="O51" i="25"/>
  <c r="O50" i="25"/>
  <c r="O49" i="25"/>
  <c r="O48" i="25"/>
  <c r="O47" i="25"/>
  <c r="O46" i="25"/>
  <c r="O45" i="25"/>
  <c r="G41" i="25"/>
  <c r="G42" i="25"/>
  <c r="G43" i="25"/>
  <c r="G44" i="25"/>
  <c r="G45" i="25"/>
  <c r="G46" i="25"/>
  <c r="G47" i="25"/>
  <c r="G48" i="25"/>
  <c r="C41" i="25"/>
  <c r="C42" i="25"/>
  <c r="C43" i="25"/>
  <c r="C44" i="25"/>
  <c r="C45" i="25"/>
  <c r="C46" i="25"/>
  <c r="C47" i="25"/>
  <c r="C48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1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O1" i="25"/>
  <c r="O99" i="24"/>
  <c r="O98" i="24"/>
  <c r="O97" i="24"/>
  <c r="O96" i="24"/>
  <c r="O95" i="24"/>
  <c r="O94" i="24"/>
  <c r="O93" i="24"/>
  <c r="O92" i="24"/>
  <c r="O91" i="24"/>
  <c r="O90" i="24"/>
  <c r="O89" i="24"/>
  <c r="O88" i="24"/>
  <c r="O87" i="24"/>
  <c r="O86" i="24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G63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8" i="24"/>
  <c r="H29" i="24"/>
  <c r="G64" i="24"/>
  <c r="G65" i="24"/>
  <c r="G66" i="24"/>
  <c r="G67" i="24"/>
  <c r="G68" i="24"/>
  <c r="G69" i="24"/>
  <c r="G70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8" i="24"/>
  <c r="D29" i="24"/>
  <c r="C63" i="24"/>
  <c r="C64" i="24"/>
  <c r="C65" i="24"/>
  <c r="C66" i="24"/>
  <c r="C67" i="24"/>
  <c r="C68" i="24"/>
  <c r="C69" i="24"/>
  <c r="C70" i="24"/>
  <c r="O66" i="24"/>
  <c r="O65" i="24"/>
  <c r="O64" i="24"/>
  <c r="O63" i="24"/>
  <c r="O62" i="24"/>
  <c r="O61" i="24"/>
  <c r="O60" i="24"/>
  <c r="O59" i="24"/>
  <c r="O58" i="24"/>
  <c r="O57" i="24"/>
  <c r="O56" i="24"/>
  <c r="G52" i="24"/>
  <c r="G53" i="24"/>
  <c r="G54" i="24"/>
  <c r="G55" i="24"/>
  <c r="G56" i="24"/>
  <c r="G57" i="24"/>
  <c r="G58" i="24"/>
  <c r="G5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8" i="24"/>
  <c r="B29" i="24"/>
  <c r="C52" i="24"/>
  <c r="C53" i="24"/>
  <c r="C54" i="24"/>
  <c r="C55" i="24"/>
  <c r="C56" i="24"/>
  <c r="C57" i="24"/>
  <c r="C58" i="24"/>
  <c r="C59" i="24"/>
  <c r="O55" i="24"/>
  <c r="O54" i="24"/>
  <c r="O53" i="24"/>
  <c r="O52" i="24"/>
  <c r="O51" i="24"/>
  <c r="O50" i="24"/>
  <c r="O49" i="24"/>
  <c r="O48" i="24"/>
  <c r="O47" i="24"/>
  <c r="O46" i="24"/>
  <c r="O45" i="24"/>
  <c r="G41" i="24"/>
  <c r="G42" i="24"/>
  <c r="G43" i="24"/>
  <c r="G44" i="24"/>
  <c r="G45" i="24"/>
  <c r="G46" i="24"/>
  <c r="G47" i="24"/>
  <c r="G48" i="24"/>
  <c r="C41" i="24"/>
  <c r="C42" i="24"/>
  <c r="C43" i="24"/>
  <c r="C44" i="24"/>
  <c r="C45" i="24"/>
  <c r="C46" i="24"/>
  <c r="C47" i="24"/>
  <c r="C48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O2" i="24"/>
  <c r="O1" i="24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G63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8" i="23"/>
  <c r="H29" i="23"/>
  <c r="G64" i="23"/>
  <c r="G65" i="23"/>
  <c r="G66" i="23"/>
  <c r="G67" i="23"/>
  <c r="G68" i="23"/>
  <c r="G69" i="23"/>
  <c r="G70" i="23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8" i="23"/>
  <c r="D29" i="23"/>
  <c r="C63" i="23"/>
  <c r="C64" i="23"/>
  <c r="C65" i="23"/>
  <c r="C66" i="23"/>
  <c r="C67" i="23"/>
  <c r="C68" i="23"/>
  <c r="C69" i="23"/>
  <c r="C70" i="23"/>
  <c r="O66" i="23"/>
  <c r="O65" i="23"/>
  <c r="O64" i="23"/>
  <c r="O63" i="23"/>
  <c r="O62" i="23"/>
  <c r="O61" i="23"/>
  <c r="O60" i="23"/>
  <c r="O59" i="23"/>
  <c r="O58" i="23"/>
  <c r="O57" i="23"/>
  <c r="O56" i="23"/>
  <c r="G52" i="23"/>
  <c r="G53" i="23"/>
  <c r="G54" i="23"/>
  <c r="G55" i="23"/>
  <c r="G56" i="23"/>
  <c r="G57" i="23"/>
  <c r="G58" i="23"/>
  <c r="G59" i="23"/>
  <c r="B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8" i="23"/>
  <c r="B29" i="23"/>
  <c r="C52" i="23"/>
  <c r="C53" i="23"/>
  <c r="C54" i="23"/>
  <c r="C55" i="23"/>
  <c r="C56" i="23"/>
  <c r="C57" i="23"/>
  <c r="C58" i="23"/>
  <c r="C59" i="23"/>
  <c r="O55" i="23"/>
  <c r="O54" i="23"/>
  <c r="O53" i="23"/>
  <c r="O52" i="23"/>
  <c r="O51" i="23"/>
  <c r="O50" i="23"/>
  <c r="O49" i="23"/>
  <c r="O48" i="23"/>
  <c r="O47" i="23"/>
  <c r="O46" i="23"/>
  <c r="O45" i="23"/>
  <c r="G41" i="23"/>
  <c r="G42" i="23"/>
  <c r="G43" i="23"/>
  <c r="G44" i="23"/>
  <c r="G45" i="23"/>
  <c r="G46" i="23"/>
  <c r="G47" i="23"/>
  <c r="G48" i="23"/>
  <c r="C41" i="23"/>
  <c r="C42" i="23"/>
  <c r="C43" i="23"/>
  <c r="C44" i="23"/>
  <c r="C45" i="23"/>
  <c r="C46" i="23"/>
  <c r="C47" i="23"/>
  <c r="C48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O2" i="23"/>
  <c r="O1" i="23"/>
  <c r="G6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8" i="12"/>
  <c r="H29" i="12"/>
  <c r="G64" i="12"/>
  <c r="G65" i="12"/>
  <c r="G66" i="12"/>
  <c r="G67" i="12"/>
  <c r="G68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8" i="12"/>
  <c r="D29" i="12"/>
  <c r="C63" i="12"/>
  <c r="C64" i="12"/>
  <c r="C65" i="12"/>
  <c r="C66" i="12"/>
  <c r="C67" i="12"/>
  <c r="C68" i="12"/>
  <c r="G53" i="12"/>
  <c r="G52" i="12"/>
  <c r="G54" i="12"/>
  <c r="G55" i="12"/>
  <c r="G56" i="12"/>
  <c r="G57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8" i="12"/>
  <c r="B29" i="12"/>
  <c r="C52" i="12"/>
  <c r="C53" i="12"/>
  <c r="C54" i="12"/>
  <c r="C55" i="12"/>
  <c r="C56" i="12"/>
  <c r="C57" i="12"/>
  <c r="G42" i="12"/>
  <c r="G41" i="12"/>
  <c r="G43" i="12"/>
  <c r="G44" i="12"/>
  <c r="G45" i="12"/>
  <c r="G46" i="12"/>
  <c r="C41" i="12"/>
  <c r="C42" i="12"/>
  <c r="C43" i="12"/>
  <c r="C44" i="12"/>
  <c r="C45" i="12"/>
  <c r="C46" i="12"/>
  <c r="G63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8" i="13"/>
  <c r="H29" i="13"/>
  <c r="G64" i="13"/>
  <c r="G65" i="13"/>
  <c r="G66" i="13"/>
  <c r="G67" i="13"/>
  <c r="G6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8" i="13"/>
  <c r="D29" i="13"/>
  <c r="C63" i="13"/>
  <c r="C64" i="13"/>
  <c r="C65" i="13"/>
  <c r="C66" i="13"/>
  <c r="C67" i="13"/>
  <c r="C68" i="13"/>
  <c r="G53" i="13"/>
  <c r="G52" i="13"/>
  <c r="G54" i="13"/>
  <c r="G55" i="13"/>
  <c r="G56" i="13"/>
  <c r="G57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8" i="13"/>
  <c r="B29" i="13"/>
  <c r="C52" i="13"/>
  <c r="C53" i="13"/>
  <c r="C54" i="13"/>
  <c r="C55" i="13"/>
  <c r="C56" i="13"/>
  <c r="C57" i="13"/>
  <c r="G42" i="13"/>
  <c r="G41" i="13"/>
  <c r="G43" i="13"/>
  <c r="G44" i="13"/>
  <c r="G45" i="13"/>
  <c r="G46" i="13"/>
  <c r="C41" i="13"/>
  <c r="C42" i="13"/>
  <c r="C43" i="13"/>
  <c r="C44" i="13"/>
  <c r="C45" i="13"/>
  <c r="C46" i="13"/>
  <c r="G63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8" i="15"/>
  <c r="H29" i="15"/>
  <c r="G64" i="15"/>
  <c r="G65" i="15"/>
  <c r="G66" i="15"/>
  <c r="G67" i="15"/>
  <c r="G68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8" i="15"/>
  <c r="D29" i="15"/>
  <c r="C63" i="15"/>
  <c r="C64" i="15"/>
  <c r="C65" i="15"/>
  <c r="C66" i="15"/>
  <c r="C67" i="15"/>
  <c r="C68" i="15"/>
  <c r="G53" i="15"/>
  <c r="G52" i="15"/>
  <c r="G54" i="15"/>
  <c r="G55" i="15"/>
  <c r="G56" i="15"/>
  <c r="G57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8" i="15"/>
  <c r="B29" i="15"/>
  <c r="C52" i="15"/>
  <c r="C53" i="15"/>
  <c r="C54" i="15"/>
  <c r="C55" i="15"/>
  <c r="C56" i="15"/>
  <c r="C57" i="15"/>
  <c r="G42" i="15"/>
  <c r="G41" i="15"/>
  <c r="G43" i="15"/>
  <c r="G44" i="15"/>
  <c r="G45" i="15"/>
  <c r="G46" i="15"/>
  <c r="C41" i="15"/>
  <c r="C42" i="15"/>
  <c r="C43" i="15"/>
  <c r="C44" i="15"/>
  <c r="C45" i="15"/>
  <c r="C46" i="15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8" i="18"/>
  <c r="D29" i="18"/>
  <c r="C63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8" i="18"/>
  <c r="H29" i="18"/>
  <c r="C64" i="18"/>
  <c r="C65" i="18"/>
  <c r="C66" i="18"/>
  <c r="C67" i="18"/>
  <c r="C68" i="18"/>
  <c r="G63" i="18"/>
  <c r="G64" i="18"/>
  <c r="G65" i="18"/>
  <c r="G66" i="18"/>
  <c r="G67" i="18"/>
  <c r="G68" i="18"/>
  <c r="G53" i="18"/>
  <c r="G52" i="18"/>
  <c r="G54" i="18"/>
  <c r="G55" i="18"/>
  <c r="G56" i="18"/>
  <c r="G57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8" i="18"/>
  <c r="B29" i="18"/>
  <c r="C52" i="18"/>
  <c r="C53" i="18"/>
  <c r="C54" i="18"/>
  <c r="C55" i="18"/>
  <c r="C56" i="18"/>
  <c r="C57" i="18"/>
  <c r="G42" i="18"/>
  <c r="G41" i="18"/>
  <c r="G43" i="18"/>
  <c r="G44" i="18"/>
  <c r="G45" i="18"/>
  <c r="G46" i="18"/>
  <c r="C41" i="18"/>
  <c r="C42" i="18"/>
  <c r="C43" i="18"/>
  <c r="C44" i="18"/>
  <c r="C45" i="18"/>
  <c r="C46" i="18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8" i="19"/>
  <c r="B29" i="19"/>
  <c r="C4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8" i="19"/>
  <c r="D29" i="19"/>
  <c r="C42" i="19"/>
  <c r="C43" i="19"/>
  <c r="C44" i="19"/>
  <c r="C45" i="19"/>
  <c r="C46" i="19"/>
  <c r="G42" i="19"/>
  <c r="G41" i="19"/>
  <c r="G43" i="19"/>
  <c r="G44" i="19"/>
  <c r="G45" i="19"/>
  <c r="G46" i="19"/>
  <c r="G53" i="19"/>
  <c r="G52" i="19"/>
  <c r="G54" i="19"/>
  <c r="G55" i="19"/>
  <c r="G56" i="19"/>
  <c r="G57" i="19"/>
  <c r="C52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8" i="19"/>
  <c r="H29" i="19"/>
  <c r="C53" i="19"/>
  <c r="C54" i="19"/>
  <c r="C55" i="19"/>
  <c r="C56" i="19"/>
  <c r="C57" i="19"/>
  <c r="G63" i="19"/>
  <c r="G64" i="19"/>
  <c r="G65" i="19"/>
  <c r="G66" i="19"/>
  <c r="G67" i="19"/>
  <c r="G68" i="19"/>
  <c r="C63" i="19"/>
  <c r="C64" i="19"/>
  <c r="C65" i="19"/>
  <c r="C66" i="19"/>
  <c r="C67" i="19"/>
  <c r="C68" i="19"/>
  <c r="G63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8" i="21"/>
  <c r="H29" i="21"/>
  <c r="G64" i="21"/>
  <c r="G65" i="21"/>
  <c r="G66" i="21"/>
  <c r="G67" i="21"/>
  <c r="G68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8" i="21"/>
  <c r="D29" i="21"/>
  <c r="C63" i="21"/>
  <c r="C64" i="21"/>
  <c r="C65" i="21"/>
  <c r="C66" i="21"/>
  <c r="C67" i="21"/>
  <c r="C68" i="21"/>
  <c r="G53" i="21"/>
  <c r="G52" i="21"/>
  <c r="G54" i="21"/>
  <c r="G55" i="21"/>
  <c r="G56" i="21"/>
  <c r="G57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8" i="21"/>
  <c r="B29" i="21"/>
  <c r="C52" i="21"/>
  <c r="C53" i="21"/>
  <c r="C54" i="21"/>
  <c r="C55" i="21"/>
  <c r="C56" i="21"/>
  <c r="C57" i="21"/>
  <c r="G42" i="21"/>
  <c r="G41" i="21"/>
  <c r="G43" i="21"/>
  <c r="G44" i="21"/>
  <c r="G45" i="21"/>
  <c r="G46" i="21"/>
  <c r="C41" i="21"/>
  <c r="C42" i="21"/>
  <c r="C43" i="21"/>
  <c r="C44" i="21"/>
  <c r="C45" i="21"/>
  <c r="C46" i="2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8" i="22"/>
  <c r="B29" i="22"/>
  <c r="C41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8" i="22"/>
  <c r="D29" i="22"/>
  <c r="C42" i="22"/>
  <c r="C43" i="22"/>
  <c r="C44" i="22"/>
  <c r="C45" i="22"/>
  <c r="C46" i="22"/>
  <c r="G63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8" i="22"/>
  <c r="H29" i="22"/>
  <c r="G64" i="22"/>
  <c r="G65" i="22"/>
  <c r="G66" i="22"/>
  <c r="G67" i="22"/>
  <c r="G68" i="22"/>
  <c r="C52" i="22"/>
  <c r="C53" i="22"/>
  <c r="C54" i="22"/>
  <c r="C55" i="22"/>
  <c r="C56" i="22"/>
  <c r="C57" i="22"/>
  <c r="G53" i="22"/>
  <c r="G52" i="22"/>
  <c r="G54" i="22"/>
  <c r="G55" i="22"/>
  <c r="G56" i="22"/>
  <c r="G57" i="22"/>
  <c r="G42" i="22"/>
  <c r="G41" i="22"/>
  <c r="G43" i="22"/>
  <c r="G44" i="22"/>
  <c r="G45" i="22"/>
  <c r="G46" i="22"/>
  <c r="C63" i="22"/>
  <c r="C64" i="22"/>
  <c r="C65" i="22"/>
  <c r="C66" i="22"/>
  <c r="C67" i="22"/>
  <c r="C68" i="22"/>
  <c r="O99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8" i="22"/>
  <c r="O67" i="22"/>
  <c r="G69" i="22"/>
  <c r="G70" i="22"/>
  <c r="C69" i="22"/>
  <c r="C70" i="22"/>
  <c r="O66" i="22"/>
  <c r="O65" i="22"/>
  <c r="O64" i="22"/>
  <c r="O63" i="22"/>
  <c r="O62" i="22"/>
  <c r="O61" i="22"/>
  <c r="O60" i="22"/>
  <c r="O59" i="22"/>
  <c r="O58" i="22"/>
  <c r="O57" i="22"/>
  <c r="O56" i="22"/>
  <c r="G58" i="22"/>
  <c r="G59" i="22"/>
  <c r="C58" i="22"/>
  <c r="C59" i="22"/>
  <c r="O55" i="22"/>
  <c r="O54" i="22"/>
  <c r="O53" i="22"/>
  <c r="O52" i="22"/>
  <c r="O51" i="22"/>
  <c r="O50" i="22"/>
  <c r="O49" i="22"/>
  <c r="O48" i="22"/>
  <c r="O47" i="22"/>
  <c r="O46" i="22"/>
  <c r="O45" i="22"/>
  <c r="G47" i="22"/>
  <c r="G48" i="22"/>
  <c r="C47" i="22"/>
  <c r="C48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O2" i="22"/>
  <c r="O1" i="22"/>
  <c r="C47" i="21"/>
  <c r="C48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G69" i="21"/>
  <c r="G70" i="21"/>
  <c r="C69" i="21"/>
  <c r="C70" i="21"/>
  <c r="O66" i="21"/>
  <c r="O65" i="21"/>
  <c r="O64" i="21"/>
  <c r="O63" i="21"/>
  <c r="O62" i="21"/>
  <c r="O61" i="21"/>
  <c r="O60" i="21"/>
  <c r="O59" i="21"/>
  <c r="O58" i="21"/>
  <c r="O57" i="21"/>
  <c r="O56" i="21"/>
  <c r="G58" i="21"/>
  <c r="G59" i="21"/>
  <c r="C58" i="21"/>
  <c r="C59" i="21"/>
  <c r="O55" i="21"/>
  <c r="O54" i="21"/>
  <c r="O53" i="21"/>
  <c r="O52" i="21"/>
  <c r="O51" i="21"/>
  <c r="O50" i="21"/>
  <c r="O49" i="21"/>
  <c r="O48" i="21"/>
  <c r="O47" i="21"/>
  <c r="O46" i="21"/>
  <c r="O45" i="21"/>
  <c r="G47" i="21"/>
  <c r="G48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O1" i="21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G69" i="19"/>
  <c r="G70" i="19"/>
  <c r="C69" i="19"/>
  <c r="C70" i="19"/>
  <c r="O66" i="19"/>
  <c r="O65" i="19"/>
  <c r="O64" i="19"/>
  <c r="O63" i="19"/>
  <c r="O62" i="19"/>
  <c r="O61" i="19"/>
  <c r="O60" i="19"/>
  <c r="O59" i="19"/>
  <c r="O58" i="19"/>
  <c r="O57" i="19"/>
  <c r="O56" i="19"/>
  <c r="G58" i="19"/>
  <c r="G59" i="19"/>
  <c r="C58" i="19"/>
  <c r="C59" i="19"/>
  <c r="O55" i="19"/>
  <c r="O54" i="19"/>
  <c r="O53" i="19"/>
  <c r="O52" i="19"/>
  <c r="O51" i="19"/>
  <c r="O50" i="19"/>
  <c r="O49" i="19"/>
  <c r="O48" i="19"/>
  <c r="O47" i="19"/>
  <c r="O46" i="19"/>
  <c r="O45" i="19"/>
  <c r="G47" i="19"/>
  <c r="G48" i="19"/>
  <c r="C47" i="19"/>
  <c r="C48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O1" i="19"/>
  <c r="G69" i="12"/>
  <c r="C69" i="12"/>
  <c r="G58" i="12"/>
  <c r="C58" i="12"/>
  <c r="G47" i="12"/>
  <c r="C47" i="12"/>
  <c r="E32" i="13"/>
  <c r="C47" i="13"/>
  <c r="G69" i="18"/>
  <c r="G70" i="18"/>
  <c r="C69" i="18"/>
  <c r="C70" i="18"/>
  <c r="G58" i="18"/>
  <c r="G59" i="18"/>
  <c r="C58" i="18"/>
  <c r="C59" i="18"/>
  <c r="G47" i="18"/>
  <c r="G48" i="18"/>
  <c r="C47" i="18"/>
  <c r="C48" i="18"/>
  <c r="G69" i="15"/>
  <c r="C69" i="15"/>
  <c r="G58" i="15"/>
  <c r="C58" i="15"/>
  <c r="G47" i="15"/>
  <c r="C47" i="15"/>
  <c r="G47" i="13"/>
  <c r="G69" i="13"/>
  <c r="C69" i="13"/>
  <c r="G58" i="13"/>
  <c r="C58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G70" i="13"/>
  <c r="C70" i="13"/>
  <c r="O66" i="13"/>
  <c r="O65" i="13"/>
  <c r="O64" i="13"/>
  <c r="O63" i="13"/>
  <c r="O62" i="13"/>
  <c r="O61" i="13"/>
  <c r="O60" i="13"/>
  <c r="O59" i="13"/>
  <c r="O58" i="13"/>
  <c r="O57" i="13"/>
  <c r="O56" i="13"/>
  <c r="G59" i="13"/>
  <c r="C59" i="13"/>
  <c r="O55" i="13"/>
  <c r="O54" i="13"/>
  <c r="O53" i="13"/>
  <c r="O52" i="13"/>
  <c r="O51" i="13"/>
  <c r="O50" i="13"/>
  <c r="O49" i="13"/>
  <c r="O48" i="13"/>
  <c r="O47" i="13"/>
  <c r="O46" i="13"/>
  <c r="O45" i="13"/>
  <c r="G48" i="13"/>
  <c r="C48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E35" i="13"/>
  <c r="O31" i="13"/>
  <c r="O30" i="13"/>
  <c r="E33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G27" i="5"/>
  <c r="I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E27" i="5"/>
  <c r="F2" i="9"/>
  <c r="F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" i="6"/>
  <c r="W29" i="6"/>
  <c r="X29" i="6"/>
  <c r="Y29" i="6"/>
  <c r="Z29" i="6"/>
  <c r="AA29" i="6"/>
  <c r="AB29" i="6"/>
  <c r="AC29" i="6"/>
  <c r="V29" i="6"/>
  <c r="S29" i="6"/>
  <c r="T29" i="6"/>
  <c r="U29" i="6"/>
  <c r="Q29" i="6"/>
  <c r="R29" i="6"/>
  <c r="P29" i="6"/>
  <c r="N29" i="6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M29" i="4"/>
  <c r="L29" i="4"/>
  <c r="K29" i="4"/>
  <c r="I29" i="4"/>
  <c r="G29" i="4"/>
  <c r="F29" i="4"/>
  <c r="E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F29" i="5"/>
  <c r="G29" i="5"/>
  <c r="I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I28" i="5"/>
  <c r="K28" i="5"/>
  <c r="L28" i="5"/>
  <c r="F28" i="5"/>
  <c r="G28" i="5"/>
  <c r="E29" i="5"/>
  <c r="E28" i="5"/>
  <c r="F6" i="8"/>
  <c r="G6" i="8"/>
  <c r="I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F5" i="8"/>
  <c r="G5" i="8"/>
  <c r="I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E5" i="8"/>
  <c r="E6" i="8"/>
  <c r="F27" i="7"/>
  <c r="G27" i="7"/>
  <c r="I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E27" i="7"/>
  <c r="F26" i="7"/>
  <c r="G26" i="7"/>
  <c r="I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E26" i="7"/>
  <c r="F30" i="6"/>
  <c r="G30" i="6"/>
  <c r="I30" i="6"/>
  <c r="K30" i="6"/>
  <c r="L30" i="6"/>
  <c r="M30" i="6"/>
  <c r="N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0" i="6"/>
  <c r="E29" i="6"/>
  <c r="M29" i="6"/>
  <c r="L29" i="6"/>
  <c r="K29" i="6"/>
  <c r="I29" i="6"/>
  <c r="G29" i="6"/>
  <c r="F29" i="6"/>
  <c r="C33" i="6"/>
  <c r="E34" i="6"/>
  <c r="C35" i="6"/>
  <c r="C36" i="6"/>
  <c r="C34" i="6"/>
  <c r="C37" i="6"/>
  <c r="F34" i="6"/>
  <c r="H34" i="6"/>
  <c r="E35" i="6"/>
  <c r="F35" i="6"/>
  <c r="H35" i="6"/>
  <c r="P34" i="6"/>
  <c r="G34" i="6"/>
  <c r="I34" i="6"/>
  <c r="G35" i="6"/>
  <c r="I35" i="6"/>
  <c r="E36" i="6"/>
  <c r="F36" i="6"/>
  <c r="G36" i="6"/>
  <c r="H36" i="6"/>
  <c r="I36" i="6"/>
  <c r="E37" i="6"/>
  <c r="F37" i="6"/>
  <c r="G37" i="6"/>
  <c r="H37" i="6"/>
  <c r="I37" i="6"/>
  <c r="C38" i="6"/>
  <c r="J34" i="6"/>
  <c r="J35" i="6"/>
  <c r="J36" i="6"/>
  <c r="J37" i="6"/>
  <c r="C39" i="6"/>
  <c r="K34" i="6"/>
  <c r="L34" i="6"/>
  <c r="M34" i="6"/>
  <c r="K35" i="6"/>
  <c r="L35" i="6"/>
  <c r="M35" i="6"/>
  <c r="Q34" i="6"/>
  <c r="R34" i="6"/>
  <c r="P35" i="6"/>
  <c r="K36" i="6"/>
  <c r="L36" i="6"/>
  <c r="M36" i="6"/>
  <c r="Q35" i="6"/>
  <c r="R35" i="6"/>
  <c r="P36" i="6"/>
  <c r="K37" i="6"/>
  <c r="L37" i="6"/>
  <c r="M37" i="6"/>
  <c r="Q36" i="6"/>
  <c r="R36" i="6"/>
  <c r="R38" i="6"/>
  <c r="F28" i="4"/>
  <c r="G28" i="4"/>
  <c r="I28" i="4"/>
  <c r="K28" i="4"/>
  <c r="L28" i="4"/>
  <c r="M28" i="4"/>
  <c r="N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E28" i="4"/>
  <c r="C45" i="4"/>
  <c r="F25" i="7"/>
  <c r="G25" i="7"/>
  <c r="I25" i="7"/>
  <c r="K25" i="7"/>
  <c r="L25" i="7"/>
  <c r="M25" i="7"/>
  <c r="N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E25" i="7"/>
  <c r="C35" i="7"/>
  <c r="C36" i="7"/>
  <c r="C42" i="7"/>
  <c r="E42" i="7"/>
  <c r="C33" i="7"/>
  <c r="E34" i="7"/>
  <c r="C34" i="7"/>
  <c r="C37" i="7"/>
  <c r="F34" i="7"/>
  <c r="H34" i="7"/>
  <c r="G34" i="7"/>
  <c r="I34" i="7"/>
  <c r="E35" i="7"/>
  <c r="F35" i="7"/>
  <c r="G35" i="7"/>
  <c r="H35" i="7"/>
  <c r="I35" i="7"/>
  <c r="E36" i="7"/>
  <c r="F36" i="7"/>
  <c r="G36" i="7"/>
  <c r="H36" i="7"/>
  <c r="I36" i="7"/>
  <c r="E37" i="7"/>
  <c r="F37" i="7"/>
  <c r="G37" i="7"/>
  <c r="H37" i="7"/>
  <c r="I37" i="7"/>
  <c r="E38" i="7"/>
  <c r="F38" i="7"/>
  <c r="G38" i="7"/>
  <c r="H38" i="7"/>
  <c r="I38" i="7"/>
  <c r="C38" i="7"/>
  <c r="J34" i="7"/>
  <c r="J35" i="7"/>
  <c r="J36" i="7"/>
  <c r="J37" i="7"/>
  <c r="J38" i="7"/>
  <c r="C39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N40" i="7"/>
  <c r="G42" i="7"/>
  <c r="C70" i="12"/>
  <c r="G70" i="12"/>
  <c r="G59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8" i="11"/>
  <c r="B29" i="11"/>
  <c r="E35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8" i="11"/>
  <c r="D2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8" i="11"/>
  <c r="H29" i="11"/>
  <c r="J2" i="11"/>
  <c r="J3" i="11"/>
  <c r="J28" i="11"/>
  <c r="J29" i="11"/>
  <c r="L2" i="11"/>
  <c r="L28" i="11"/>
  <c r="L29" i="11"/>
  <c r="E36" i="11"/>
  <c r="E37" i="11"/>
  <c r="E32" i="11"/>
  <c r="E38" i="11"/>
  <c r="E40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" i="11"/>
  <c r="I4" i="8"/>
  <c r="K4" i="8"/>
  <c r="N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F4" i="8"/>
  <c r="G4" i="8"/>
  <c r="E4" i="8"/>
  <c r="P28" i="6"/>
  <c r="Q28" i="6"/>
  <c r="R28" i="6"/>
  <c r="S28" i="6"/>
  <c r="U28" i="6"/>
  <c r="V28" i="6"/>
  <c r="W28" i="6"/>
  <c r="X28" i="6"/>
  <c r="Y28" i="6"/>
  <c r="Z28" i="6"/>
  <c r="AA28" i="6"/>
  <c r="AB28" i="6"/>
  <c r="AC28" i="6"/>
  <c r="N28" i="6"/>
  <c r="K28" i="6"/>
  <c r="I28" i="6"/>
  <c r="G28" i="6"/>
  <c r="E28" i="6"/>
  <c r="F28" i="6"/>
  <c r="W27" i="4"/>
  <c r="X27" i="4"/>
  <c r="Y27" i="4"/>
  <c r="Z27" i="4"/>
  <c r="AA27" i="4"/>
  <c r="AB27" i="4"/>
  <c r="AC27" i="4"/>
  <c r="V27" i="4"/>
  <c r="U27" i="4"/>
  <c r="T27" i="4"/>
  <c r="S27" i="4"/>
  <c r="R27" i="4"/>
  <c r="Q27" i="4"/>
  <c r="P27" i="4"/>
  <c r="N27" i="4"/>
  <c r="K27" i="4"/>
  <c r="I27" i="4"/>
  <c r="F27" i="4"/>
  <c r="G27" i="4"/>
  <c r="E27" i="4"/>
  <c r="C34" i="4"/>
  <c r="C35" i="4"/>
  <c r="C42" i="4"/>
  <c r="E42" i="4"/>
  <c r="C32" i="4"/>
  <c r="E33" i="4"/>
  <c r="C33" i="4"/>
  <c r="C36" i="4"/>
  <c r="F33" i="4"/>
  <c r="H33" i="4"/>
  <c r="E34" i="4"/>
  <c r="F34" i="4"/>
  <c r="H34" i="4"/>
  <c r="P33" i="4"/>
  <c r="G33" i="4"/>
  <c r="I33" i="4"/>
  <c r="G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C37" i="4"/>
  <c r="J33" i="4"/>
  <c r="J34" i="4"/>
  <c r="J35" i="4"/>
  <c r="J36" i="4"/>
  <c r="J37" i="4"/>
  <c r="J38" i="4"/>
  <c r="C38" i="4"/>
  <c r="K33" i="4"/>
  <c r="L33" i="4"/>
  <c r="M33" i="4"/>
  <c r="K34" i="4"/>
  <c r="L34" i="4"/>
  <c r="M34" i="4"/>
  <c r="Q33" i="4"/>
  <c r="R33" i="4"/>
  <c r="P34" i="4"/>
  <c r="K35" i="4"/>
  <c r="L35" i="4"/>
  <c r="M35" i="4"/>
  <c r="Q34" i="4"/>
  <c r="R34" i="4"/>
  <c r="P35" i="4"/>
  <c r="K36" i="4"/>
  <c r="L36" i="4"/>
  <c r="M36" i="4"/>
  <c r="Q35" i="4"/>
  <c r="R35" i="4"/>
  <c r="P36" i="4"/>
  <c r="K37" i="4"/>
  <c r="L37" i="4"/>
  <c r="M37" i="4"/>
  <c r="K38" i="4"/>
  <c r="L38" i="4"/>
  <c r="M38" i="4"/>
  <c r="Q36" i="4"/>
  <c r="R36" i="4"/>
  <c r="R37" i="4"/>
  <c r="G42" i="4"/>
  <c r="C41" i="4"/>
  <c r="E41" i="4"/>
  <c r="N33" i="4"/>
  <c r="N34" i="4"/>
  <c r="N35" i="4"/>
  <c r="N36" i="4"/>
  <c r="N37" i="4"/>
  <c r="N38" i="4"/>
  <c r="N39" i="4"/>
  <c r="G41" i="4"/>
  <c r="C43" i="7"/>
  <c r="E43" i="7"/>
  <c r="C42" i="6"/>
  <c r="E42" i="6"/>
  <c r="C43" i="6"/>
  <c r="E43" i="6"/>
  <c r="C32" i="5"/>
  <c r="E33" i="5"/>
  <c r="C34" i="5"/>
  <c r="C35" i="5"/>
  <c r="C33" i="5"/>
  <c r="C36" i="5"/>
  <c r="F33" i="5"/>
  <c r="H33" i="5"/>
  <c r="G33" i="5"/>
  <c r="I33" i="5"/>
  <c r="E34" i="5"/>
  <c r="F34" i="5"/>
  <c r="G34" i="5"/>
  <c r="H34" i="5"/>
  <c r="I34" i="5"/>
  <c r="E35" i="5"/>
  <c r="F35" i="5"/>
  <c r="G35" i="5"/>
  <c r="H35" i="5"/>
  <c r="I35" i="5"/>
  <c r="E36" i="5"/>
  <c r="F36" i="5"/>
  <c r="G36" i="5"/>
  <c r="H36" i="5"/>
  <c r="I36" i="5"/>
  <c r="E37" i="5"/>
  <c r="F37" i="5"/>
  <c r="G37" i="5"/>
  <c r="H37" i="5"/>
  <c r="I37" i="5"/>
  <c r="E38" i="5"/>
  <c r="F38" i="5"/>
  <c r="G38" i="5"/>
  <c r="H38" i="5"/>
  <c r="I38" i="5"/>
  <c r="C37" i="5"/>
  <c r="J33" i="5"/>
  <c r="J34" i="5"/>
  <c r="J35" i="5"/>
  <c r="J36" i="5"/>
  <c r="J37" i="5"/>
  <c r="J38" i="5"/>
  <c r="C38" i="5"/>
  <c r="K33" i="5"/>
  <c r="L33" i="5"/>
  <c r="M33" i="5"/>
  <c r="N33" i="5"/>
  <c r="K34" i="5"/>
  <c r="L34" i="5"/>
  <c r="M34" i="5"/>
  <c r="N34" i="5"/>
  <c r="K35" i="5"/>
  <c r="L35" i="5"/>
  <c r="M35" i="5"/>
  <c r="N35" i="5"/>
  <c r="K36" i="5"/>
  <c r="L36" i="5"/>
  <c r="M36" i="5"/>
  <c r="N36" i="5"/>
  <c r="K37" i="5"/>
  <c r="L37" i="5"/>
  <c r="M37" i="5"/>
  <c r="N37" i="5"/>
  <c r="K38" i="5"/>
  <c r="L38" i="5"/>
  <c r="M38" i="5"/>
  <c r="N38" i="5"/>
  <c r="N39" i="5"/>
  <c r="C41" i="5"/>
  <c r="E41" i="5"/>
  <c r="G41" i="5"/>
  <c r="C42" i="5"/>
  <c r="E42" i="5"/>
  <c r="P34" i="7"/>
  <c r="Q34" i="7"/>
  <c r="R34" i="7"/>
  <c r="P35" i="7"/>
  <c r="Q35" i="7"/>
  <c r="R35" i="7"/>
  <c r="P36" i="7"/>
  <c r="Q36" i="7"/>
  <c r="R36" i="7"/>
  <c r="P37" i="7"/>
  <c r="Q37" i="7"/>
  <c r="R37" i="7"/>
  <c r="R38" i="7"/>
  <c r="G43" i="7"/>
  <c r="G43" i="6"/>
  <c r="N34" i="6"/>
  <c r="N35" i="6"/>
  <c r="N36" i="6"/>
  <c r="N37" i="6"/>
  <c r="N40" i="6"/>
  <c r="G42" i="6"/>
  <c r="P33" i="5"/>
  <c r="Q33" i="5"/>
  <c r="R33" i="5"/>
  <c r="P34" i="5"/>
  <c r="Q34" i="5"/>
  <c r="R34" i="5"/>
  <c r="P35" i="5"/>
  <c r="Q35" i="5"/>
  <c r="R35" i="5"/>
  <c r="P36" i="5"/>
  <c r="Q36" i="5"/>
  <c r="R36" i="5"/>
  <c r="R37" i="5"/>
  <c r="G42" i="5"/>
  <c r="C46" i="4"/>
  <c r="G59" i="15"/>
  <c r="G48" i="15"/>
  <c r="C48" i="15"/>
  <c r="G70" i="15"/>
  <c r="C70" i="15"/>
  <c r="C59" i="15"/>
  <c r="C48" i="12"/>
  <c r="G48" i="12"/>
  <c r="C59" i="12"/>
</calcChain>
</file>

<file path=xl/sharedStrings.xml><?xml version="1.0" encoding="utf-8"?>
<sst xmlns="http://schemas.openxmlformats.org/spreadsheetml/2006/main" count="2121" uniqueCount="395">
  <si>
    <t>№</t>
  </si>
  <si>
    <t>ФИО</t>
  </si>
  <si>
    <t>возраст</t>
  </si>
  <si>
    <t>пол</t>
  </si>
  <si>
    <t>диагноз</t>
  </si>
  <si>
    <t>сопутствующий диагноз</t>
  </si>
  <si>
    <t>стаж болезни</t>
  </si>
  <si>
    <t>препараты</t>
  </si>
  <si>
    <t>УЗИ почек</t>
  </si>
  <si>
    <t>СОЭ (мм/ч)</t>
  </si>
  <si>
    <t>Эритроциты (РВС), 10^12/л</t>
  </si>
  <si>
    <t>Гемоглобин (HGB), гр/л</t>
  </si>
  <si>
    <t>Гематокрит (HCT), %</t>
  </si>
  <si>
    <t>Ср. объем эритроцитов (MCV), фл</t>
  </si>
  <si>
    <t>Ср. содержание HGB в RBC (MCH), пг</t>
  </si>
  <si>
    <t>Тромбоциты (PLT), 10^9/л</t>
  </si>
  <si>
    <t>Ширина распределения RBC (RDV-CV), %</t>
  </si>
  <si>
    <t>Эозинофилы, %</t>
  </si>
  <si>
    <t>Лимфоциты, %</t>
  </si>
  <si>
    <t>Нейтрофилы, %</t>
  </si>
  <si>
    <t>Моноциты, %</t>
  </si>
  <si>
    <t>Базофилы, %</t>
  </si>
  <si>
    <t>ж</t>
  </si>
  <si>
    <t>СД 2 типа</t>
  </si>
  <si>
    <t>м</t>
  </si>
  <si>
    <t>Инсулин, глюкоза, аторвастатин</t>
  </si>
  <si>
    <t xml:space="preserve">СД 1 типа </t>
  </si>
  <si>
    <t>Сепсис</t>
  </si>
  <si>
    <t>Инсулин, декстроза</t>
  </si>
  <si>
    <t>Диффузные изменения паренхимы обеих почек, ЧЛС не содержит включений</t>
  </si>
  <si>
    <t>СД 1 типа</t>
  </si>
  <si>
    <t>Инсулин, бисопролол, эналаприл</t>
  </si>
  <si>
    <t>Макроангиопатия (ХИГМ)</t>
  </si>
  <si>
    <t>Инсулин, амлодипин, аторвастатин, карведилол</t>
  </si>
  <si>
    <t>ЧЛС неравномерно расширена, в срезах ЧЛС определяется повышенное количество плотных включений по типу фиброзных. Киста правой почки.</t>
  </si>
  <si>
    <t>Инсулин, винпоцетин</t>
  </si>
  <si>
    <t>Инсулин, метформин, бисопролол, амлодипин, аторвастатин</t>
  </si>
  <si>
    <t>Инсулин, винпоцетин, аторвастатин, периндоприл</t>
  </si>
  <si>
    <t>Инсулин, винпоцентин, бисопролол, периндоприл, аторвастатин</t>
  </si>
  <si>
    <t>Инсулин, гепарин, аторвастатин</t>
  </si>
  <si>
    <t>Инсулин, бисопролол, амлодипин, винпоцентин, аторвастатин</t>
  </si>
  <si>
    <t>Инсулин, бисопролол, амлодипин, аторвастатин</t>
  </si>
  <si>
    <t>ЧЛС неравномерно расширена, в срезах ЧЛС определяется повышенное количество плотных включений по типу фиброзных</t>
  </si>
  <si>
    <t>Инсулин, периндоприл, амлодипин, аторвастатин</t>
  </si>
  <si>
    <t>ЧЛС неравномерно расширена, в срезах ЧЛС определяется повышенное количество плотных включений по типу фиброзных. В проекции ЧЛС правой почки жидкостное обр до 20 мм с ровными тонкими стенками</t>
  </si>
  <si>
    <t>Гликлазид, периндоприл, аторвастатин</t>
  </si>
  <si>
    <t>Инсулин, метформин, бисопролол, периндоприл, амлодипин, аторвастатин</t>
  </si>
  <si>
    <t>Инсулин, лазортан, аторвастатин</t>
  </si>
  <si>
    <t>Инсулин, аторвастатин, валсартан</t>
  </si>
  <si>
    <t>Инсулин, периндоприл</t>
  </si>
  <si>
    <t>Инсулин, метформин, лозартан, аторвастатин, амлодипин</t>
  </si>
  <si>
    <t>Инсулин, аторвастатин, периндоприл</t>
  </si>
  <si>
    <t>Глюкоза, ммоль/л</t>
  </si>
  <si>
    <t>Железо, мкмоль/л</t>
  </si>
  <si>
    <t>СКФ по формуле MDRD, мл/мин</t>
  </si>
  <si>
    <t>Инсулин, аторвастатин, бисопролол</t>
  </si>
  <si>
    <t>Инсулин</t>
  </si>
  <si>
    <t>Инсулин, метформин, бисопролол, лозартан, амлодипин, аторвастатин</t>
  </si>
  <si>
    <t>ГБ 3 ст, стенокардия напряжения 2 фк</t>
  </si>
  <si>
    <t>Амлодипин, валсартан, бисопролол, аторвастатин, гликлазид, метформин</t>
  </si>
  <si>
    <t xml:space="preserve">СД 2 типа </t>
  </si>
  <si>
    <t>Инсулин, гликлазид, периндоприл, индапамид, аторвастатин, амлодипин</t>
  </si>
  <si>
    <t>ГБ 2 ст, АГ неконтр риск 4</t>
  </si>
  <si>
    <t>Инсулин, лозартан, амлодипин, аторвастатин, метформин</t>
  </si>
  <si>
    <t>Инсулин, аторвастатин, бисопролол, периндоприл, амлодипин</t>
  </si>
  <si>
    <t>Киста левой почки. Уплотнение структур почечных синусов.</t>
  </si>
  <si>
    <t>Инсулин, бисопролол, лозартан, метформин, аторвастатин</t>
  </si>
  <si>
    <t>Инсулин, гликлазид, периндоприл, метформин, бисопролол, аторвастатин</t>
  </si>
  <si>
    <t>ГБ 2 ст, Аг неконтр риск 4</t>
  </si>
  <si>
    <t>Инсулин, амлодипин, периндоприл, метформин, аторвастатин</t>
  </si>
  <si>
    <t>ГБ 3 ст, АГ неконтр риск 4, стенокардия напряжения 2 фк</t>
  </si>
  <si>
    <t>Метформин, бисопролол, индапамид</t>
  </si>
  <si>
    <t>Гликлазид, аторвастатин, бисопролол, метформин</t>
  </si>
  <si>
    <t xml:space="preserve">Инсулин, гликлазид, метформин, </t>
  </si>
  <si>
    <t>Инсулин, аторвастатин, бисопролол, метформин, периндоприл, амлодипин, винпоцетин</t>
  </si>
  <si>
    <t>Инсулин, амлодипин, бисопролол, лозартан</t>
  </si>
  <si>
    <t>Инсулин, гликлазид, метформин, периндоприл, аторвастатин</t>
  </si>
  <si>
    <t>Киста левой почки. ЧЛС деформирована, расширена. В проекции ЧЛС определяются множественные плотные включения по типу локального склероза, фиброза</t>
  </si>
  <si>
    <t>Инсулин, аторвастатин, винпоцетин, периндоприл, гликлазид</t>
  </si>
  <si>
    <t>ГБ 3 ст, АГ неконтр риск 4</t>
  </si>
  <si>
    <t>Киста левой почки</t>
  </si>
  <si>
    <t>0,.7</t>
  </si>
  <si>
    <t>Инсулин, лозартан, бисопролол, аторвастатин</t>
  </si>
  <si>
    <t>0.6</t>
  </si>
  <si>
    <t>ГБ 3 ст, АГ контр риск 4, стенокардия напряжения 2 фк</t>
  </si>
  <si>
    <t>Инсулин, бисопролол</t>
  </si>
  <si>
    <t>Метформин, бисопролол, периндоприл, аторвастатин</t>
  </si>
  <si>
    <t>Гликлазид, аторвастаин, лозартан, амлодипин, индапамид</t>
  </si>
  <si>
    <t>ГБ 2 ст, АГ контр риск 4</t>
  </si>
  <si>
    <t>ГБ 3 ст, АГ контр риск 4</t>
  </si>
  <si>
    <t>Инсулин, гликлазид, индапамид, аторвастаин, периндоприл, амлодипин</t>
  </si>
  <si>
    <t>Инсулин, лозартан, амлодипин, аторвастатин</t>
  </si>
  <si>
    <t>ГБ 2 ст с исходом в нефросклероз, АГ контр риск 4</t>
  </si>
  <si>
    <t>Инсулин, индапамид, бисопролол, аторвастатин</t>
  </si>
  <si>
    <t>Инсулин, периндоприл, амлодипин</t>
  </si>
  <si>
    <t>Гб 2 ст, Аг контр риск 4</t>
  </si>
  <si>
    <t>Инсулин, гликлазид</t>
  </si>
  <si>
    <t>Инсулин, аторвастатин</t>
  </si>
  <si>
    <t>Инсулин, гликлазид, периндоприл, аторвастатин, метформин</t>
  </si>
  <si>
    <t>Гб 2 ст, АГ контр риск 4</t>
  </si>
  <si>
    <t>Стенокардия напряжения 2 фк</t>
  </si>
  <si>
    <t>Инсулин, аторвастатин, бисопролол, метформин</t>
  </si>
  <si>
    <t>Очаговые образования в левой почке</t>
  </si>
  <si>
    <t>В проекции ЧЛС визуализируются жидкостные образования. Синусовые кисты почек. ЧЛС неравномерно расширена, в срезах ЧЛС определяется повышенное количество плотных включений по типу фиброзных</t>
  </si>
  <si>
    <t>ЧЛС уплотнена</t>
  </si>
  <si>
    <t>Инсулин, аторвастатин, амлодипин, метформин, индапамид</t>
  </si>
  <si>
    <t>Метформин, бисопролол, амлодипин</t>
  </si>
  <si>
    <t>Инсулин, индапамид, аторвастатин, метформин</t>
  </si>
  <si>
    <t>Инсулин, гликлазид, амлодипин, периндоприл, аторвастатин</t>
  </si>
  <si>
    <t>Инсулин, аторвастатин, бисопролол, индапамид</t>
  </si>
  <si>
    <t>ГБ 2 ст, АГ контр риск 3</t>
  </si>
  <si>
    <t>ГБ 2 ст, АГ неконтр риск 3, алим. ожирение 1 ст</t>
  </si>
  <si>
    <t>ГБ 2 ст, АГ неконтр риск 3</t>
  </si>
  <si>
    <t>ГБ 2 ст, АГ неконтр риск 4, алим. ожирение 2 ст</t>
  </si>
  <si>
    <t>ГБ 3 ст, АГ неконтр риск 4, хронический пиелонефрит</t>
  </si>
  <si>
    <t>ГБ 2 ст, АГ контр риск 4, алим. ожирение 2 ст</t>
  </si>
  <si>
    <t>ГБ 2 ст, АГ контр риск 4, алим. ожирение 1 ст</t>
  </si>
  <si>
    <t>ГБ 2 ст, АГ 1 ст, алим. ожирение 2 ст</t>
  </si>
  <si>
    <t>ГБ 2 ст, АГ неконтр риск 4, алим. ожирение 1 ст</t>
  </si>
  <si>
    <t>Алим. ожирение 2 ст</t>
  </si>
  <si>
    <t>ГБ 3 ст, АГ контр риск 4, стенокардия напряжения 2 фк, ХСН 2а</t>
  </si>
  <si>
    <t>ГБ 3 ст, АГ неконтр риск 4, ИБС</t>
  </si>
  <si>
    <t>ГБ 3 ст, АГ контр риск 4, алим. ожирение 1 ст</t>
  </si>
  <si>
    <t>ГБ 3 ст, АГ неконтр риск 4, алим. ожирение 1 ст</t>
  </si>
  <si>
    <t>ГБ 3 ст, АГ контр риск 4, алим. ожирение 3 ст</t>
  </si>
  <si>
    <t>ГБ 3 ст, АГ контр риск 4, хронический пиелонефрит</t>
  </si>
  <si>
    <t>Инсулин, индапамид, периндоприл, аторвастатин</t>
  </si>
  <si>
    <t>ГБ 3 ст, АГ контр риск 4, алим. ожирение 2 ст</t>
  </si>
  <si>
    <t>Хронический пиелонефрит</t>
  </si>
  <si>
    <t>Инсулин, бисопролол, индапамид, гликлазид</t>
  </si>
  <si>
    <t>Инсулин, метформин, бисопролол, аторвастатин</t>
  </si>
  <si>
    <t>Инсулин, гликлазид, метформин, аторвастатин</t>
  </si>
  <si>
    <t>Инсулин, периндоприл, амлодипин, бисопролол, аторвастатин, метформин, гликлазид</t>
  </si>
  <si>
    <t>Инсулин, бисопролол, аторвастатин</t>
  </si>
  <si>
    <t>Инсулин, индапамид, бисопролол</t>
  </si>
  <si>
    <t>Инсулин, гликлазид, лозартан, бисопролол, амлодипин</t>
  </si>
  <si>
    <t>Инсулин, аторвастатин, метформин, амлодипин</t>
  </si>
  <si>
    <t>ЧЛС неравномерно расширена, в срезах ЧЛС определяется повышенное количество плотных включений по типу фиброзных. Паренхиматозная киста правой почки</t>
  </si>
  <si>
    <t>ГБ 2 ст, АГ неконтр риск 4, МКБ, ДГПЖ</t>
  </si>
  <si>
    <t>ГБ 3 ст, АГ неконтр риск 4, ИБС, стенокардия напряжения 2 фк</t>
  </si>
  <si>
    <t>ГБ 2 ст, АГ неконтр риск 4, ХСН 1 фк 2, ВИЧ 4 ст</t>
  </si>
  <si>
    <t>ГБ 2 ст, АГ неконтр риск 4, алим. ожирение 1 ст, ИБС, стенокардия напряжения 2 фк</t>
  </si>
  <si>
    <t>ГБ 3 ст, АГ 1 ст, алим. ожирение 2 ст</t>
  </si>
  <si>
    <t>ГБ 3 ст, АГ контр риск 4, ИБС, ХСН 2стБ</t>
  </si>
  <si>
    <t>ГБ 3 ст, АГ контр риск 4, ИБС, стенокардия напряжения 2 фк</t>
  </si>
  <si>
    <t>ГБ 3 ст, АГ неконтр риск 4, алим. ожирение 3 ст, ХСН 2 ст 3фк</t>
  </si>
  <si>
    <t>ГБ 2 ст, АГ контр риск 4, стенокардия напряжения 2 фк</t>
  </si>
  <si>
    <t>ГБ 3 ст, АГ контр риск 4, алим. ожирение 1 ст, ХСН 2а фк 3</t>
  </si>
  <si>
    <t>Инсулин, амлодипин, бисопролол, аторвастатин</t>
  </si>
  <si>
    <t>Гликлазид, периндоприл, аторвастатин, метформин</t>
  </si>
  <si>
    <t>Инсулин, гликлазид, лозартан, аторвастатин</t>
  </si>
  <si>
    <t>Инсулин, бисопролол, индапамид, винпоцетин</t>
  </si>
  <si>
    <t>Инсулин, индапамид, периндоприл, амлодипин, бисопролол, гликлазид, метформин</t>
  </si>
  <si>
    <t>Инсулин, аторвастатин, лозартан, метопролол</t>
  </si>
  <si>
    <t>Лозартан, амлодипин, аторвастатин</t>
  </si>
  <si>
    <t>Инсулин, аторвастатин, эналаприл, амлодипин</t>
  </si>
  <si>
    <t>Инсулин, метформин,  лозартан, бисопролол, винпоцетин, аторвастатин</t>
  </si>
  <si>
    <t>Инсулин, винпоцетин, лозартан, аторвастатин</t>
  </si>
  <si>
    <t>Гликлазид, метформин, лозартан, индапамид, амлодипин, бисопролол, аторвастатин</t>
  </si>
  <si>
    <t>Инсулин, метформин, индапамид, бисопролол, аторвастатин</t>
  </si>
  <si>
    <t>Инсулин, аторвастатин, лозартан, амлодипин, индапамид</t>
  </si>
  <si>
    <t>ЧЛС деформирована, не расширена. В проекции ЧЛС определяются множественные плотные включения по типу локального склероза, фиброза</t>
  </si>
  <si>
    <t>Инсулин, метформин, бисопролол, лозартан, амлодипин, аторвастатин, индапамид</t>
  </si>
  <si>
    <t>Уплотение структуры почечного синуса обеих почек. Ангиомиолипома правой почки</t>
  </si>
  <si>
    <t>ГБ 3 ст, ИБС, ОИМ, инфекция мочевыводящих путей</t>
  </si>
  <si>
    <t>ГБ 3 ст, АГ контр риск 4, алим. ожирение 2 ст, стенокардия напряжения 3 фк, ХСН 2а</t>
  </si>
  <si>
    <t>ГБ 3 ст, АГ неконтр риск 4, алим. ожирение 1 ст, стенокардия напряженяи 2 фк</t>
  </si>
  <si>
    <t>Инсулин, бисопролол, лизиноприл, аторвастатин</t>
  </si>
  <si>
    <t>Инсулин, бисопролол, лозартан, амлодипин</t>
  </si>
  <si>
    <t>Инсулин, метформин, аторвастатин ,периндоприл, винпоцетин</t>
  </si>
  <si>
    <t>Инсулин, лозартан, бисопролол, аторвастатин, амлодипин</t>
  </si>
  <si>
    <t>Инсулин, метформин, аторвастатин</t>
  </si>
  <si>
    <t>Инсулин, бисопролол, периндоприл, аторвастатин, гликлазид</t>
  </si>
  <si>
    <t>Инсулин, биспролол, индапамид, винпоцетин, аторвастатин</t>
  </si>
  <si>
    <t>Инсулин, гликлазид, бисопролол, периндоприл, индапамид</t>
  </si>
  <si>
    <t>Синусовая киста левой почки. ЧЛС неравномерно расширена, в срезах ЧЛС определяется повышенное количество плотных включений по типу фиброзных</t>
  </si>
  <si>
    <t>Креатинин, мкмоль/л</t>
  </si>
  <si>
    <t>лейкоциты</t>
  </si>
  <si>
    <t>активированный уголь, метформин, тиоктовая кислота, ацетилсалициловая кислота, периндоприл, амлодипин, аторвастатин, инсулин гларгин-300 (Туджео), форсига, витамины В1и В6, карбамазепин</t>
  </si>
  <si>
    <t>ЧЛС неравномерно расширена, в ее срезах – повышенное количество плотных включений по типу фиброзных</t>
  </si>
  <si>
    <t>СКФ CKD-EPI</t>
  </si>
  <si>
    <t>ГБ 2 ст, АГ неконтр риск 4, ожирение 2 ст, ХСН 2Б</t>
  </si>
  <si>
    <t>инсулин, лозартан, карведилол, аторвастатин, ацекардол, торасемид, L-тироксин, моксонидин, активированный уголь, омепразол</t>
  </si>
  <si>
    <t>структурные изменения почек, справа -по типу нефропатии, слева - по типу нефросклероза</t>
  </si>
  <si>
    <t>ГБ 3, АГ неконтрол, риск 4.Хр. пиелонефрит, нефросклероз слева. Субклин.гипотиреоз.  Дислипидемия</t>
  </si>
  <si>
    <t>ХБП 3б стадии</t>
  </si>
  <si>
    <t>ХБП 4 стадия</t>
  </si>
  <si>
    <t>Атеросклероз артерий н/к ГБ 2 ст., АГ неконтролируемая, риск 4 Ожирение III ст. Дислипидемия ЖКБ, холецистэктомия. ДОА коленных суставов3 ст, НФС 1-2 ст.</t>
  </si>
  <si>
    <t>Облитер. атеросклероз сосудов н/к.ГБ3, АГдостиг. леч.,риск 4. Дислипидемия. Хр. гломерулонефрит, гипертон. форма</t>
  </si>
  <si>
    <t>актив. уголь, инсулин, торасемид, карведилол, аллопуринол, форсига</t>
  </si>
  <si>
    <t>ГБ 2 ст, АГ контр риск 3. Рак молочной железы, генерализац.</t>
  </si>
  <si>
    <t>ХБП 3а стадия</t>
  </si>
  <si>
    <t>ХБП 5 стадия</t>
  </si>
  <si>
    <t>ХБП 2 стадия</t>
  </si>
  <si>
    <t>ХБП 1 стадия</t>
  </si>
  <si>
    <t>рост (см)</t>
  </si>
  <si>
    <t>вес (кг)</t>
  </si>
  <si>
    <t>Xmin</t>
  </si>
  <si>
    <t>Xmax</t>
  </si>
  <si>
    <t>n</t>
  </si>
  <si>
    <t>m</t>
  </si>
  <si>
    <t>k</t>
  </si>
  <si>
    <t>Интервальный ряд</t>
  </si>
  <si>
    <t>ni</t>
  </si>
  <si>
    <t>xi</t>
  </si>
  <si>
    <t>xi2ni</t>
  </si>
  <si>
    <t>xср</t>
  </si>
  <si>
    <t>срквоткл</t>
  </si>
  <si>
    <t>xini</t>
  </si>
  <si>
    <t>zi</t>
  </si>
  <si>
    <t>f(zi)</t>
  </si>
  <si>
    <t>ni'</t>
  </si>
  <si>
    <t>(ni-ni')^2/ni'</t>
  </si>
  <si>
    <t>a</t>
  </si>
  <si>
    <t>ст св 1</t>
  </si>
  <si>
    <t>ст св 2</t>
  </si>
  <si>
    <t>ХИ2кр1</t>
  </si>
  <si>
    <t>ХИ2кр2</t>
  </si>
  <si>
    <t>ХИ2 набл1</t>
  </si>
  <si>
    <t>ХИ2 набл 2</t>
  </si>
  <si>
    <t>Медиана</t>
  </si>
  <si>
    <t>1 стадия</t>
  </si>
  <si>
    <t>2 стадия</t>
  </si>
  <si>
    <t>3а стадия</t>
  </si>
  <si>
    <t>4 стадия</t>
  </si>
  <si>
    <t>5 стадия</t>
  </si>
  <si>
    <t>3б стадия</t>
  </si>
  <si>
    <t>Т1</t>
  </si>
  <si>
    <t>Т2</t>
  </si>
  <si>
    <t>Т4</t>
  </si>
  <si>
    <t>Т5</t>
  </si>
  <si>
    <t>Т3б</t>
  </si>
  <si>
    <t>Т3а</t>
  </si>
  <si>
    <t>Количество групп</t>
  </si>
  <si>
    <t>Уровень значимости</t>
  </si>
  <si>
    <t>Хи2 критическое</t>
  </si>
  <si>
    <t>H-статистика</t>
  </si>
  <si>
    <t>H</t>
  </si>
  <si>
    <t>Число наблюдений</t>
  </si>
  <si>
    <t>c</t>
  </si>
  <si>
    <t>R</t>
  </si>
  <si>
    <t>Средний ранг</t>
  </si>
  <si>
    <t>D</t>
  </si>
  <si>
    <t>Вывод</t>
  </si>
  <si>
    <t>1 стадия и 2 стадия</t>
  </si>
  <si>
    <t>R1</t>
  </si>
  <si>
    <t>R2</t>
  </si>
  <si>
    <t>n1</t>
  </si>
  <si>
    <t>n2</t>
  </si>
  <si>
    <t>Q</t>
  </si>
  <si>
    <t>N</t>
  </si>
  <si>
    <t>Qкр</t>
  </si>
  <si>
    <t>Вывод:</t>
  </si>
  <si>
    <t>H-критическое</t>
  </si>
  <si>
    <t>Hкр</t>
  </si>
  <si>
    <t>1 стадия и 3а стадия</t>
  </si>
  <si>
    <t>R3а</t>
  </si>
  <si>
    <t>n3а</t>
  </si>
  <si>
    <t>1 стадия и 3б стадия</t>
  </si>
  <si>
    <t>R3б</t>
  </si>
  <si>
    <t>n3б</t>
  </si>
  <si>
    <t>2 стадия и 3а стадия</t>
  </si>
  <si>
    <t>2 стадия и 3б стадия</t>
  </si>
  <si>
    <t>3а стадия и 3б стадия</t>
  </si>
  <si>
    <t>Все выборки различны</t>
  </si>
  <si>
    <t>Минимальное значение</t>
  </si>
  <si>
    <t>Максимальное значение</t>
  </si>
  <si>
    <t>Количество исследований</t>
  </si>
  <si>
    <t>Количество интервалов</t>
  </si>
  <si>
    <t>Шаг интервала</t>
  </si>
  <si>
    <t>Х среднее</t>
  </si>
  <si>
    <t>Среднеквадратичное отклонение</t>
  </si>
  <si>
    <t>Проверка на распределение без исправильных интервалов</t>
  </si>
  <si>
    <t>Проверка на распределение с исправильными интервалами</t>
  </si>
  <si>
    <t>Проценталь 25%</t>
  </si>
  <si>
    <t>Проценталь 75%</t>
  </si>
  <si>
    <t>ИМТ</t>
  </si>
  <si>
    <t>Qкр при 0.01</t>
  </si>
  <si>
    <t>Qкр при 0.05</t>
  </si>
  <si>
    <t>Все выборки по ИМТ схожи</t>
  </si>
  <si>
    <t>Все выборки по глюкозе схожи</t>
  </si>
  <si>
    <t>Все выборки по креатинину различны</t>
  </si>
  <si>
    <t>Все выборки по СОЭ схожи, кроме пары 1 и 3а</t>
  </si>
  <si>
    <t>Все выборки по гематокриту схожи, кроме пар 2 и 3а</t>
  </si>
  <si>
    <t>Все выборки по тромбоцитам схожи</t>
  </si>
  <si>
    <t>Все выборки по RDV-CV схожи</t>
  </si>
  <si>
    <t>Все выборки по лейкоцитам схожи</t>
  </si>
  <si>
    <t>Все выборки по MCH схожи</t>
  </si>
  <si>
    <t>Все выборки по MCV схожи</t>
  </si>
  <si>
    <t>Все выборки по гемоглобину схожи, кроме пар 2 и 3а</t>
  </si>
  <si>
    <t>Все выборки по эритроцитам схожи</t>
  </si>
  <si>
    <t xml:space="preserve">Все выборки по стажу болезни различны кроме пар 1 и 3б, 1 и 3а </t>
  </si>
  <si>
    <t>Все выборки по возрасту различны, кроме 2 и 3б, 3а и 3б</t>
  </si>
  <si>
    <t>251d2c49d2dbe79ba5d23adcfffea201bde5bc15</t>
  </si>
  <si>
    <t>a7ec12cca16c35b2e2637c7b9b15421139aeca6f</t>
  </si>
  <si>
    <t>e246924d9540db8fa787ac1957ac4588f672e9af</t>
  </si>
  <si>
    <t>e8b37c9315f70d81e3dd15bf5e9b4064253c66bf</t>
  </si>
  <si>
    <t>6f3c996487e485fd4b29ae2f9c60cdb714e90468</t>
  </si>
  <si>
    <t>86cffdf72af51e137d48fe1081ef4a9e578364f1</t>
  </si>
  <si>
    <t>04c6b2f2ab339092d8d41074221a6cd531597658</t>
  </si>
  <si>
    <t>dcfce5ed4cf7a045c5baebb613ee9f1819dce9a0</t>
  </si>
  <si>
    <t>36994e8fde97a063b621bd2d97e4fc1b77ff069b</t>
  </si>
  <si>
    <t>23d89f7587496e841f9becf541bce2f8a80a45eb</t>
  </si>
  <si>
    <t>374ffd625ba5fb7b91b8e899ca019c53fdf1dc78</t>
  </si>
  <si>
    <t>228e062be57f1cfec285b0342afc061d89e726d1</t>
  </si>
  <si>
    <t>93f18df001959fec3a30a929c9e4de4fcf2aaa86</t>
  </si>
  <si>
    <t>54647d3c952c150f3f79e57d93a81a8499df8543</t>
  </si>
  <si>
    <t>80c0654f6126475d4924fd2d27b1cd3dffc6de6b</t>
  </si>
  <si>
    <t>2113557549fff4585d279e753c26094b79abfe0c</t>
  </si>
  <si>
    <t>703c321ecaa2850d2a9f167d9ca34acb33e15e20</t>
  </si>
  <si>
    <t>363574dec9396d1ef0f5365f9521cbc414f50124</t>
  </si>
  <si>
    <t>34f36ea21fd47483040ddad53559989af243d0b7</t>
  </si>
  <si>
    <t>0a51f9dc4bdb0b6d5ff872656e7ab40c55c62a28</t>
  </si>
  <si>
    <t>39a84dce74820e96330ad123445c90ea8e558f67</t>
  </si>
  <si>
    <t>6d3625b6a652e32db736aa8fdfdcf98f66193de1</t>
  </si>
  <si>
    <t>a22146791d3479b98cacf6cc03cd3e71b6276606</t>
  </si>
  <si>
    <t>f0aa80c72b39a9641aea58750556b53179632b3c</t>
  </si>
  <si>
    <t>9bc7fc48d1825f3c24ee0f3fcf8d4be6168fd704</t>
  </si>
  <si>
    <t>444b8b42cf2ffd2c7c10877539ab7fb3cb12a2c3</t>
  </si>
  <si>
    <t>5c1244abc4ca297a49ceb7cc9b02fe09a2799393</t>
  </si>
  <si>
    <t>88dac963a9331906a802f2ef6f82d0b46b90745c</t>
  </si>
  <si>
    <t>259d2874ed6985ee03e76981a4379446f68977f0</t>
  </si>
  <si>
    <t>09e2cf26ef8f0ba26a88e89519b712135c72e73c</t>
  </si>
  <si>
    <t>2b2bd0813d605d3a57ed8de081bde9d126b19712</t>
  </si>
  <si>
    <t>6d692c4f9e99587e8d21b61a5a9451cf7a790610</t>
  </si>
  <si>
    <t>3fa5c369e26ba7f529a1b86caf0b6d45b18e762b</t>
  </si>
  <si>
    <t>f56d7e3b628d671321276ee7d3e6cacdd82fa753</t>
  </si>
  <si>
    <t>86551e27378c4d53ba7fa205d4ba60b2e507a416</t>
  </si>
  <si>
    <t>68f78fb0fded9dda27fc61f90ddc0405daa239b8</t>
  </si>
  <si>
    <t>38a5231b851e4a8ba21f1bbaa9df4e739408fd86</t>
  </si>
  <si>
    <t>99a55c937004dbf4833e76b6bf28de271b638acb</t>
  </si>
  <si>
    <t>8077db978fe2613b36c87a4baf88da2ff2ca41cd</t>
  </si>
  <si>
    <t>a62feb7727ec4b655742b1cf62b463e918a60079</t>
  </si>
  <si>
    <t>b3ef7e4a3dacffee0ccf4d2163f4b38c27c9da78</t>
  </si>
  <si>
    <t>e5919ff83ca41ea21f7d41ae1f66632efe3322e0</t>
  </si>
  <si>
    <t>00ed3117114b8e92495fff4b9dbb9d48178d67d2</t>
  </si>
  <si>
    <t>5851d60ec6935ac341c7fc716277e1b044331cf4</t>
  </si>
  <si>
    <t>5a59f124b1801846db90bf5439c65d2a983ce197</t>
  </si>
  <si>
    <t>36e705ceb2c28ce19db7ba8986ea20061ceb2c22</t>
  </si>
  <si>
    <t>e720aae8311c98135beb63943aa966444439e7d2</t>
  </si>
  <si>
    <t>02435e982d4d65605ea24791ea2364a2927f7b94</t>
  </si>
  <si>
    <t>c25abd6c98f5b28f123738f7a9a810404f6ef786</t>
  </si>
  <si>
    <t>b6b3580defffefcc5e80024736cd6d6b0bb159e5</t>
  </si>
  <si>
    <t>e1f1017f6a69fc58a988b9faab89706cc5fb2c84</t>
  </si>
  <si>
    <t>81164c3e8b49a8b2593b66cc0d1fd72e19b784d6</t>
  </si>
  <si>
    <t>031407955971674bda720b1c8c05b9707632d8f3</t>
  </si>
  <si>
    <t>24ca9e99d301a8173b4208d1fd0cda9e55c2be49</t>
  </si>
  <si>
    <t>57dbda5cfff19c394ebcb963138d408c53cd94db</t>
  </si>
  <si>
    <t>9a7a40523fce2f60535b28070403f5bd6e49ce01</t>
  </si>
  <si>
    <t>bd91c0812ff02957fff394033756311167fdaa30</t>
  </si>
  <si>
    <t>69da6ca1636532df29af1a5f702e296c6bbb76d5</t>
  </si>
  <si>
    <t>ad13ca873bf2f9e6d9cbf26b599a8b364ecaf7b7</t>
  </si>
  <si>
    <t>1cf30e81901d5f1e427c9a073ef6efa158a8c939</t>
  </si>
  <si>
    <t>64187a6632a9c9e16de39db383d432ea6b098f49</t>
  </si>
  <si>
    <t>3da05aae46ae0ecb2d0c4a1edf0a0e1e1d62ac43</t>
  </si>
  <si>
    <t>94076bc1258b9055ff6281bb9114db641e78d482</t>
  </si>
  <si>
    <t>08a06f58352f8792a6e3ec5a81ca0d16ec9fb254</t>
  </si>
  <si>
    <t>22ed14e844616cd35af45d2783cb0013dd76f617</t>
  </si>
  <si>
    <t>edd103cab15e714af9ec87858c4410b8c6f42453</t>
  </si>
  <si>
    <t>47e2e69a6bfe1c648b0292bb949c5aadeed379eb</t>
  </si>
  <si>
    <t>0ec64d1d854a83206e96b6d1914d09f64d807b30</t>
  </si>
  <si>
    <t>71b8b85bde1c0544fa1fed81a60450cc980d5a99</t>
  </si>
  <si>
    <t>a5984b76db8929c725c2d51a9f8dbc01c8ae6166</t>
  </si>
  <si>
    <t>27f0b01aeeb665c9c8713be21ae5b7cc6ab55435</t>
  </si>
  <si>
    <t>6cd18f59db670ea1c576cac48dd906850a535f6b</t>
  </si>
  <si>
    <t>cda54aca16e169106f459967ea45c89cc827c845</t>
  </si>
  <si>
    <t>af3771e0dd34d8b28275ad5c9e353014a3888188</t>
  </si>
  <si>
    <t>0c532f6f32b82ec92775dcc2479e5fbaab45f7ec</t>
  </si>
  <si>
    <t>c29ea63da741f268c19462a2379f5862cfbffe15</t>
  </si>
  <si>
    <t>05715c308a2948d9184c12afbfdea628dfdb16ac</t>
  </si>
  <si>
    <t>46b0097787f92b3c6d42409398693cb5e8d58180</t>
  </si>
  <si>
    <t>ad1bd1cf1b83abce579687037a7753c3c0f30e3f</t>
  </si>
  <si>
    <t>cda09b48564967a0813066beca1b55e3c1a8528e</t>
  </si>
  <si>
    <t>cbdf7520be1dd2f5b2b2dc814558e193bd01f7aa</t>
  </si>
  <si>
    <t>6dfbf59f9f186e159bb51d141c90e25e4b55f926</t>
  </si>
  <si>
    <t>241a5f15cb482357cd3e6583a4f10d9f9641fa13</t>
  </si>
  <si>
    <t>fc7675209cf9fe7accade3d3da09631723fe30b0</t>
  </si>
  <si>
    <t>0105ef91e0807ddb254631d9d888c71fb4f11479</t>
  </si>
  <si>
    <t>13c81b8aeb6e7b77ae1712e0c68120ea270cf46e</t>
  </si>
  <si>
    <t>4fd5ac168633a9158e484de92d5948d2fca45d0e</t>
  </si>
  <si>
    <t>bd389fda7f4e9ad01fcc15595216d32d4ae6d9b8</t>
  </si>
  <si>
    <t>23d8e43f7aebc422368e4345ec22567ca05050ba</t>
  </si>
  <si>
    <t>772ac81b474218693dffc492e95f36a99662dfc3</t>
  </si>
  <si>
    <t>e7143bcb91ebe5f109b293f6da8b9dde0fc21062</t>
  </si>
  <si>
    <t>412ce328825b29fa176d120b11d282b86a3153ec</t>
  </si>
  <si>
    <t>29a615fa43bf02dfbe04db668326f671928733fb</t>
  </si>
  <si>
    <t>a62e1beab25163ee8e4ce30d44f6695114fbfb66</t>
  </si>
  <si>
    <t>a5923308ba16e14489dc06a5d3573e4ed549009f</t>
  </si>
  <si>
    <t>c94d76dd402cd64ae65819a6322e2fbb64ffc544</t>
  </si>
  <si>
    <t>d1bff6228ecf392e81a1571d7f101aea08f4c1de</t>
  </si>
  <si>
    <t>ebadfdab8eba4bc956a1febb1369cb9e17408bbd</t>
  </si>
  <si>
    <t>8add481d8bd980aaef50de473765bd47db531be5</t>
  </si>
  <si>
    <t>f67d474e42d68a00815a7ae84b315ad773ee2f7f</t>
  </si>
  <si>
    <t>cbea90d9d678563b9f902e94ec0394a2bbaef544</t>
  </si>
  <si>
    <t>0b37471d8758cd40a6df68a7bf93773ed07e7492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</si>
</sst>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i/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/>
  </cellStyleXfs>
  <cellXfs count="1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16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164" fontId="13" fillId="0" borderId="1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2" borderId="0" xfId="0" applyFont="1" applyFill="1" applyAlignment="1">
      <alignment vertical="center"/>
    </xf>
    <xf numFmtId="164" fontId="0" fillId="6" borderId="5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1" borderId="0" xfId="0" applyFill="1"/>
    <xf numFmtId="0" fontId="0" fillId="11" borderId="5" xfId="0" applyFill="1" applyBorder="1"/>
    <xf numFmtId="164" fontId="0" fillId="6" borderId="0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6" fillId="0" borderId="0" xfId="0" applyFont="1"/>
    <xf numFmtId="0" fontId="16" fillId="0" borderId="0" xfId="0" applyFont="1"/>
    <xf numFmtId="164" fontId="0" fillId="8" borderId="0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2" fillId="13" borderId="1" xfId="0" applyFont="1" applyFill="1" applyBorder="1"/>
    <xf numFmtId="0" fontId="0" fillId="13" borderId="1" xfId="0" applyFill="1" applyBorder="1"/>
    <xf numFmtId="164" fontId="0" fillId="8" borderId="2" xfId="0" applyNumberFormat="1" applyFill="1" applyBorder="1" applyAlignment="1">
      <alignment horizontal="center" vertical="center"/>
    </xf>
    <xf numFmtId="0" fontId="19" fillId="11" borderId="1" xfId="0" applyFont="1" applyFill="1" applyBorder="1"/>
    <xf numFmtId="0" fontId="6" fillId="11" borderId="1" xfId="0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0" fontId="0" fillId="0" borderId="8" xfId="0" applyBorder="1"/>
    <xf numFmtId="0" fontId="5" fillId="0" borderId="0" xfId="0" applyFont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8" fillId="2" borderId="0" xfId="0" applyFont="1" applyFill="1" applyAlignment="1">
      <alignment horizontal="left" vertical="center"/>
    </xf>
    <xf numFmtId="0" fontId="6" fillId="0" borderId="0" xfId="0" applyFont="1"/>
    <xf numFmtId="0" fontId="6" fillId="0" borderId="0" xfId="0" applyFont="1"/>
    <xf numFmtId="0" fontId="0" fillId="6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2" fillId="8" borderId="5" xfId="0" applyFont="1" applyFill="1" applyBorder="1" applyAlignment="1">
      <alignment horizontal="center" vertical="center"/>
    </xf>
    <xf numFmtId="0" fontId="6" fillId="0" borderId="0" xfId="0" applyFont="1"/>
    <xf numFmtId="0" fontId="17" fillId="5" borderId="0" xfId="0" applyFont="1" applyFill="1" applyAlignment="1">
      <alignment horizontal="center" vertical="center"/>
    </xf>
    <xf numFmtId="0" fontId="6" fillId="0" borderId="0" xfId="0" applyFont="1"/>
    <xf numFmtId="0" fontId="18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1" fillId="0" borderId="0" xfId="7"/>
  </cellXfs>
  <cellStyles count="8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бычный 2" xfId="7" xr:uid="{EB5B435E-02A5-4204-88CF-ADC803CA4623}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66BD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"/>
  <sheetViews>
    <sheetView zoomScale="80" zoomScaleNormal="80" zoomScalePageLayoutView="60" workbookViewId="0">
      <pane ySplit="1" topLeftCell="A23" activePane="bottomLeft" state="frozen"/>
      <selection pane="bottomLeft" activeCell="C2" sqref="C2:C26"/>
    </sheetView>
  </sheetViews>
  <sheetFormatPr defaultColWidth="8.77734375" defaultRowHeight="14.4" x14ac:dyDescent="0.3"/>
  <cols>
    <col min="1" max="1" width="11.44140625" style="1" bestFit="1" customWidth="1"/>
    <col min="2" max="2" width="5.6640625" style="2" customWidth="1"/>
    <col min="3" max="3" width="18" style="3" customWidth="1"/>
    <col min="4" max="4" width="7.6640625" style="2" customWidth="1"/>
    <col min="5" max="5" width="10.33203125" style="2" customWidth="1"/>
    <col min="6" max="7" width="11" style="2" customWidth="1"/>
    <col min="8" max="8" width="9.33203125" style="1" customWidth="1"/>
    <col min="9" max="9" width="10.77734375" style="2" customWidth="1"/>
    <col min="10" max="10" width="22.44140625" style="4" bestFit="1" customWidth="1"/>
    <col min="11" max="11" width="15.44140625" style="2" customWidth="1"/>
    <col min="12" max="13" width="17.33203125" style="2" customWidth="1"/>
    <col min="14" max="15" width="12.44140625" style="2" customWidth="1"/>
    <col min="16" max="16" width="8.44140625" style="2" customWidth="1"/>
    <col min="17" max="17" width="13.109375" style="2" customWidth="1"/>
    <col min="18" max="18" width="14.109375" style="2" customWidth="1"/>
    <col min="19" max="19" width="12" style="2" customWidth="1"/>
    <col min="20" max="20" width="22.109375" style="2" customWidth="1"/>
    <col min="21" max="21" width="20.109375" style="2" customWidth="1"/>
    <col min="22" max="22" width="16.109375" style="2" customWidth="1"/>
    <col min="23" max="24" width="21.77734375" style="2" customWidth="1"/>
    <col min="25" max="25" width="15.6640625" style="2" customWidth="1"/>
    <col min="26" max="27" width="15.109375" style="2" customWidth="1"/>
    <col min="28" max="28" width="14" style="2" customWidth="1"/>
    <col min="29" max="29" width="13.77734375" style="2" customWidth="1"/>
    <col min="30" max="30" width="38" style="3" customWidth="1"/>
    <col min="31" max="31" width="35.109375" style="3" customWidth="1"/>
    <col min="32" max="16384" width="8.77734375" style="1"/>
  </cols>
  <sheetData>
    <row r="1" spans="2:33" s="5" customFormat="1" ht="36" customHeight="1" thickBot="1" x14ac:dyDescent="0.35">
      <c r="B1" s="46" t="s">
        <v>0</v>
      </c>
      <c r="C1" s="46" t="s">
        <v>1</v>
      </c>
      <c r="D1" s="46" t="s">
        <v>3</v>
      </c>
      <c r="E1" s="46" t="s">
        <v>2</v>
      </c>
      <c r="F1" s="103" t="s">
        <v>276</v>
      </c>
      <c r="G1" s="42" t="s">
        <v>196</v>
      </c>
      <c r="H1" s="46" t="s">
        <v>4</v>
      </c>
      <c r="I1" s="46" t="s">
        <v>6</v>
      </c>
      <c r="J1" s="46" t="s">
        <v>5</v>
      </c>
      <c r="K1" s="44" t="s">
        <v>176</v>
      </c>
      <c r="L1" s="48" t="s">
        <v>54</v>
      </c>
      <c r="M1" s="40" t="s">
        <v>180</v>
      </c>
      <c r="N1" s="45" t="s">
        <v>52</v>
      </c>
      <c r="O1" s="45" t="s">
        <v>53</v>
      </c>
      <c r="P1" s="44" t="s">
        <v>9</v>
      </c>
      <c r="Q1" s="44" t="s">
        <v>10</v>
      </c>
      <c r="R1" s="44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44" t="s">
        <v>177</v>
      </c>
      <c r="Y1" s="44" t="s">
        <v>17</v>
      </c>
      <c r="Z1" s="44" t="s">
        <v>18</v>
      </c>
      <c r="AA1" s="44" t="s">
        <v>19</v>
      </c>
      <c r="AB1" s="44" t="s">
        <v>20</v>
      </c>
      <c r="AC1" s="44" t="s">
        <v>21</v>
      </c>
      <c r="AD1" s="46" t="s">
        <v>7</v>
      </c>
      <c r="AE1" s="46" t="s">
        <v>8</v>
      </c>
      <c r="AG1" s="47" t="s">
        <v>195</v>
      </c>
    </row>
    <row r="2" spans="2:33" ht="61.95" customHeight="1" x14ac:dyDescent="0.3">
      <c r="B2" s="10">
        <v>1</v>
      </c>
      <c r="C2" t="s">
        <v>293</v>
      </c>
      <c r="D2" s="10" t="s">
        <v>22</v>
      </c>
      <c r="E2" s="10">
        <v>64</v>
      </c>
      <c r="F2" s="26">
        <f>G2/((AG2/100)*(AG2/100))</f>
        <v>35.430839002267582</v>
      </c>
      <c r="G2" s="58">
        <v>100</v>
      </c>
      <c r="H2" s="12" t="s">
        <v>23</v>
      </c>
      <c r="I2" s="10">
        <v>14</v>
      </c>
      <c r="J2" s="13" t="s">
        <v>32</v>
      </c>
      <c r="K2" s="10">
        <v>68.5</v>
      </c>
      <c r="L2" s="10">
        <v>80</v>
      </c>
      <c r="M2" s="36">
        <v>81</v>
      </c>
      <c r="N2" s="10">
        <v>15.07</v>
      </c>
      <c r="O2" s="10">
        <v>0</v>
      </c>
      <c r="P2" s="10">
        <v>16</v>
      </c>
      <c r="Q2" s="10">
        <v>5.05</v>
      </c>
      <c r="R2" s="10">
        <v>140</v>
      </c>
      <c r="S2" s="10">
        <v>39.299999999999997</v>
      </c>
      <c r="T2" s="10">
        <v>77.8</v>
      </c>
      <c r="U2" s="10">
        <v>27.7</v>
      </c>
      <c r="V2" s="10">
        <v>277</v>
      </c>
      <c r="W2" s="10">
        <v>11.8</v>
      </c>
      <c r="X2" s="10">
        <v>6.69</v>
      </c>
      <c r="Y2" s="10">
        <v>2.7</v>
      </c>
      <c r="Z2" s="10">
        <v>58.9</v>
      </c>
      <c r="AA2" s="10">
        <v>30.6</v>
      </c>
      <c r="AB2" s="10">
        <v>6.9</v>
      </c>
      <c r="AC2" s="10">
        <v>0.9</v>
      </c>
      <c r="AD2" s="11" t="s">
        <v>33</v>
      </c>
      <c r="AE2" s="11" t="s">
        <v>34</v>
      </c>
      <c r="AG2" s="58">
        <v>168</v>
      </c>
    </row>
    <row r="3" spans="2:33" ht="61.95" customHeight="1" x14ac:dyDescent="0.3">
      <c r="B3" s="6">
        <v>2</v>
      </c>
      <c r="C3" t="s">
        <v>294</v>
      </c>
      <c r="D3" s="10" t="s">
        <v>24</v>
      </c>
      <c r="E3" s="10">
        <v>66</v>
      </c>
      <c r="F3" s="26">
        <f t="shared" ref="F3:F26" si="0">G3/((AG3/100)*(AG3/100))</f>
        <v>38.062283737024224</v>
      </c>
      <c r="G3" s="58">
        <v>110</v>
      </c>
      <c r="H3" s="12" t="s">
        <v>23</v>
      </c>
      <c r="I3" s="10">
        <v>15</v>
      </c>
      <c r="J3" s="13" t="s">
        <v>127</v>
      </c>
      <c r="K3" s="10">
        <v>77.63</v>
      </c>
      <c r="L3" s="10">
        <v>92.4</v>
      </c>
      <c r="M3" s="36">
        <v>90</v>
      </c>
      <c r="N3" s="10">
        <v>8.82</v>
      </c>
      <c r="O3" s="10">
        <v>0</v>
      </c>
      <c r="P3" s="10">
        <v>13</v>
      </c>
      <c r="Q3" s="10">
        <v>4.67</v>
      </c>
      <c r="R3" s="10">
        <v>138</v>
      </c>
      <c r="S3" s="10">
        <v>41.7</v>
      </c>
      <c r="T3" s="10">
        <v>89.3</v>
      </c>
      <c r="U3" s="10">
        <v>29.6</v>
      </c>
      <c r="V3" s="10">
        <v>232</v>
      </c>
      <c r="W3" s="10">
        <v>14.3</v>
      </c>
      <c r="X3" s="10">
        <v>6.12</v>
      </c>
      <c r="Y3" s="10">
        <v>2.8</v>
      </c>
      <c r="Z3" s="10">
        <v>32.200000000000003</v>
      </c>
      <c r="AA3" s="10">
        <v>54.7</v>
      </c>
      <c r="AB3" s="10">
        <v>9.6</v>
      </c>
      <c r="AC3" s="10">
        <v>0.8</v>
      </c>
      <c r="AD3" s="11" t="s">
        <v>73</v>
      </c>
      <c r="AE3" s="11"/>
      <c r="AG3" s="58">
        <v>170</v>
      </c>
    </row>
    <row r="4" spans="2:33" ht="61.95" customHeight="1" x14ac:dyDescent="0.3">
      <c r="B4" s="10">
        <v>3</v>
      </c>
      <c r="C4" t="s">
        <v>295</v>
      </c>
      <c r="D4" s="10" t="s">
        <v>22</v>
      </c>
      <c r="E4" s="10">
        <v>70</v>
      </c>
      <c r="F4" s="26">
        <f t="shared" si="0"/>
        <v>28</v>
      </c>
      <c r="G4" s="58">
        <v>63</v>
      </c>
      <c r="H4" s="12" t="s">
        <v>23</v>
      </c>
      <c r="I4" s="10">
        <v>24</v>
      </c>
      <c r="J4" s="13" t="s">
        <v>62</v>
      </c>
      <c r="K4" s="10">
        <v>57.61</v>
      </c>
      <c r="L4" s="10">
        <v>95.6</v>
      </c>
      <c r="M4" s="36">
        <v>90</v>
      </c>
      <c r="N4" s="10">
        <v>5.94</v>
      </c>
      <c r="O4" s="10">
        <v>12.58</v>
      </c>
      <c r="P4" s="10">
        <v>20</v>
      </c>
      <c r="Q4" s="10">
        <v>4.2300000000000004</v>
      </c>
      <c r="R4" s="38">
        <v>115</v>
      </c>
      <c r="S4" s="10">
        <v>25.5</v>
      </c>
      <c r="T4" s="10">
        <v>83.9</v>
      </c>
      <c r="U4" s="10">
        <v>27.2</v>
      </c>
      <c r="V4" s="10">
        <v>344</v>
      </c>
      <c r="W4" s="10">
        <v>14.4</v>
      </c>
      <c r="X4" s="10">
        <v>7.7</v>
      </c>
      <c r="Y4" s="10">
        <v>1.6</v>
      </c>
      <c r="Z4" s="10">
        <v>34</v>
      </c>
      <c r="AA4" s="10">
        <v>57.2</v>
      </c>
      <c r="AB4" s="10">
        <v>6.9</v>
      </c>
      <c r="AC4" s="10">
        <v>0.3</v>
      </c>
      <c r="AD4" s="11" t="s">
        <v>67</v>
      </c>
      <c r="AE4" s="11"/>
      <c r="AG4" s="58">
        <v>150</v>
      </c>
    </row>
    <row r="5" spans="2:33" ht="61.95" customHeight="1" x14ac:dyDescent="0.3">
      <c r="B5" s="6">
        <v>4</v>
      </c>
      <c r="C5" t="s">
        <v>296</v>
      </c>
      <c r="D5" s="10" t="s">
        <v>22</v>
      </c>
      <c r="E5" s="10">
        <v>68</v>
      </c>
      <c r="F5" s="26">
        <f t="shared" si="0"/>
        <v>28.124999999999993</v>
      </c>
      <c r="G5" s="58">
        <v>72</v>
      </c>
      <c r="H5" s="12" t="s">
        <v>23</v>
      </c>
      <c r="I5" s="10">
        <v>10</v>
      </c>
      <c r="J5" s="13" t="s">
        <v>112</v>
      </c>
      <c r="K5" s="10">
        <v>60.5</v>
      </c>
      <c r="L5" s="10">
        <v>91.8</v>
      </c>
      <c r="M5" s="26">
        <v>90</v>
      </c>
      <c r="N5" s="10">
        <v>9</v>
      </c>
      <c r="O5" s="10">
        <v>0</v>
      </c>
      <c r="P5" s="10">
        <v>7</v>
      </c>
      <c r="Q5" s="10">
        <v>4.84</v>
      </c>
      <c r="R5" s="10">
        <v>143</v>
      </c>
      <c r="S5" s="10">
        <v>43.8</v>
      </c>
      <c r="T5" s="10">
        <v>90.5</v>
      </c>
      <c r="U5" s="10">
        <v>29.5</v>
      </c>
      <c r="V5" s="10">
        <v>159</v>
      </c>
      <c r="W5" s="10">
        <v>13</v>
      </c>
      <c r="X5" s="10">
        <v>5.27</v>
      </c>
      <c r="Y5" s="10">
        <v>1.5</v>
      </c>
      <c r="Z5" s="10">
        <v>35.200000000000003</v>
      </c>
      <c r="AA5" s="10">
        <v>54.6</v>
      </c>
      <c r="AB5" s="10">
        <v>8</v>
      </c>
      <c r="AC5" s="10">
        <v>0.4</v>
      </c>
      <c r="AD5" s="11" t="s">
        <v>136</v>
      </c>
      <c r="AE5" s="11"/>
      <c r="AG5" s="58">
        <v>160</v>
      </c>
    </row>
    <row r="6" spans="2:33" ht="61.95" customHeight="1" x14ac:dyDescent="0.3">
      <c r="B6" s="10">
        <v>5</v>
      </c>
      <c r="C6" t="s">
        <v>297</v>
      </c>
      <c r="D6" s="10" t="s">
        <v>24</v>
      </c>
      <c r="E6" s="10">
        <v>69</v>
      </c>
      <c r="F6" s="26">
        <f t="shared" si="0"/>
        <v>32.699167657550532</v>
      </c>
      <c r="G6" s="58">
        <v>99</v>
      </c>
      <c r="H6" s="12" t="s">
        <v>23</v>
      </c>
      <c r="I6" s="10">
        <v>12</v>
      </c>
      <c r="J6" s="13" t="s">
        <v>110</v>
      </c>
      <c r="K6" s="10">
        <v>74</v>
      </c>
      <c r="L6" s="10">
        <v>96.8</v>
      </c>
      <c r="M6" s="36">
        <v>91</v>
      </c>
      <c r="N6" s="10">
        <v>6.72</v>
      </c>
      <c r="O6" s="10">
        <v>0</v>
      </c>
      <c r="P6" s="10">
        <v>5</v>
      </c>
      <c r="Q6" s="10">
        <v>4.6399999999999997</v>
      </c>
      <c r="R6" s="10">
        <v>140</v>
      </c>
      <c r="S6" s="10">
        <v>41.5</v>
      </c>
      <c r="T6" s="10">
        <v>89.4</v>
      </c>
      <c r="U6" s="10">
        <v>30.2</v>
      </c>
      <c r="V6" s="10">
        <v>206</v>
      </c>
      <c r="W6" s="10">
        <v>12.9</v>
      </c>
      <c r="X6" s="10">
        <v>7.35</v>
      </c>
      <c r="Y6" s="10">
        <v>2.9</v>
      </c>
      <c r="Z6" s="10">
        <v>32.799999999999997</v>
      </c>
      <c r="AA6" s="10">
        <v>53.6</v>
      </c>
      <c r="AB6" s="10">
        <v>10.6</v>
      </c>
      <c r="AC6" s="10">
        <v>0.1</v>
      </c>
      <c r="AD6" s="11" t="s">
        <v>130</v>
      </c>
      <c r="AE6" s="11"/>
      <c r="AG6" s="58">
        <v>174</v>
      </c>
    </row>
    <row r="7" spans="2:33" ht="61.95" customHeight="1" x14ac:dyDescent="0.3">
      <c r="B7" s="6">
        <v>6</v>
      </c>
      <c r="C7" t="s">
        <v>298</v>
      </c>
      <c r="D7" s="10" t="s">
        <v>24</v>
      </c>
      <c r="E7" s="10">
        <v>68</v>
      </c>
      <c r="F7" s="26">
        <f t="shared" si="0"/>
        <v>40.562466197944836</v>
      </c>
      <c r="G7" s="58">
        <v>120</v>
      </c>
      <c r="H7" s="12" t="s">
        <v>23</v>
      </c>
      <c r="I7" s="10">
        <v>6</v>
      </c>
      <c r="J7" s="13" t="s">
        <v>88</v>
      </c>
      <c r="K7" s="10">
        <v>69.3</v>
      </c>
      <c r="L7" s="10">
        <v>104.7</v>
      </c>
      <c r="M7" s="36">
        <v>93</v>
      </c>
      <c r="N7" s="10">
        <v>14.74</v>
      </c>
      <c r="O7" s="10">
        <v>0</v>
      </c>
      <c r="P7" s="10">
        <v>11</v>
      </c>
      <c r="Q7" s="10">
        <v>5.23</v>
      </c>
      <c r="R7" s="10">
        <v>158</v>
      </c>
      <c r="S7" s="10">
        <v>45.8</v>
      </c>
      <c r="T7" s="10">
        <v>87.6</v>
      </c>
      <c r="U7" s="10">
        <v>30.2</v>
      </c>
      <c r="V7" s="10">
        <v>310</v>
      </c>
      <c r="W7" s="10">
        <v>13.4</v>
      </c>
      <c r="X7" s="10">
        <v>8.4700000000000006</v>
      </c>
      <c r="Y7" s="10">
        <v>4.8</v>
      </c>
      <c r="Z7" s="10">
        <v>24.9</v>
      </c>
      <c r="AA7" s="10">
        <v>58.6</v>
      </c>
      <c r="AB7" s="10">
        <v>11.2</v>
      </c>
      <c r="AC7" s="10">
        <v>0.5</v>
      </c>
      <c r="AD7" s="11" t="s">
        <v>132</v>
      </c>
      <c r="AE7" s="11" t="s">
        <v>137</v>
      </c>
      <c r="AG7" s="58">
        <v>172</v>
      </c>
    </row>
    <row r="8" spans="2:33" ht="61.95" customHeight="1" x14ac:dyDescent="0.3">
      <c r="B8" s="10">
        <v>7</v>
      </c>
      <c r="C8" t="s">
        <v>299</v>
      </c>
      <c r="D8" s="10" t="s">
        <v>24</v>
      </c>
      <c r="E8" s="10">
        <v>64</v>
      </c>
      <c r="F8" s="26">
        <f t="shared" si="0"/>
        <v>27.335640138408309</v>
      </c>
      <c r="G8" s="58">
        <v>79</v>
      </c>
      <c r="H8" s="12" t="s">
        <v>23</v>
      </c>
      <c r="I8" s="10">
        <v>23</v>
      </c>
      <c r="J8" s="13" t="s">
        <v>79</v>
      </c>
      <c r="K8" s="10">
        <v>71.5</v>
      </c>
      <c r="L8" s="10">
        <v>102.3</v>
      </c>
      <c r="M8" s="26">
        <v>94</v>
      </c>
      <c r="N8" s="10">
        <v>7.39</v>
      </c>
      <c r="O8" s="10">
        <v>0</v>
      </c>
      <c r="P8" s="10">
        <v>32</v>
      </c>
      <c r="Q8" s="10">
        <v>4.32</v>
      </c>
      <c r="R8" s="38">
        <v>121</v>
      </c>
      <c r="S8" s="10">
        <v>37</v>
      </c>
      <c r="T8" s="10">
        <v>85.6</v>
      </c>
      <c r="U8" s="10">
        <v>28</v>
      </c>
      <c r="V8" s="10">
        <v>216</v>
      </c>
      <c r="W8" s="10">
        <v>12.8</v>
      </c>
      <c r="X8" s="10">
        <v>6.21</v>
      </c>
      <c r="Y8" s="10">
        <v>3.9</v>
      </c>
      <c r="Z8" s="10">
        <v>32</v>
      </c>
      <c r="AA8" s="10">
        <v>55.9</v>
      </c>
      <c r="AB8" s="10">
        <v>7.9</v>
      </c>
      <c r="AC8" s="10">
        <v>0.3</v>
      </c>
      <c r="AD8" s="11" t="s">
        <v>134</v>
      </c>
      <c r="AE8" s="11"/>
      <c r="AG8" s="58">
        <v>170</v>
      </c>
    </row>
    <row r="9" spans="2:33" ht="61.95" customHeight="1" x14ac:dyDescent="0.3">
      <c r="B9" s="6">
        <v>8</v>
      </c>
      <c r="C9" t="s">
        <v>300</v>
      </c>
      <c r="D9" s="10" t="s">
        <v>22</v>
      </c>
      <c r="E9" s="10">
        <v>56</v>
      </c>
      <c r="F9" s="26">
        <f t="shared" si="0"/>
        <v>31.603212373587155</v>
      </c>
      <c r="G9" s="58">
        <v>85</v>
      </c>
      <c r="H9" s="12" t="s">
        <v>23</v>
      </c>
      <c r="I9" s="10">
        <v>14</v>
      </c>
      <c r="J9" s="13" t="s">
        <v>122</v>
      </c>
      <c r="K9" s="10">
        <v>62.62</v>
      </c>
      <c r="L9" s="10">
        <v>91</v>
      </c>
      <c r="M9" s="36">
        <v>95</v>
      </c>
      <c r="N9" s="10">
        <v>16.52</v>
      </c>
      <c r="O9" s="10">
        <v>0</v>
      </c>
      <c r="P9" s="10">
        <v>25</v>
      </c>
      <c r="Q9" s="10">
        <v>4.41</v>
      </c>
      <c r="R9" s="10">
        <v>125</v>
      </c>
      <c r="S9" s="10">
        <v>39.299999999999997</v>
      </c>
      <c r="T9" s="10">
        <v>89.1</v>
      </c>
      <c r="U9" s="10">
        <v>28.3</v>
      </c>
      <c r="V9" s="10">
        <v>294</v>
      </c>
      <c r="W9" s="10">
        <v>13</v>
      </c>
      <c r="X9" s="10">
        <v>6.79</v>
      </c>
      <c r="Y9" s="10">
        <v>3.7</v>
      </c>
      <c r="Z9" s="10">
        <v>42.9</v>
      </c>
      <c r="AA9" s="10">
        <v>43.6</v>
      </c>
      <c r="AB9" s="10">
        <v>9</v>
      </c>
      <c r="AC9" s="10">
        <v>0.7</v>
      </c>
      <c r="AD9" s="11" t="s">
        <v>46</v>
      </c>
      <c r="AE9" s="11" t="s">
        <v>163</v>
      </c>
      <c r="AG9" s="58">
        <v>164</v>
      </c>
    </row>
    <row r="10" spans="2:33" ht="61.95" customHeight="1" x14ac:dyDescent="0.3">
      <c r="B10" s="10">
        <v>9</v>
      </c>
      <c r="C10" t="s">
        <v>301</v>
      </c>
      <c r="D10" s="10" t="s">
        <v>22</v>
      </c>
      <c r="E10" s="10">
        <v>66</v>
      </c>
      <c r="F10" s="26">
        <f t="shared" si="0"/>
        <v>24.801587301587304</v>
      </c>
      <c r="G10" s="58">
        <v>70</v>
      </c>
      <c r="H10" s="12" t="s">
        <v>23</v>
      </c>
      <c r="I10" s="10">
        <v>11</v>
      </c>
      <c r="J10" s="13" t="s">
        <v>68</v>
      </c>
      <c r="K10" s="10">
        <v>53.45</v>
      </c>
      <c r="L10" s="10">
        <v>105.5</v>
      </c>
      <c r="M10" s="36">
        <v>95</v>
      </c>
      <c r="N10" s="10">
        <v>8.5299999999999994</v>
      </c>
      <c r="O10" s="10">
        <v>0</v>
      </c>
      <c r="P10" s="10">
        <v>5</v>
      </c>
      <c r="Q10" s="10">
        <v>4.3499999999999996</v>
      </c>
      <c r="R10" s="10">
        <v>132</v>
      </c>
      <c r="S10" s="10">
        <v>37.9</v>
      </c>
      <c r="T10" s="10">
        <v>87.1</v>
      </c>
      <c r="U10" s="10">
        <v>30.3</v>
      </c>
      <c r="V10" s="10">
        <v>299</v>
      </c>
      <c r="W10" s="10">
        <v>12</v>
      </c>
      <c r="X10" s="10">
        <v>7.6</v>
      </c>
      <c r="Y10" s="10">
        <v>1.2</v>
      </c>
      <c r="Z10" s="10">
        <v>28.7</v>
      </c>
      <c r="AA10" s="10">
        <v>62.7</v>
      </c>
      <c r="AB10" s="10">
        <v>7.1</v>
      </c>
      <c r="AC10" s="10">
        <v>0.3</v>
      </c>
      <c r="AD10" s="11" t="s">
        <v>131</v>
      </c>
      <c r="AE10" s="11"/>
      <c r="AG10" s="58">
        <v>168</v>
      </c>
    </row>
    <row r="11" spans="2:33" ht="61.95" customHeight="1" x14ac:dyDescent="0.3">
      <c r="B11" s="6">
        <v>10</v>
      </c>
      <c r="C11" t="s">
        <v>302</v>
      </c>
      <c r="D11" s="10" t="s">
        <v>24</v>
      </c>
      <c r="E11" s="10">
        <v>40</v>
      </c>
      <c r="F11" s="26">
        <f t="shared" si="0"/>
        <v>19.883853048857468</v>
      </c>
      <c r="G11" s="58">
        <v>63</v>
      </c>
      <c r="H11" s="12" t="s">
        <v>26</v>
      </c>
      <c r="I11" s="10">
        <v>8</v>
      </c>
      <c r="J11" s="13"/>
      <c r="K11" s="10">
        <v>86.65</v>
      </c>
      <c r="L11" s="10">
        <v>90.1</v>
      </c>
      <c r="M11" s="36">
        <v>96</v>
      </c>
      <c r="N11" s="10">
        <v>8.59</v>
      </c>
      <c r="O11" s="10">
        <v>0</v>
      </c>
      <c r="P11" s="10">
        <v>10</v>
      </c>
      <c r="Q11" s="10">
        <v>4.97</v>
      </c>
      <c r="R11" s="10">
        <v>150</v>
      </c>
      <c r="S11" s="10">
        <v>45.9</v>
      </c>
      <c r="T11" s="10">
        <v>92.4</v>
      </c>
      <c r="U11" s="10">
        <v>30.2</v>
      </c>
      <c r="V11" s="10">
        <v>267</v>
      </c>
      <c r="W11" s="10">
        <v>12.2</v>
      </c>
      <c r="X11" s="10">
        <v>7.58</v>
      </c>
      <c r="Y11" s="10">
        <v>2.9</v>
      </c>
      <c r="Z11" s="10">
        <v>27.6</v>
      </c>
      <c r="AA11" s="10">
        <v>57.4</v>
      </c>
      <c r="AB11" s="10">
        <v>10.7</v>
      </c>
      <c r="AC11" s="10">
        <v>1.1000000000000001</v>
      </c>
      <c r="AD11" s="11" t="s">
        <v>56</v>
      </c>
      <c r="AE11" s="11"/>
      <c r="AG11" s="58">
        <v>178</v>
      </c>
    </row>
    <row r="12" spans="2:33" ht="61.95" customHeight="1" x14ac:dyDescent="0.3">
      <c r="B12" s="10">
        <v>11</v>
      </c>
      <c r="C12" t="s">
        <v>303</v>
      </c>
      <c r="D12" s="10" t="s">
        <v>24</v>
      </c>
      <c r="E12" s="10">
        <v>63</v>
      </c>
      <c r="F12" s="26">
        <f t="shared" si="0"/>
        <v>30.189590629151066</v>
      </c>
      <c r="G12" s="58">
        <v>100</v>
      </c>
      <c r="H12" s="12" t="s">
        <v>23</v>
      </c>
      <c r="I12" s="10">
        <v>7</v>
      </c>
      <c r="J12" s="13" t="s">
        <v>95</v>
      </c>
      <c r="K12" s="10">
        <v>69.3</v>
      </c>
      <c r="L12" s="10">
        <v>106.4</v>
      </c>
      <c r="M12" s="36">
        <v>96</v>
      </c>
      <c r="N12" s="10">
        <v>8.48</v>
      </c>
      <c r="O12" s="10">
        <v>6.57</v>
      </c>
      <c r="P12" s="10">
        <v>9</v>
      </c>
      <c r="Q12" s="10">
        <v>4.97</v>
      </c>
      <c r="R12" s="38">
        <v>114</v>
      </c>
      <c r="S12" s="10">
        <v>38.6</v>
      </c>
      <c r="T12" s="10">
        <v>77.7</v>
      </c>
      <c r="U12" s="10">
        <v>22.9</v>
      </c>
      <c r="V12" s="10">
        <v>322</v>
      </c>
      <c r="W12" s="10">
        <v>14.5</v>
      </c>
      <c r="X12" s="10">
        <v>6.74</v>
      </c>
      <c r="Y12" s="10">
        <v>2.7</v>
      </c>
      <c r="Z12" s="10">
        <v>31.6</v>
      </c>
      <c r="AA12" s="10">
        <v>55.6</v>
      </c>
      <c r="AB12" s="10">
        <v>9.3000000000000007</v>
      </c>
      <c r="AC12" s="10">
        <v>0.4</v>
      </c>
      <c r="AD12" s="11" t="s">
        <v>96</v>
      </c>
      <c r="AE12" s="11"/>
      <c r="AG12" s="58">
        <v>182</v>
      </c>
    </row>
    <row r="13" spans="2:33" ht="61.95" customHeight="1" x14ac:dyDescent="0.3">
      <c r="B13" s="6">
        <v>12</v>
      </c>
      <c r="C13" t="s">
        <v>304</v>
      </c>
      <c r="D13" s="10" t="s">
        <v>22</v>
      </c>
      <c r="E13" s="10">
        <v>59</v>
      </c>
      <c r="F13" s="26">
        <f t="shared" si="0"/>
        <v>29.996712689020377</v>
      </c>
      <c r="G13" s="58">
        <v>73</v>
      </c>
      <c r="H13" s="12" t="s">
        <v>23</v>
      </c>
      <c r="I13" s="10">
        <v>11</v>
      </c>
      <c r="J13" s="13" t="s">
        <v>111</v>
      </c>
      <c r="K13" s="10">
        <v>56.8</v>
      </c>
      <c r="L13" s="10">
        <v>100.6</v>
      </c>
      <c r="M13" s="26">
        <v>98</v>
      </c>
      <c r="N13" s="10">
        <v>22.3</v>
      </c>
      <c r="O13" s="10">
        <v>0</v>
      </c>
      <c r="P13" s="10">
        <v>17</v>
      </c>
      <c r="Q13" s="10">
        <v>5.08</v>
      </c>
      <c r="R13" s="10">
        <v>140</v>
      </c>
      <c r="S13" s="10">
        <v>40.1</v>
      </c>
      <c r="T13" s="10">
        <v>78.900000000000006</v>
      </c>
      <c r="U13" s="10">
        <v>27.6</v>
      </c>
      <c r="V13" s="10">
        <v>184</v>
      </c>
      <c r="W13" s="10">
        <v>14.3</v>
      </c>
      <c r="X13" s="10">
        <v>7.96</v>
      </c>
      <c r="Y13" s="10">
        <v>4.9000000000000004</v>
      </c>
      <c r="Z13" s="10">
        <v>28.8</v>
      </c>
      <c r="AA13" s="10">
        <v>57.5</v>
      </c>
      <c r="AB13" s="10">
        <v>8.1999999999999993</v>
      </c>
      <c r="AC13" s="10">
        <v>0.6</v>
      </c>
      <c r="AD13" s="11" t="s">
        <v>37</v>
      </c>
      <c r="AE13" s="11" t="s">
        <v>42</v>
      </c>
      <c r="AG13" s="58">
        <v>156</v>
      </c>
    </row>
    <row r="14" spans="2:33" ht="61.95" customHeight="1" x14ac:dyDescent="0.3">
      <c r="B14" s="10">
        <v>13</v>
      </c>
      <c r="C14" t="s">
        <v>305</v>
      </c>
      <c r="D14" s="10" t="s">
        <v>24</v>
      </c>
      <c r="E14" s="10">
        <v>57</v>
      </c>
      <c r="F14" s="26">
        <f t="shared" si="0"/>
        <v>28.373702422145332</v>
      </c>
      <c r="G14" s="58">
        <v>82</v>
      </c>
      <c r="H14" s="12" t="s">
        <v>23</v>
      </c>
      <c r="I14" s="10">
        <v>11</v>
      </c>
      <c r="J14" s="13" t="s">
        <v>89</v>
      </c>
      <c r="K14" s="10">
        <v>71.959999999999994</v>
      </c>
      <c r="L14" s="10">
        <v>105.6</v>
      </c>
      <c r="M14" s="26">
        <v>98</v>
      </c>
      <c r="N14" s="10">
        <v>9.31</v>
      </c>
      <c r="O14" s="10">
        <v>0</v>
      </c>
      <c r="P14" s="10">
        <v>6</v>
      </c>
      <c r="Q14" s="10">
        <v>5.82</v>
      </c>
      <c r="R14" s="10">
        <v>174</v>
      </c>
      <c r="S14" s="10">
        <v>51.1</v>
      </c>
      <c r="T14" s="10">
        <v>87.8</v>
      </c>
      <c r="U14" s="10">
        <v>29.9</v>
      </c>
      <c r="V14" s="10">
        <v>290</v>
      </c>
      <c r="W14" s="10">
        <v>13.8</v>
      </c>
      <c r="X14" s="10">
        <v>7.05</v>
      </c>
      <c r="Y14" s="10">
        <v>1.9</v>
      </c>
      <c r="Z14" s="10">
        <v>27.7</v>
      </c>
      <c r="AA14" s="10">
        <v>62.5</v>
      </c>
      <c r="AB14" s="10">
        <v>7.5</v>
      </c>
      <c r="AC14" s="10">
        <v>0.4</v>
      </c>
      <c r="AD14" s="11" t="s">
        <v>56</v>
      </c>
      <c r="AE14" s="11" t="s">
        <v>80</v>
      </c>
      <c r="AG14" s="58">
        <v>170</v>
      </c>
    </row>
    <row r="15" spans="2:33" ht="61.95" customHeight="1" x14ac:dyDescent="0.3">
      <c r="B15" s="6">
        <v>14</v>
      </c>
      <c r="C15" t="s">
        <v>306</v>
      </c>
      <c r="D15" s="10" t="s">
        <v>24</v>
      </c>
      <c r="E15" s="10">
        <v>49</v>
      </c>
      <c r="F15" s="26">
        <f t="shared" si="0"/>
        <v>21.612811791383223</v>
      </c>
      <c r="G15" s="58">
        <v>61</v>
      </c>
      <c r="H15" s="12" t="s">
        <v>30</v>
      </c>
      <c r="I15" s="10">
        <v>6</v>
      </c>
      <c r="J15" s="13"/>
      <c r="K15" s="10">
        <v>78.97</v>
      </c>
      <c r="L15" s="10">
        <v>96.3</v>
      </c>
      <c r="M15" s="26">
        <v>100</v>
      </c>
      <c r="N15" s="10">
        <v>4.3600000000000003</v>
      </c>
      <c r="O15" s="10">
        <v>0</v>
      </c>
      <c r="P15" s="10">
        <v>17</v>
      </c>
      <c r="Q15" s="10">
        <v>4.8600000000000003</v>
      </c>
      <c r="R15" s="10">
        <v>154</v>
      </c>
      <c r="S15" s="10">
        <v>44.8</v>
      </c>
      <c r="T15" s="10">
        <v>92.2</v>
      </c>
      <c r="U15" s="10">
        <v>31.7</v>
      </c>
      <c r="V15" s="10">
        <v>259</v>
      </c>
      <c r="W15" s="10">
        <v>12.5</v>
      </c>
      <c r="X15" s="10">
        <v>5.25</v>
      </c>
      <c r="Y15" s="10">
        <v>4</v>
      </c>
      <c r="Z15" s="10">
        <v>50.3</v>
      </c>
      <c r="AA15" s="10">
        <v>36.1</v>
      </c>
      <c r="AB15" s="10">
        <v>8.6</v>
      </c>
      <c r="AC15" s="10">
        <v>1</v>
      </c>
      <c r="AD15" s="19" t="s">
        <v>85</v>
      </c>
      <c r="AE15" s="11"/>
      <c r="AG15" s="58">
        <v>168</v>
      </c>
    </row>
    <row r="16" spans="2:33" ht="61.95" customHeight="1" x14ac:dyDescent="0.3">
      <c r="B16" s="10">
        <v>15</v>
      </c>
      <c r="C16" t="s">
        <v>307</v>
      </c>
      <c r="D16" s="10" t="s">
        <v>22</v>
      </c>
      <c r="E16" s="10">
        <v>55</v>
      </c>
      <c r="F16" s="26">
        <f t="shared" si="0"/>
        <v>19.132653061224492</v>
      </c>
      <c r="G16" s="58">
        <v>54</v>
      </c>
      <c r="H16" s="12" t="s">
        <v>23</v>
      </c>
      <c r="I16" s="10">
        <v>15</v>
      </c>
      <c r="J16" s="13" t="s">
        <v>62</v>
      </c>
      <c r="K16" s="10">
        <v>57.5</v>
      </c>
      <c r="L16" s="10">
        <v>100.6</v>
      </c>
      <c r="M16" s="26">
        <v>100</v>
      </c>
      <c r="N16" s="10">
        <v>28</v>
      </c>
      <c r="O16" s="10">
        <v>7.59</v>
      </c>
      <c r="P16" s="10">
        <v>10</v>
      </c>
      <c r="Q16" s="10">
        <v>3.3</v>
      </c>
      <c r="R16" s="38">
        <v>104</v>
      </c>
      <c r="S16" s="10">
        <v>29.8</v>
      </c>
      <c r="T16" s="10">
        <v>90.3</v>
      </c>
      <c r="U16" s="10">
        <v>31.5</v>
      </c>
      <c r="V16" s="10">
        <v>245</v>
      </c>
      <c r="W16" s="10">
        <v>17.100000000000001</v>
      </c>
      <c r="X16" s="10">
        <v>6.5</v>
      </c>
      <c r="Y16" s="10">
        <v>1</v>
      </c>
      <c r="Z16" s="10">
        <v>14</v>
      </c>
      <c r="AA16" s="10">
        <v>78</v>
      </c>
      <c r="AB16" s="10">
        <v>6</v>
      </c>
      <c r="AC16" s="10">
        <v>1</v>
      </c>
      <c r="AD16" s="11" t="s">
        <v>133</v>
      </c>
      <c r="AE16" s="11" t="s">
        <v>137</v>
      </c>
      <c r="AG16" s="58">
        <v>168</v>
      </c>
    </row>
    <row r="17" spans="1:33" ht="61.95" customHeight="1" x14ac:dyDescent="0.3">
      <c r="B17" s="6">
        <v>16</v>
      </c>
      <c r="C17" t="s">
        <v>308</v>
      </c>
      <c r="D17" s="10" t="s">
        <v>22</v>
      </c>
      <c r="E17" s="10">
        <v>63</v>
      </c>
      <c r="F17" s="26">
        <f t="shared" si="0"/>
        <v>38.671874999999993</v>
      </c>
      <c r="G17" s="58">
        <v>99</v>
      </c>
      <c r="H17" s="12" t="s">
        <v>23</v>
      </c>
      <c r="I17" s="10">
        <v>8</v>
      </c>
      <c r="J17" s="13" t="s">
        <v>127</v>
      </c>
      <c r="K17" s="10">
        <v>47.98</v>
      </c>
      <c r="L17" s="10">
        <v>118.8</v>
      </c>
      <c r="M17" s="26">
        <v>101</v>
      </c>
      <c r="N17" s="10">
        <v>11.27</v>
      </c>
      <c r="O17" s="10">
        <v>6.13</v>
      </c>
      <c r="P17" s="10">
        <v>15</v>
      </c>
      <c r="Q17" s="10">
        <v>3.6</v>
      </c>
      <c r="R17" s="38">
        <v>115</v>
      </c>
      <c r="S17" s="10">
        <v>35</v>
      </c>
      <c r="T17" s="10">
        <v>97.2</v>
      </c>
      <c r="U17" s="10">
        <v>32.200000000000003</v>
      </c>
      <c r="V17" s="10">
        <v>250</v>
      </c>
      <c r="W17" s="10">
        <v>15.1</v>
      </c>
      <c r="X17" s="10">
        <v>11.25</v>
      </c>
      <c r="Y17" s="10">
        <v>2.7</v>
      </c>
      <c r="Z17" s="10">
        <v>13.4</v>
      </c>
      <c r="AA17" s="10">
        <v>74.5</v>
      </c>
      <c r="AB17" s="10">
        <v>8.8000000000000007</v>
      </c>
      <c r="AC17" s="10">
        <v>0.6</v>
      </c>
      <c r="AD17" s="11" t="s">
        <v>57</v>
      </c>
      <c r="AE17" s="11"/>
      <c r="AG17" s="58">
        <v>160</v>
      </c>
    </row>
    <row r="18" spans="1:33" ht="61.95" customHeight="1" x14ac:dyDescent="0.3">
      <c r="B18" s="10">
        <v>17</v>
      </c>
      <c r="C18" t="s">
        <v>309</v>
      </c>
      <c r="D18" s="10" t="s">
        <v>24</v>
      </c>
      <c r="E18" s="10">
        <v>51</v>
      </c>
      <c r="F18" s="26">
        <f t="shared" si="0"/>
        <v>29.387755102040817</v>
      </c>
      <c r="G18" s="58">
        <v>90</v>
      </c>
      <c r="H18" s="12" t="s">
        <v>23</v>
      </c>
      <c r="I18" s="10">
        <v>9</v>
      </c>
      <c r="J18" s="13" t="s">
        <v>110</v>
      </c>
      <c r="K18" s="10">
        <v>74.400000000000006</v>
      </c>
      <c r="L18" s="10">
        <v>102.3</v>
      </c>
      <c r="M18" s="26">
        <v>101</v>
      </c>
      <c r="N18" s="10">
        <v>14.4</v>
      </c>
      <c r="O18" s="10">
        <v>0</v>
      </c>
      <c r="P18" s="10">
        <v>13</v>
      </c>
      <c r="Q18" s="10">
        <v>4.3899999999999997</v>
      </c>
      <c r="R18" s="10">
        <v>136</v>
      </c>
      <c r="S18" s="10">
        <v>40.700000000000003</v>
      </c>
      <c r="T18" s="10">
        <v>92.7</v>
      </c>
      <c r="U18" s="10">
        <v>31</v>
      </c>
      <c r="V18" s="10">
        <v>83</v>
      </c>
      <c r="W18" s="10">
        <v>14.6</v>
      </c>
      <c r="X18" s="10">
        <v>4.5</v>
      </c>
      <c r="Y18" s="10">
        <v>3.5</v>
      </c>
      <c r="Z18" s="10">
        <v>8.5</v>
      </c>
      <c r="AA18" s="10">
        <v>82.3</v>
      </c>
      <c r="AB18" s="10">
        <v>5</v>
      </c>
      <c r="AC18" s="10">
        <v>0.7</v>
      </c>
      <c r="AD18" s="11" t="s">
        <v>135</v>
      </c>
      <c r="AE18" s="11"/>
      <c r="AG18" s="58">
        <v>175</v>
      </c>
    </row>
    <row r="19" spans="1:33" ht="61.95" customHeight="1" x14ac:dyDescent="0.3">
      <c r="B19" s="6">
        <v>18</v>
      </c>
      <c r="C19" t="s">
        <v>310</v>
      </c>
      <c r="D19" s="10" t="s">
        <v>24</v>
      </c>
      <c r="E19" s="10">
        <v>33</v>
      </c>
      <c r="F19" s="26">
        <f t="shared" si="0"/>
        <v>37.551020408163268</v>
      </c>
      <c r="G19" s="58">
        <v>115</v>
      </c>
      <c r="H19" s="12" t="s">
        <v>23</v>
      </c>
      <c r="I19" s="10">
        <v>8</v>
      </c>
      <c r="J19" s="13" t="s">
        <v>119</v>
      </c>
      <c r="K19" s="10">
        <v>85.63</v>
      </c>
      <c r="L19" s="10">
        <v>95</v>
      </c>
      <c r="M19" s="26">
        <v>102</v>
      </c>
      <c r="N19" s="10">
        <v>15.05</v>
      </c>
      <c r="O19" s="10">
        <v>0</v>
      </c>
      <c r="P19" s="10">
        <v>2</v>
      </c>
      <c r="Q19" s="10">
        <v>6.08</v>
      </c>
      <c r="R19" s="10">
        <v>175</v>
      </c>
      <c r="S19" s="10">
        <v>50.9</v>
      </c>
      <c r="T19" s="10">
        <v>83.7</v>
      </c>
      <c r="U19" s="10">
        <v>28.8</v>
      </c>
      <c r="V19" s="10">
        <v>227</v>
      </c>
      <c r="W19" s="10">
        <v>12.2</v>
      </c>
      <c r="X19" s="10">
        <v>7.53</v>
      </c>
      <c r="Y19" s="10">
        <v>1.7</v>
      </c>
      <c r="Z19" s="10">
        <v>32.9</v>
      </c>
      <c r="AA19" s="10">
        <v>54.2</v>
      </c>
      <c r="AB19" s="10">
        <v>10.5</v>
      </c>
      <c r="AC19" s="10">
        <v>0.7</v>
      </c>
      <c r="AD19" s="11" t="s">
        <v>56</v>
      </c>
      <c r="AE19" s="11"/>
      <c r="AG19" s="58">
        <v>175</v>
      </c>
    </row>
    <row r="20" spans="1:33" ht="61.95" customHeight="1" x14ac:dyDescent="0.3">
      <c r="B20" s="10">
        <v>19</v>
      </c>
      <c r="C20" t="s">
        <v>311</v>
      </c>
      <c r="D20" s="10" t="s">
        <v>22</v>
      </c>
      <c r="E20" s="10">
        <v>53</v>
      </c>
      <c r="F20" s="26">
        <f t="shared" si="0"/>
        <v>35.250761095978206</v>
      </c>
      <c r="G20" s="58">
        <v>88</v>
      </c>
      <c r="H20" s="12" t="s">
        <v>23</v>
      </c>
      <c r="I20" s="10">
        <v>13</v>
      </c>
      <c r="J20" s="13" t="s">
        <v>113</v>
      </c>
      <c r="K20" s="10">
        <v>57.24</v>
      </c>
      <c r="L20" s="10">
        <v>101.9</v>
      </c>
      <c r="M20" s="26">
        <v>102</v>
      </c>
      <c r="N20" s="10">
        <v>15.34</v>
      </c>
      <c r="O20" s="10">
        <v>0</v>
      </c>
      <c r="P20" s="10">
        <v>6</v>
      </c>
      <c r="Q20" s="10">
        <v>5.4</v>
      </c>
      <c r="R20" s="10">
        <v>148</v>
      </c>
      <c r="S20" s="10">
        <v>46.1</v>
      </c>
      <c r="T20" s="10">
        <v>85.4</v>
      </c>
      <c r="U20" s="10">
        <v>27.4</v>
      </c>
      <c r="V20" s="10">
        <v>263</v>
      </c>
      <c r="W20" s="10">
        <v>13.1</v>
      </c>
      <c r="X20" s="10">
        <v>6.61</v>
      </c>
      <c r="Y20" s="10">
        <v>2.2999999999999998</v>
      </c>
      <c r="Z20" s="10">
        <v>54.2</v>
      </c>
      <c r="AA20" s="10">
        <v>36</v>
      </c>
      <c r="AB20" s="10">
        <v>6.7</v>
      </c>
      <c r="AC20" s="10">
        <v>0.8</v>
      </c>
      <c r="AD20" s="11" t="s">
        <v>91</v>
      </c>
      <c r="AE20" s="11"/>
      <c r="AG20" s="58">
        <v>158</v>
      </c>
    </row>
    <row r="21" spans="1:33" ht="61.95" customHeight="1" x14ac:dyDescent="0.3">
      <c r="B21" s="6">
        <v>20</v>
      </c>
      <c r="C21" t="s">
        <v>312</v>
      </c>
      <c r="D21" s="10" t="s">
        <v>22</v>
      </c>
      <c r="E21" s="10">
        <v>47</v>
      </c>
      <c r="F21" s="26">
        <f t="shared" si="0"/>
        <v>51.374716553287989</v>
      </c>
      <c r="G21" s="58">
        <v>145</v>
      </c>
      <c r="H21" s="12" t="s">
        <v>23</v>
      </c>
      <c r="I21" s="10">
        <v>10</v>
      </c>
      <c r="J21" s="13" t="s">
        <v>114</v>
      </c>
      <c r="K21" s="10">
        <v>61.69</v>
      </c>
      <c r="L21" s="10">
        <v>95.8</v>
      </c>
      <c r="M21" s="26">
        <v>104</v>
      </c>
      <c r="N21" s="10">
        <v>11.66</v>
      </c>
      <c r="O21" s="10">
        <v>0</v>
      </c>
      <c r="P21" s="10">
        <v>5</v>
      </c>
      <c r="Q21" s="10">
        <v>5.0199999999999996</v>
      </c>
      <c r="R21" s="10">
        <v>154</v>
      </c>
      <c r="S21" s="10">
        <v>45.3</v>
      </c>
      <c r="T21" s="10">
        <v>90.2</v>
      </c>
      <c r="U21" s="10">
        <v>30.7</v>
      </c>
      <c r="V21" s="10">
        <v>289</v>
      </c>
      <c r="W21" s="10">
        <v>12.8</v>
      </c>
      <c r="X21" s="10">
        <v>6.94</v>
      </c>
      <c r="Y21" s="10">
        <v>3.2</v>
      </c>
      <c r="Z21" s="10">
        <v>41.8</v>
      </c>
      <c r="AA21" s="10">
        <v>44.6</v>
      </c>
      <c r="AB21" s="10">
        <v>9.4</v>
      </c>
      <c r="AC21" s="10">
        <v>1</v>
      </c>
      <c r="AD21" s="11" t="s">
        <v>41</v>
      </c>
      <c r="AE21" s="11"/>
      <c r="AG21" s="58">
        <v>168</v>
      </c>
    </row>
    <row r="22" spans="1:33" ht="61.95" customHeight="1" x14ac:dyDescent="0.3">
      <c r="A22" s="1" t="s">
        <v>194</v>
      </c>
      <c r="B22" s="10">
        <v>21</v>
      </c>
      <c r="C22" t="s">
        <v>313</v>
      </c>
      <c r="D22" s="10" t="s">
        <v>22</v>
      </c>
      <c r="E22" s="10">
        <v>20</v>
      </c>
      <c r="F22" s="26">
        <f t="shared" si="0"/>
        <v>39.792387543252602</v>
      </c>
      <c r="G22" s="58">
        <v>115</v>
      </c>
      <c r="H22" s="12" t="s">
        <v>23</v>
      </c>
      <c r="I22" s="10">
        <v>6</v>
      </c>
      <c r="J22" s="13" t="s">
        <v>113</v>
      </c>
      <c r="K22" s="10">
        <v>67.8</v>
      </c>
      <c r="L22" s="10">
        <v>102.2</v>
      </c>
      <c r="M22" s="26">
        <v>112</v>
      </c>
      <c r="N22" s="10">
        <v>11.39</v>
      </c>
      <c r="O22" s="10">
        <v>0</v>
      </c>
      <c r="P22" s="10">
        <v>20</v>
      </c>
      <c r="Q22" s="10">
        <v>4.5</v>
      </c>
      <c r="R22" s="10">
        <v>141</v>
      </c>
      <c r="S22" s="10">
        <v>43.2</v>
      </c>
      <c r="T22" s="10">
        <v>96</v>
      </c>
      <c r="U22" s="10">
        <v>31.3</v>
      </c>
      <c r="V22" s="10">
        <v>231</v>
      </c>
      <c r="W22" s="10">
        <v>12.3</v>
      </c>
      <c r="X22" s="10">
        <v>7.2</v>
      </c>
      <c r="Y22" s="10">
        <v>7.1</v>
      </c>
      <c r="Z22" s="10">
        <v>24</v>
      </c>
      <c r="AA22" s="10">
        <v>59.1</v>
      </c>
      <c r="AB22" s="10">
        <v>8.1</v>
      </c>
      <c r="AC22" s="10">
        <v>1.7</v>
      </c>
      <c r="AD22" s="11" t="s">
        <v>129</v>
      </c>
      <c r="AE22" s="11"/>
      <c r="AG22" s="58">
        <v>170</v>
      </c>
    </row>
    <row r="23" spans="1:33" ht="61.95" customHeight="1" x14ac:dyDescent="0.3">
      <c r="B23" s="6">
        <v>22</v>
      </c>
      <c r="C23" t="s">
        <v>314</v>
      </c>
      <c r="D23" s="10" t="s">
        <v>22</v>
      </c>
      <c r="E23" s="10">
        <v>28</v>
      </c>
      <c r="F23" s="26">
        <f t="shared" si="0"/>
        <v>21.821067248561793</v>
      </c>
      <c r="G23" s="58">
        <v>44</v>
      </c>
      <c r="H23" s="12" t="s">
        <v>30</v>
      </c>
      <c r="I23" s="10">
        <v>27</v>
      </c>
      <c r="J23" s="13" t="s">
        <v>128</v>
      </c>
      <c r="K23" s="10">
        <v>62.7</v>
      </c>
      <c r="L23" s="10">
        <v>104.4</v>
      </c>
      <c r="M23" s="26">
        <v>116</v>
      </c>
      <c r="N23" s="10">
        <v>15.46</v>
      </c>
      <c r="O23" s="10">
        <v>0</v>
      </c>
      <c r="P23" s="10">
        <v>4</v>
      </c>
      <c r="Q23" s="10">
        <v>4.6399999999999997</v>
      </c>
      <c r="R23" s="10">
        <v>132</v>
      </c>
      <c r="S23" s="10">
        <v>42.7</v>
      </c>
      <c r="T23" s="10">
        <v>92</v>
      </c>
      <c r="U23" s="10">
        <v>28.4</v>
      </c>
      <c r="V23" s="10">
        <v>269</v>
      </c>
      <c r="W23" s="10">
        <v>13.2</v>
      </c>
      <c r="X23" s="10">
        <v>8.1</v>
      </c>
      <c r="Y23" s="10">
        <v>0.8</v>
      </c>
      <c r="Z23" s="10">
        <v>34.299999999999997</v>
      </c>
      <c r="AA23" s="10">
        <v>58.5</v>
      </c>
      <c r="AB23" s="10">
        <v>5.6</v>
      </c>
      <c r="AC23" s="10">
        <v>0.5</v>
      </c>
      <c r="AD23" s="11" t="s">
        <v>56</v>
      </c>
      <c r="AE23" s="11"/>
      <c r="AG23" s="58">
        <v>142</v>
      </c>
    </row>
    <row r="24" spans="1:33" ht="61.95" customHeight="1" x14ac:dyDescent="0.3">
      <c r="B24" s="10">
        <v>23</v>
      </c>
      <c r="C24" t="s">
        <v>315</v>
      </c>
      <c r="D24" s="10" t="s">
        <v>22</v>
      </c>
      <c r="E24" s="10">
        <v>22</v>
      </c>
      <c r="F24" s="26">
        <f t="shared" si="0"/>
        <v>15.731336137614994</v>
      </c>
      <c r="G24" s="58">
        <v>46</v>
      </c>
      <c r="H24" s="12" t="s">
        <v>30</v>
      </c>
      <c r="I24" s="10">
        <v>5</v>
      </c>
      <c r="J24" s="13" t="s">
        <v>128</v>
      </c>
      <c r="K24" s="10">
        <v>57.5</v>
      </c>
      <c r="L24" s="10">
        <v>121.5</v>
      </c>
      <c r="M24" s="26">
        <v>126</v>
      </c>
      <c r="N24" s="10">
        <v>28</v>
      </c>
      <c r="O24" s="10">
        <v>0</v>
      </c>
      <c r="P24" s="10">
        <v>4</v>
      </c>
      <c r="Q24" s="10">
        <v>3.72</v>
      </c>
      <c r="R24" s="38">
        <v>105</v>
      </c>
      <c r="S24" s="10">
        <v>30.9</v>
      </c>
      <c r="T24" s="10">
        <v>83.1</v>
      </c>
      <c r="U24" s="10">
        <v>28.2</v>
      </c>
      <c r="V24" s="10">
        <v>131</v>
      </c>
      <c r="W24" s="10">
        <v>13</v>
      </c>
      <c r="X24" s="10">
        <v>5.6</v>
      </c>
      <c r="Y24" s="10">
        <v>5.8</v>
      </c>
      <c r="Z24" s="10">
        <v>38.5</v>
      </c>
      <c r="AA24" s="10">
        <v>46.2</v>
      </c>
      <c r="AB24" s="10">
        <v>9</v>
      </c>
      <c r="AC24" s="10">
        <v>0.5</v>
      </c>
      <c r="AD24" s="11" t="s">
        <v>56</v>
      </c>
      <c r="AE24" s="11"/>
      <c r="AG24" s="58">
        <v>171</v>
      </c>
    </row>
    <row r="25" spans="1:33" ht="61.95" customHeight="1" x14ac:dyDescent="0.3">
      <c r="B25" s="6">
        <v>24</v>
      </c>
      <c r="C25" t="s">
        <v>316</v>
      </c>
      <c r="D25" s="10" t="s">
        <v>22</v>
      </c>
      <c r="E25" s="10">
        <v>26</v>
      </c>
      <c r="F25" s="26">
        <f t="shared" si="0"/>
        <v>17.263544536271812</v>
      </c>
      <c r="G25" s="58">
        <v>47</v>
      </c>
      <c r="H25" s="12" t="s">
        <v>26</v>
      </c>
      <c r="I25" s="10">
        <v>6</v>
      </c>
      <c r="J25" s="13" t="s">
        <v>27</v>
      </c>
      <c r="K25" s="10">
        <v>52</v>
      </c>
      <c r="L25" s="10">
        <v>131.6</v>
      </c>
      <c r="M25" s="26">
        <v>127</v>
      </c>
      <c r="N25" s="10">
        <v>12.51</v>
      </c>
      <c r="O25" s="10">
        <v>0</v>
      </c>
      <c r="P25" s="10">
        <v>20</v>
      </c>
      <c r="Q25" s="10">
        <v>3.81</v>
      </c>
      <c r="R25" s="38">
        <v>110</v>
      </c>
      <c r="S25" s="10">
        <v>31.1</v>
      </c>
      <c r="T25" s="10">
        <v>81.599999999999994</v>
      </c>
      <c r="U25" s="10">
        <v>28.9</v>
      </c>
      <c r="V25" s="10">
        <v>338</v>
      </c>
      <c r="W25" s="10">
        <v>12.9</v>
      </c>
      <c r="X25" s="10">
        <v>7.5</v>
      </c>
      <c r="Y25" s="10">
        <v>1.6</v>
      </c>
      <c r="Z25" s="10">
        <v>27.7</v>
      </c>
      <c r="AA25" s="10">
        <v>63.9</v>
      </c>
      <c r="AB25" s="10">
        <v>6.1</v>
      </c>
      <c r="AC25" s="10">
        <v>0.7</v>
      </c>
      <c r="AD25" s="11" t="s">
        <v>28</v>
      </c>
      <c r="AE25" s="11" t="s">
        <v>29</v>
      </c>
      <c r="AG25" s="58">
        <v>165</v>
      </c>
    </row>
    <row r="26" spans="1:33" ht="61.95" customHeight="1" x14ac:dyDescent="0.3">
      <c r="B26" s="10">
        <v>25</v>
      </c>
      <c r="C26" t="s">
        <v>317</v>
      </c>
      <c r="D26" s="10" t="s">
        <v>22</v>
      </c>
      <c r="E26" s="10">
        <v>20</v>
      </c>
      <c r="F26" s="26">
        <f t="shared" si="0"/>
        <v>20.936639118457304</v>
      </c>
      <c r="G26" s="58">
        <v>57</v>
      </c>
      <c r="H26" s="12" t="s">
        <v>30</v>
      </c>
      <c r="I26" s="10">
        <v>6</v>
      </c>
      <c r="J26" s="41" t="s">
        <v>100</v>
      </c>
      <c r="K26" s="10">
        <v>58.3</v>
      </c>
      <c r="L26" s="10">
        <v>121.6</v>
      </c>
      <c r="M26" s="26">
        <v>128</v>
      </c>
      <c r="N26" s="10">
        <v>20</v>
      </c>
      <c r="O26" s="10">
        <v>0</v>
      </c>
      <c r="P26" s="10">
        <v>11</v>
      </c>
      <c r="Q26" s="10">
        <v>4.8600000000000003</v>
      </c>
      <c r="R26" s="38">
        <v>108</v>
      </c>
      <c r="S26" s="10">
        <v>36.9</v>
      </c>
      <c r="T26" s="10">
        <v>75.900000000000006</v>
      </c>
      <c r="U26" s="10">
        <v>22.2</v>
      </c>
      <c r="V26" s="10">
        <v>491</v>
      </c>
      <c r="W26" s="10">
        <v>15.6</v>
      </c>
      <c r="X26" s="10">
        <v>6.46</v>
      </c>
      <c r="Y26" s="10">
        <v>4.5</v>
      </c>
      <c r="Z26" s="10">
        <v>37.9</v>
      </c>
      <c r="AA26" s="10">
        <v>48.3</v>
      </c>
      <c r="AB26" s="10">
        <v>8.4</v>
      </c>
      <c r="AC26" s="10">
        <v>0.6</v>
      </c>
      <c r="AD26" s="11" t="s">
        <v>56</v>
      </c>
      <c r="AE26" s="11"/>
      <c r="AG26" s="58">
        <v>165</v>
      </c>
    </row>
    <row r="27" spans="1:33" ht="18" x14ac:dyDescent="0.3">
      <c r="A27" s="60" t="s">
        <v>220</v>
      </c>
      <c r="B27" s="61"/>
      <c r="C27" s="62"/>
      <c r="D27" s="61"/>
      <c r="E27" s="62">
        <f>MEDIAN(E2:E26)</f>
        <v>56</v>
      </c>
      <c r="F27" s="63">
        <f>MEDIAN(F2:F26)</f>
        <v>29.387755102040817</v>
      </c>
      <c r="G27" s="62">
        <f>MEDIAN(G2:G26)</f>
        <v>82</v>
      </c>
      <c r="H27" s="64"/>
      <c r="I27" s="62">
        <f>MEDIAN(I2:I26)</f>
        <v>10</v>
      </c>
      <c r="J27" s="65"/>
      <c r="K27" s="62">
        <f>MEDIAN(K2:K26)</f>
        <v>62.7</v>
      </c>
      <c r="L27" s="61"/>
      <c r="M27" s="61"/>
      <c r="N27" s="62">
        <f>MEDIAN(N2:N26)</f>
        <v>11.66</v>
      </c>
      <c r="O27" s="62"/>
      <c r="P27" s="62">
        <f t="shared" ref="P27:V27" si="1">MEDIAN(P2:P26)</f>
        <v>11</v>
      </c>
      <c r="Q27" s="62">
        <f t="shared" si="1"/>
        <v>4.67</v>
      </c>
      <c r="R27" s="62">
        <f t="shared" si="1"/>
        <v>138</v>
      </c>
      <c r="S27" s="62">
        <f t="shared" si="1"/>
        <v>40.700000000000003</v>
      </c>
      <c r="T27" s="61">
        <f t="shared" si="1"/>
        <v>87.8</v>
      </c>
      <c r="U27" s="61">
        <f t="shared" si="1"/>
        <v>29.5</v>
      </c>
      <c r="V27" s="61">
        <f t="shared" si="1"/>
        <v>263</v>
      </c>
      <c r="W27" s="61">
        <f t="shared" ref="W27:AC27" si="2">MEDIAN(W2:W26)</f>
        <v>13</v>
      </c>
      <c r="X27" s="61">
        <f t="shared" si="2"/>
        <v>6.94</v>
      </c>
      <c r="Y27" s="61">
        <f t="shared" si="2"/>
        <v>2.8</v>
      </c>
      <c r="Z27" s="61">
        <f t="shared" si="2"/>
        <v>32.200000000000003</v>
      </c>
      <c r="AA27" s="61">
        <f t="shared" si="2"/>
        <v>55.9</v>
      </c>
      <c r="AB27" s="61">
        <f t="shared" si="2"/>
        <v>8.1999999999999993</v>
      </c>
      <c r="AC27" s="61">
        <f t="shared" si="2"/>
        <v>0.6</v>
      </c>
    </row>
    <row r="28" spans="1:33" ht="18" x14ac:dyDescent="0.3">
      <c r="A28" s="66" t="s">
        <v>274</v>
      </c>
      <c r="E28" s="61">
        <f>_xlfn.PERCENTILE.INC(E2:E26,25%)</f>
        <v>40</v>
      </c>
      <c r="F28" s="61">
        <f t="shared" ref="F28:AC28" si="3">_xlfn.PERCENTILE.INC(F2:F26,25%)</f>
        <v>21.821067248561793</v>
      </c>
      <c r="G28" s="61">
        <f t="shared" si="3"/>
        <v>63</v>
      </c>
      <c r="H28" s="61"/>
      <c r="I28" s="61">
        <f t="shared" si="3"/>
        <v>7</v>
      </c>
      <c r="J28" s="61"/>
      <c r="K28" s="61">
        <f t="shared" si="3"/>
        <v>57.5</v>
      </c>
      <c r="L28" s="61">
        <f t="shared" si="3"/>
        <v>95.6</v>
      </c>
      <c r="M28" s="61">
        <f t="shared" si="3"/>
        <v>94</v>
      </c>
      <c r="N28" s="61">
        <f t="shared" si="3"/>
        <v>8.59</v>
      </c>
      <c r="O28" s="61"/>
      <c r="P28" s="61">
        <f t="shared" si="3"/>
        <v>6</v>
      </c>
      <c r="Q28" s="61">
        <f t="shared" si="3"/>
        <v>4.3499999999999996</v>
      </c>
      <c r="R28" s="61">
        <f t="shared" si="3"/>
        <v>115</v>
      </c>
      <c r="S28" s="61">
        <f t="shared" si="3"/>
        <v>37</v>
      </c>
      <c r="T28" s="61">
        <f t="shared" si="3"/>
        <v>83.7</v>
      </c>
      <c r="U28" s="61">
        <f t="shared" si="3"/>
        <v>28</v>
      </c>
      <c r="V28" s="61">
        <f t="shared" si="3"/>
        <v>227</v>
      </c>
      <c r="W28" s="61">
        <f t="shared" si="3"/>
        <v>12.8</v>
      </c>
      <c r="X28" s="61">
        <f t="shared" si="3"/>
        <v>6.46</v>
      </c>
      <c r="Y28" s="61">
        <f t="shared" si="3"/>
        <v>1.7</v>
      </c>
      <c r="Z28" s="61">
        <f t="shared" si="3"/>
        <v>27.7</v>
      </c>
      <c r="AA28" s="61">
        <f t="shared" si="3"/>
        <v>48.3</v>
      </c>
      <c r="AB28" s="61">
        <f t="shared" si="3"/>
        <v>6.9</v>
      </c>
      <c r="AC28" s="61">
        <f t="shared" si="3"/>
        <v>0.4</v>
      </c>
    </row>
    <row r="29" spans="1:33" ht="18" x14ac:dyDescent="0.3">
      <c r="A29" s="66" t="s">
        <v>275</v>
      </c>
      <c r="E29" s="61">
        <f>_xlfn.PERCENTILE.INC(E2:E26,75%)</f>
        <v>64</v>
      </c>
      <c r="F29" s="61">
        <f>_xlfn.PERCENTILE.INC(F2:F26,75%)</f>
        <v>35.430839002267582</v>
      </c>
      <c r="G29" s="61">
        <f>_xlfn.PERCENTILE.INC(G2:G26,75%)</f>
        <v>100</v>
      </c>
      <c r="H29" s="61"/>
      <c r="I29" s="61">
        <f>_xlfn.PERCENTILE.INC(I2:I26,75%)</f>
        <v>14</v>
      </c>
      <c r="J29" s="61"/>
      <c r="K29" s="61">
        <f>_xlfn.PERCENTILE.INC(K2:K26,75%)</f>
        <v>71.959999999999994</v>
      </c>
      <c r="L29" s="61">
        <f>_xlfn.PERCENTILE.INC(L2:L26,75%)</f>
        <v>105.5</v>
      </c>
      <c r="M29" s="61">
        <f>_xlfn.PERCENTILE.INC(M2:M26,75%)</f>
        <v>102</v>
      </c>
      <c r="N29" s="61">
        <f t="shared" ref="N29:AC29" si="4">_xlfn.PERCENTILE.INC(N2:N26,75%)</f>
        <v>15.34</v>
      </c>
      <c r="O29" s="61">
        <f t="shared" si="4"/>
        <v>0</v>
      </c>
      <c r="P29" s="61">
        <f t="shared" si="4"/>
        <v>17</v>
      </c>
      <c r="Q29" s="61">
        <f t="shared" si="4"/>
        <v>5.0199999999999996</v>
      </c>
      <c r="R29" s="61">
        <f t="shared" si="4"/>
        <v>148</v>
      </c>
      <c r="S29" s="61">
        <f t="shared" si="4"/>
        <v>44.8</v>
      </c>
      <c r="T29" s="61">
        <f t="shared" si="4"/>
        <v>90.5</v>
      </c>
      <c r="U29" s="61">
        <f t="shared" si="4"/>
        <v>30.3</v>
      </c>
      <c r="V29" s="61">
        <f t="shared" si="4"/>
        <v>294</v>
      </c>
      <c r="W29" s="61">
        <f t="shared" si="4"/>
        <v>14.3</v>
      </c>
      <c r="X29" s="61">
        <f t="shared" si="4"/>
        <v>7.58</v>
      </c>
      <c r="Y29" s="61">
        <f t="shared" si="4"/>
        <v>3.9</v>
      </c>
      <c r="Z29" s="61">
        <f t="shared" si="4"/>
        <v>37.9</v>
      </c>
      <c r="AA29" s="61">
        <f t="shared" si="4"/>
        <v>59.1</v>
      </c>
      <c r="AB29" s="61">
        <f t="shared" si="4"/>
        <v>9.3000000000000007</v>
      </c>
      <c r="AC29" s="61">
        <f t="shared" si="4"/>
        <v>0.8</v>
      </c>
    </row>
    <row r="32" spans="1:33" ht="15.6" x14ac:dyDescent="0.3">
      <c r="A32" s="59" t="s">
        <v>265</v>
      </c>
      <c r="B32" s="2" t="s">
        <v>197</v>
      </c>
      <c r="C32" s="49">
        <f>MIN(M2:M26)</f>
        <v>81</v>
      </c>
      <c r="D32" s="56" t="s">
        <v>0</v>
      </c>
      <c r="E32" s="114" t="s">
        <v>202</v>
      </c>
      <c r="F32" s="114"/>
      <c r="G32" s="55" t="s">
        <v>204</v>
      </c>
      <c r="H32" s="55" t="s">
        <v>203</v>
      </c>
      <c r="I32" s="55" t="s">
        <v>208</v>
      </c>
      <c r="J32" s="55" t="s">
        <v>205</v>
      </c>
      <c r="K32" s="55" t="s">
        <v>209</v>
      </c>
      <c r="L32" s="55" t="s">
        <v>210</v>
      </c>
      <c r="M32" s="55" t="s">
        <v>211</v>
      </c>
      <c r="N32" s="55" t="s">
        <v>212</v>
      </c>
      <c r="P32" s="55" t="s">
        <v>203</v>
      </c>
      <c r="Q32" s="55" t="s">
        <v>211</v>
      </c>
      <c r="R32" s="55" t="s">
        <v>212</v>
      </c>
    </row>
    <row r="33" spans="1:18" x14ac:dyDescent="0.3">
      <c r="A33" s="59" t="s">
        <v>266</v>
      </c>
      <c r="B33" s="2" t="s">
        <v>198</v>
      </c>
      <c r="C33" s="49">
        <f>MAX(M2:M26)</f>
        <v>128</v>
      </c>
      <c r="D33" s="2">
        <v>1</v>
      </c>
      <c r="E33" s="50">
        <f>$C$32</f>
        <v>81</v>
      </c>
      <c r="F33" s="50">
        <f>E33+C36</f>
        <v>89</v>
      </c>
      <c r="G33" s="2">
        <f>(E33+F33)/2</f>
        <v>85</v>
      </c>
      <c r="H33" s="2">
        <f>COUNTIFS($M$2:$M$26,"&gt;="&amp;E33,$M$2:$M$26,"&lt;"&amp;F33)</f>
        <v>1</v>
      </c>
      <c r="I33" s="2">
        <f>G33*H33</f>
        <v>85</v>
      </c>
      <c r="J33" s="2">
        <f t="shared" ref="J33:J38" si="5">G33^2*H33</f>
        <v>7225</v>
      </c>
      <c r="K33" s="2">
        <f t="shared" ref="K33:K38" si="6">(G33-$C$37)/$C$38</f>
        <v>-1.4744195615489699</v>
      </c>
      <c r="L33" s="2">
        <f>_xlfn.NORM.DIST(K33,0,1,0)</f>
        <v>0.13453982125577421</v>
      </c>
      <c r="M33" s="2">
        <f t="shared" ref="M33:M38" si="7">$C$36*$C$34*L33/$C$38</f>
        <v>2.4796018033351923</v>
      </c>
      <c r="N33" s="2">
        <f>(H33-M33)^2/M33</f>
        <v>0.88289236339808153</v>
      </c>
      <c r="P33" s="2">
        <f>H33+H34</f>
        <v>11</v>
      </c>
      <c r="Q33" s="2">
        <f>M33+M34</f>
        <v>8.0826758017211802</v>
      </c>
      <c r="R33" s="2">
        <f>(P33-Q33)^2/Q33</f>
        <v>1.0529657116831057</v>
      </c>
    </row>
    <row r="34" spans="1:18" x14ac:dyDescent="0.3">
      <c r="A34" s="59" t="s">
        <v>267</v>
      </c>
      <c r="B34" s="2" t="s">
        <v>199</v>
      </c>
      <c r="C34" s="3">
        <f>COUNT(M2:M26)</f>
        <v>25</v>
      </c>
      <c r="D34" s="2">
        <v>2</v>
      </c>
      <c r="E34" s="50">
        <f t="shared" ref="E34:F38" si="8">E33+$C$36</f>
        <v>89</v>
      </c>
      <c r="F34" s="50">
        <f t="shared" si="8"/>
        <v>97</v>
      </c>
      <c r="G34" s="2">
        <f t="shared" ref="G34:G38" si="9">(E34+F34)/2</f>
        <v>93</v>
      </c>
      <c r="H34" s="2">
        <f t="shared" ref="H34:H38" si="10">COUNTIFS($M$2:$M$26,"&gt;="&amp;E34,$M$2:$M$26,"&lt;"&amp;F34)</f>
        <v>10</v>
      </c>
      <c r="I34" s="2">
        <f t="shared" ref="I34:I38" si="11">G34*H34</f>
        <v>930</v>
      </c>
      <c r="J34" s="2">
        <f t="shared" si="5"/>
        <v>86490</v>
      </c>
      <c r="K34" s="2">
        <f t="shared" si="6"/>
        <v>-0.73720978077448496</v>
      </c>
      <c r="L34" s="2">
        <f t="shared" ref="L34:L38" si="12">_xlfn.NORM.DIST(K34,0,1,0)</f>
        <v>0.30401517421538327</v>
      </c>
      <c r="M34" s="2">
        <f t="shared" si="7"/>
        <v>5.6030739983859883</v>
      </c>
      <c r="N34" s="2">
        <f t="shared" ref="N34:N37" si="13">(H34-M34)^2/M34</f>
        <v>3.4504199425598157</v>
      </c>
      <c r="P34" s="2">
        <f>H35</f>
        <v>9</v>
      </c>
      <c r="Q34" s="2">
        <f>M35</f>
        <v>7.3526037769103318</v>
      </c>
      <c r="R34" s="2">
        <f t="shared" ref="R34:R36" si="14">(P34-Q34)^2/Q34</f>
        <v>0.36910928402979021</v>
      </c>
    </row>
    <row r="35" spans="1:18" x14ac:dyDescent="0.3">
      <c r="A35" s="59" t="s">
        <v>268</v>
      </c>
      <c r="B35" s="2" t="s">
        <v>200</v>
      </c>
      <c r="C35" s="3">
        <f>ROUNDUP((1+3.322*LOG10($C$34)),0)</f>
        <v>6</v>
      </c>
      <c r="D35" s="2">
        <v>3</v>
      </c>
      <c r="E35" s="50">
        <f t="shared" si="8"/>
        <v>97</v>
      </c>
      <c r="F35" s="50">
        <f t="shared" si="8"/>
        <v>105</v>
      </c>
      <c r="G35" s="2">
        <f t="shared" si="9"/>
        <v>101</v>
      </c>
      <c r="H35" s="2">
        <f t="shared" si="10"/>
        <v>9</v>
      </c>
      <c r="I35" s="2">
        <f t="shared" si="11"/>
        <v>909</v>
      </c>
      <c r="J35" s="2">
        <f t="shared" si="5"/>
        <v>91809</v>
      </c>
      <c r="K35" s="2">
        <f t="shared" si="6"/>
        <v>0</v>
      </c>
      <c r="L35" s="2">
        <f t="shared" si="12"/>
        <v>0.3989422804014327</v>
      </c>
      <c r="M35" s="2">
        <f t="shared" si="7"/>
        <v>7.3526037769103318</v>
      </c>
      <c r="N35" s="2">
        <f t="shared" si="13"/>
        <v>0.36910928402979021</v>
      </c>
      <c r="P35" s="2">
        <f>H36</f>
        <v>1</v>
      </c>
      <c r="Q35" s="2">
        <f>M36</f>
        <v>5.6030739983859883</v>
      </c>
      <c r="R35" s="2">
        <f t="shared" si="14"/>
        <v>3.7815474578277266</v>
      </c>
    </row>
    <row r="36" spans="1:18" x14ac:dyDescent="0.3">
      <c r="A36" s="59" t="s">
        <v>269</v>
      </c>
      <c r="B36" s="2" t="s">
        <v>201</v>
      </c>
      <c r="C36" s="3">
        <f>ROUNDUP(($C$33-$C$32)/$C$35,0)</f>
        <v>8</v>
      </c>
      <c r="D36" s="2">
        <v>4</v>
      </c>
      <c r="E36" s="50">
        <f t="shared" si="8"/>
        <v>105</v>
      </c>
      <c r="F36" s="50">
        <f t="shared" si="8"/>
        <v>113</v>
      </c>
      <c r="G36" s="2">
        <f t="shared" si="9"/>
        <v>109</v>
      </c>
      <c r="H36" s="2">
        <f t="shared" si="10"/>
        <v>1</v>
      </c>
      <c r="I36" s="2">
        <f t="shared" si="11"/>
        <v>109</v>
      </c>
      <c r="J36" s="2">
        <f t="shared" si="5"/>
        <v>11881</v>
      </c>
      <c r="K36" s="2">
        <f t="shared" si="6"/>
        <v>0.73720978077448496</v>
      </c>
      <c r="L36" s="2">
        <f t="shared" si="12"/>
        <v>0.30401517421538327</v>
      </c>
      <c r="M36" s="2">
        <f t="shared" si="7"/>
        <v>5.6030739983859883</v>
      </c>
      <c r="N36" s="2">
        <f t="shared" si="13"/>
        <v>3.7815474578277266</v>
      </c>
      <c r="P36" s="2">
        <f>H38+H37</f>
        <v>4</v>
      </c>
      <c r="Q36" s="2">
        <f>M37+M38</f>
        <v>3.1168489788365807</v>
      </c>
      <c r="R36" s="2">
        <f t="shared" si="14"/>
        <v>0.25023853625180215</v>
      </c>
    </row>
    <row r="37" spans="1:18" x14ac:dyDescent="0.3">
      <c r="A37" s="59" t="s">
        <v>270</v>
      </c>
      <c r="B37" s="2" t="s">
        <v>206</v>
      </c>
      <c r="C37" s="49">
        <f>SUM(I33:I38)/C34</f>
        <v>101</v>
      </c>
      <c r="D37" s="2">
        <v>5</v>
      </c>
      <c r="E37" s="50">
        <f t="shared" si="8"/>
        <v>113</v>
      </c>
      <c r="F37" s="50">
        <f t="shared" si="8"/>
        <v>121</v>
      </c>
      <c r="G37" s="2">
        <f t="shared" si="9"/>
        <v>117</v>
      </c>
      <c r="H37" s="2">
        <f t="shared" si="10"/>
        <v>1</v>
      </c>
      <c r="I37" s="2">
        <f t="shared" si="11"/>
        <v>117</v>
      </c>
      <c r="J37" s="2">
        <f t="shared" si="5"/>
        <v>13689</v>
      </c>
      <c r="K37" s="2">
        <f t="shared" si="6"/>
        <v>1.4744195615489699</v>
      </c>
      <c r="L37" s="2">
        <f t="shared" si="12"/>
        <v>0.13453982125577421</v>
      </c>
      <c r="M37" s="2">
        <f t="shared" si="7"/>
        <v>2.4796018033351923</v>
      </c>
      <c r="N37" s="2">
        <f t="shared" si="13"/>
        <v>0.88289236339808153</v>
      </c>
      <c r="Q37" s="51" t="s">
        <v>219</v>
      </c>
      <c r="R37" s="51">
        <f>SUM(R33:R36)</f>
        <v>5.4538609897924255</v>
      </c>
    </row>
    <row r="38" spans="1:18" x14ac:dyDescent="0.3">
      <c r="A38" s="59" t="s">
        <v>271</v>
      </c>
      <c r="B38" s="2" t="s">
        <v>207</v>
      </c>
      <c r="C38" s="3">
        <f>SQRT((SUM(J33:J38)/C34-C37^2))</f>
        <v>10.85172797300044</v>
      </c>
      <c r="D38" s="2">
        <v>6</v>
      </c>
      <c r="E38" s="50">
        <f t="shared" si="8"/>
        <v>121</v>
      </c>
      <c r="F38" s="50">
        <f t="shared" si="8"/>
        <v>129</v>
      </c>
      <c r="G38" s="2">
        <f t="shared" si="9"/>
        <v>125</v>
      </c>
      <c r="H38" s="2">
        <f t="shared" si="10"/>
        <v>3</v>
      </c>
      <c r="I38" s="2">
        <f t="shared" si="11"/>
        <v>375</v>
      </c>
      <c r="J38" s="2">
        <f t="shared" si="5"/>
        <v>46875</v>
      </c>
      <c r="K38" s="2">
        <f t="shared" si="6"/>
        <v>2.2116293423234548</v>
      </c>
      <c r="L38" s="2">
        <f t="shared" si="12"/>
        <v>3.4576165000519687E-2</v>
      </c>
      <c r="M38" s="2">
        <f t="shared" si="7"/>
        <v>0.63724717550138843</v>
      </c>
      <c r="N38" s="2">
        <f>(H38-M38)^2/M38</f>
        <v>8.7604953372822028</v>
      </c>
    </row>
    <row r="39" spans="1:18" x14ac:dyDescent="0.3">
      <c r="M39" s="51" t="s">
        <v>218</v>
      </c>
      <c r="N39" s="51">
        <f>SUM(N33:N38)</f>
        <v>18.1273567484957</v>
      </c>
    </row>
    <row r="40" spans="1:18" x14ac:dyDescent="0.3">
      <c r="A40" s="59" t="s">
        <v>234</v>
      </c>
      <c r="B40" s="2" t="s">
        <v>213</v>
      </c>
      <c r="C40" s="3">
        <v>0.01</v>
      </c>
    </row>
    <row r="41" spans="1:18" x14ac:dyDescent="0.3">
      <c r="A41" s="59" t="s">
        <v>272</v>
      </c>
      <c r="B41" s="2" t="s">
        <v>214</v>
      </c>
      <c r="C41" s="3">
        <f>C35-2-1</f>
        <v>3</v>
      </c>
      <c r="D41" s="2" t="s">
        <v>216</v>
      </c>
      <c r="E41" s="2">
        <f>_xlfn.CHISQ.INV(1-$C$40,C41)</f>
        <v>11.344866730144364</v>
      </c>
      <c r="F41" s="52"/>
      <c r="G41" s="52" t="str">
        <f>IF(N39&gt;E41,"Распределение не нормальное","Распределение нормальное)")</f>
        <v>Распределение не нормальное</v>
      </c>
      <c r="H41" s="53"/>
    </row>
    <row r="42" spans="1:18" x14ac:dyDescent="0.3">
      <c r="A42" s="59" t="s">
        <v>273</v>
      </c>
      <c r="B42" s="2" t="s">
        <v>215</v>
      </c>
      <c r="C42" s="3">
        <f>C35-2-2-1</f>
        <v>1</v>
      </c>
      <c r="D42" s="2" t="s">
        <v>217</v>
      </c>
      <c r="E42" s="2">
        <f>_xlfn.CHISQ.INV(1-$C$40,C42)</f>
        <v>6.6348966010212118</v>
      </c>
      <c r="F42" s="52"/>
      <c r="G42" s="52" t="str">
        <f>IF(R37&gt;E42,"Распределение не нормальное","Распределение нормальное")</f>
        <v>Распределение нормальное</v>
      </c>
      <c r="H42" s="53"/>
    </row>
    <row r="45" spans="1:18" x14ac:dyDescent="0.3">
      <c r="A45" s="59" t="s">
        <v>274</v>
      </c>
      <c r="B45" s="54">
        <v>0.25</v>
      </c>
      <c r="C45" s="3">
        <f>_xlfn.PERCENTILE.INC(M2:M26,B45)</f>
        <v>94</v>
      </c>
    </row>
    <row r="46" spans="1:18" x14ac:dyDescent="0.3">
      <c r="A46" s="59" t="s">
        <v>275</v>
      </c>
      <c r="B46" s="54">
        <v>0.75</v>
      </c>
      <c r="C46" s="3">
        <f>_xlfn.PERCENTILE.INC(M3:M27,B46)</f>
        <v>102.5</v>
      </c>
    </row>
    <row r="54" spans="2:2" x14ac:dyDescent="0.3">
      <c r="B54" s="56"/>
    </row>
    <row r="55" spans="2:2" x14ac:dyDescent="0.3">
      <c r="B55" s="56"/>
    </row>
    <row r="56" spans="2:2" x14ac:dyDescent="0.3">
      <c r="B56" s="56"/>
    </row>
    <row r="57" spans="2:2" x14ac:dyDescent="0.3">
      <c r="B57" s="56"/>
    </row>
    <row r="58" spans="2:2" x14ac:dyDescent="0.3">
      <c r="B58" s="56"/>
    </row>
    <row r="59" spans="2:2" x14ac:dyDescent="0.3">
      <c r="B59" s="56"/>
    </row>
    <row r="60" spans="2:2" x14ac:dyDescent="0.3">
      <c r="B60" s="56"/>
    </row>
    <row r="61" spans="2:2" x14ac:dyDescent="0.3">
      <c r="B61" s="56"/>
    </row>
    <row r="62" spans="2:2" x14ac:dyDescent="0.3">
      <c r="B62" s="56"/>
    </row>
    <row r="63" spans="2:2" x14ac:dyDescent="0.3">
      <c r="B63" s="56"/>
    </row>
    <row r="64" spans="2:2" x14ac:dyDescent="0.3">
      <c r="B64" s="56"/>
    </row>
    <row r="65" spans="2:2" x14ac:dyDescent="0.3">
      <c r="B65" s="56"/>
    </row>
  </sheetData>
  <sortState xmlns:xlrd2="http://schemas.microsoft.com/office/spreadsheetml/2017/richdata2" ref="A2:AE26">
    <sortCondition ref="M1:M26"/>
  </sortState>
  <mergeCells count="1">
    <mergeCell ref="E32:F32"/>
  </mergeCells>
  <conditionalFormatting sqref="C5">
    <cfRule type="duplicateValues" dxfId="27" priority="4"/>
  </conditionalFormatting>
  <conditionalFormatting sqref="C8">
    <cfRule type="duplicateValues" dxfId="26" priority="3"/>
  </conditionalFormatting>
  <conditionalFormatting sqref="C1">
    <cfRule type="duplicateValues" dxfId="25" priority="2"/>
  </conditionalFormatting>
  <conditionalFormatting sqref="C42">
    <cfRule type="duplicateValues" dxfId="24" priority="1"/>
  </conditionalFormatting>
  <conditionalFormatting sqref="C40:C41 C6:C7 C2:C4 C9:C27 C32:C38 C43:C47 C65:C1048576 N27:S27 K27 I27 E27:G27">
    <cfRule type="duplicateValues" dxfId="23" priority="11"/>
  </conditionalFormatting>
  <pageMargins left="0.7" right="0.7" top="0.75" bottom="0.75" header="0.3" footer="0.3"/>
  <pageSetup paperSize="9" firstPageNumber="214748364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4615-8FEB-420F-B8DD-9102123D4A28}">
  <dimension ref="A1:O99"/>
  <sheetViews>
    <sheetView topLeftCell="A40" workbookViewId="0">
      <selection activeCell="E35" sqref="E35"/>
    </sheetView>
  </sheetViews>
  <sheetFormatPr defaultRowHeight="14.4" x14ac:dyDescent="0.3"/>
  <cols>
    <col min="15" max="15" width="9.88671875" bestFit="1" customWidth="1"/>
  </cols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>G2</f>
        <v>33.298647242455772</v>
      </c>
      <c r="O1">
        <f>_xlfn.RANK.AVG(N1,$N$1:$N$99,1)</f>
        <v>64</v>
      </c>
    </row>
    <row r="2" spans="1:15" x14ac:dyDescent="0.3">
      <c r="A2" s="107">
        <v>35.430839002267582</v>
      </c>
      <c r="B2">
        <f t="shared" ref="B2:B26" si="0">_xlfn.RANK.AVG(A2,$N$1:$N$99,1)</f>
        <v>75</v>
      </c>
      <c r="C2" s="108">
        <v>39.039262343842957</v>
      </c>
      <c r="D2">
        <f t="shared" ref="D2:D26" si="1">_xlfn.RANK.AVG(C2,$N$1:$N$99,1)</f>
        <v>89</v>
      </c>
      <c r="E2" s="74">
        <v>36.444444444444443</v>
      </c>
      <c r="F2">
        <f t="shared" ref="F2:F27" si="2">_xlfn.RANK.AVG(E2,$N$1:$N$99,1)</f>
        <v>80</v>
      </c>
      <c r="G2" s="77">
        <v>33.298647242455772</v>
      </c>
      <c r="H2">
        <f t="shared" ref="H2:H24" si="3">_xlfn.RANK.AVG(G2,$N$1:$N$99,1)</f>
        <v>64</v>
      </c>
      <c r="M2">
        <v>2</v>
      </c>
      <c r="N2" s="77">
        <f t="shared" ref="N2:N23" si="4">G3</f>
        <v>25.806451612903224</v>
      </c>
      <c r="O2">
        <f t="shared" ref="O2:O65" si="5">_xlfn.RANK.AVG(N2,$N$1:$N$99,1)</f>
        <v>21</v>
      </c>
    </row>
    <row r="3" spans="1:15" x14ac:dyDescent="0.3">
      <c r="A3" s="107">
        <v>38.062283737024224</v>
      </c>
      <c r="B3">
        <f t="shared" si="0"/>
        <v>83</v>
      </c>
      <c r="C3" s="71">
        <v>30.078124999999993</v>
      </c>
      <c r="D3">
        <f t="shared" si="1"/>
        <v>48</v>
      </c>
      <c r="E3" s="74">
        <v>28.906249999999993</v>
      </c>
      <c r="F3">
        <f t="shared" si="2"/>
        <v>40</v>
      </c>
      <c r="G3" s="78">
        <v>25.806451612903224</v>
      </c>
      <c r="H3">
        <f t="shared" si="3"/>
        <v>21</v>
      </c>
      <c r="M3">
        <v>3</v>
      </c>
      <c r="N3" s="77">
        <f t="shared" si="4"/>
        <v>31.172839506172838</v>
      </c>
      <c r="O3">
        <f t="shared" si="5"/>
        <v>54</v>
      </c>
    </row>
    <row r="4" spans="1:15" x14ac:dyDescent="0.3">
      <c r="A4" s="107">
        <v>28</v>
      </c>
      <c r="B4">
        <f t="shared" si="0"/>
        <v>33</v>
      </c>
      <c r="C4" s="71">
        <v>24</v>
      </c>
      <c r="D4">
        <f t="shared" si="1"/>
        <v>14</v>
      </c>
      <c r="E4" s="74">
        <v>34.153659548660983</v>
      </c>
      <c r="F4">
        <f t="shared" si="2"/>
        <v>69</v>
      </c>
      <c r="G4" s="78">
        <v>31.172839506172838</v>
      </c>
      <c r="H4">
        <f t="shared" si="3"/>
        <v>54</v>
      </c>
      <c r="M4">
        <v>4</v>
      </c>
      <c r="N4" s="77">
        <f t="shared" si="4"/>
        <v>27.414453692693883</v>
      </c>
      <c r="O4">
        <f t="shared" si="5"/>
        <v>27.5</v>
      </c>
    </row>
    <row r="5" spans="1:15" x14ac:dyDescent="0.3">
      <c r="A5" s="107">
        <v>28.124999999999993</v>
      </c>
      <c r="B5">
        <f t="shared" si="0"/>
        <v>35</v>
      </c>
      <c r="C5" s="71">
        <v>35.986159169550177</v>
      </c>
      <c r="D5">
        <f t="shared" si="1"/>
        <v>79</v>
      </c>
      <c r="E5" s="74">
        <v>34.722222222222229</v>
      </c>
      <c r="F5">
        <f t="shared" si="2"/>
        <v>71</v>
      </c>
      <c r="G5" s="78">
        <v>27.414453692693883</v>
      </c>
      <c r="H5">
        <f t="shared" si="3"/>
        <v>27.5</v>
      </c>
      <c r="M5">
        <v>5</v>
      </c>
      <c r="N5" s="77">
        <f t="shared" si="4"/>
        <v>39.843749999999993</v>
      </c>
      <c r="O5">
        <f t="shared" si="5"/>
        <v>94</v>
      </c>
    </row>
    <row r="6" spans="1:15" x14ac:dyDescent="0.3">
      <c r="A6" s="107">
        <v>32.699167657550532</v>
      </c>
      <c r="B6">
        <f t="shared" si="0"/>
        <v>62</v>
      </c>
      <c r="C6" s="71">
        <v>39.792387543252602</v>
      </c>
      <c r="D6">
        <f t="shared" si="1"/>
        <v>92.5</v>
      </c>
      <c r="E6" s="74">
        <v>30.189590629151066</v>
      </c>
      <c r="F6">
        <f t="shared" si="2"/>
        <v>49.5</v>
      </c>
      <c r="G6" s="78">
        <v>39.843749999999993</v>
      </c>
      <c r="H6">
        <f t="shared" si="3"/>
        <v>94</v>
      </c>
      <c r="M6">
        <v>6</v>
      </c>
      <c r="N6" s="77">
        <f t="shared" si="4"/>
        <v>21.007667798746546</v>
      </c>
      <c r="O6">
        <f t="shared" si="5"/>
        <v>7</v>
      </c>
    </row>
    <row r="7" spans="1:15" x14ac:dyDescent="0.3">
      <c r="A7" s="107">
        <v>40.562466197944836</v>
      </c>
      <c r="B7">
        <f t="shared" si="0"/>
        <v>95</v>
      </c>
      <c r="C7" s="71">
        <v>20.549886621315196</v>
      </c>
      <c r="D7">
        <f t="shared" si="1"/>
        <v>5</v>
      </c>
      <c r="E7" s="74">
        <v>23.068050749711649</v>
      </c>
      <c r="F7">
        <f t="shared" si="2"/>
        <v>11</v>
      </c>
      <c r="G7" s="78">
        <v>21.007667798746546</v>
      </c>
      <c r="H7">
        <f t="shared" si="3"/>
        <v>7</v>
      </c>
      <c r="M7">
        <v>7</v>
      </c>
      <c r="N7" s="77">
        <f t="shared" si="4"/>
        <v>44.063451369972753</v>
      </c>
      <c r="O7">
        <f t="shared" si="5"/>
        <v>98</v>
      </c>
    </row>
    <row r="8" spans="1:15" x14ac:dyDescent="0.3">
      <c r="A8" s="107">
        <v>27.335640138408309</v>
      </c>
      <c r="B8">
        <f t="shared" si="0"/>
        <v>26</v>
      </c>
      <c r="C8" s="71">
        <v>35.493827160493822</v>
      </c>
      <c r="D8">
        <f t="shared" si="1"/>
        <v>77</v>
      </c>
      <c r="E8" s="74">
        <v>35.321237358715059</v>
      </c>
      <c r="F8">
        <f t="shared" si="2"/>
        <v>74</v>
      </c>
      <c r="G8" s="78">
        <v>44.063451369972753</v>
      </c>
      <c r="H8">
        <f t="shared" si="3"/>
        <v>98</v>
      </c>
      <c r="M8">
        <v>8</v>
      </c>
      <c r="N8" s="77">
        <f t="shared" si="4"/>
        <v>32.444444444444443</v>
      </c>
      <c r="O8">
        <f t="shared" si="5"/>
        <v>60</v>
      </c>
    </row>
    <row r="9" spans="1:15" x14ac:dyDescent="0.3">
      <c r="A9" s="107">
        <v>31.603212373587155</v>
      </c>
      <c r="B9">
        <f t="shared" si="0"/>
        <v>57</v>
      </c>
      <c r="C9" s="71">
        <v>34.816116819902653</v>
      </c>
      <c r="D9">
        <f t="shared" si="1"/>
        <v>72</v>
      </c>
      <c r="E9" s="74">
        <v>23.437499999999996</v>
      </c>
      <c r="F9">
        <f t="shared" si="2"/>
        <v>13</v>
      </c>
      <c r="G9" s="78">
        <v>32.444444444444443</v>
      </c>
      <c r="H9">
        <f t="shared" si="3"/>
        <v>60</v>
      </c>
      <c r="M9">
        <v>9</v>
      </c>
      <c r="N9" s="77">
        <f t="shared" si="4"/>
        <v>27.414453692693883</v>
      </c>
      <c r="O9">
        <f t="shared" si="5"/>
        <v>27.5</v>
      </c>
    </row>
    <row r="10" spans="1:15" x14ac:dyDescent="0.3">
      <c r="A10" s="107">
        <v>24.801587301587304</v>
      </c>
      <c r="B10">
        <f t="shared" si="0"/>
        <v>17</v>
      </c>
      <c r="C10" s="71">
        <v>38.295657346817379</v>
      </c>
      <c r="D10">
        <f t="shared" si="1"/>
        <v>84</v>
      </c>
      <c r="E10" s="74">
        <v>24.999368702810536</v>
      </c>
      <c r="F10">
        <f t="shared" si="2"/>
        <v>18</v>
      </c>
      <c r="G10" s="78">
        <v>27.414453692693883</v>
      </c>
      <c r="H10">
        <f t="shared" si="3"/>
        <v>27.5</v>
      </c>
      <c r="M10">
        <v>10</v>
      </c>
      <c r="N10" s="77">
        <f t="shared" si="4"/>
        <v>35.937499999999993</v>
      </c>
      <c r="O10">
        <f t="shared" si="5"/>
        <v>78</v>
      </c>
    </row>
    <row r="11" spans="1:15" x14ac:dyDescent="0.3">
      <c r="A11" s="107">
        <v>19.883853048857468</v>
      </c>
      <c r="B11">
        <f t="shared" si="0"/>
        <v>4</v>
      </c>
      <c r="C11" s="71">
        <v>37.654222079794899</v>
      </c>
      <c r="D11">
        <f t="shared" si="1"/>
        <v>82</v>
      </c>
      <c r="E11" s="74">
        <v>30.359251138471919</v>
      </c>
      <c r="F11">
        <f t="shared" si="2"/>
        <v>51</v>
      </c>
      <c r="G11" s="78">
        <v>35.937499999999993</v>
      </c>
      <c r="H11">
        <f t="shared" si="3"/>
        <v>78</v>
      </c>
      <c r="M11">
        <v>11</v>
      </c>
      <c r="N11" s="77">
        <f t="shared" si="4"/>
        <v>41.437054124482039</v>
      </c>
      <c r="O11">
        <f t="shared" si="5"/>
        <v>97</v>
      </c>
    </row>
    <row r="12" spans="1:15" x14ac:dyDescent="0.3">
      <c r="A12" s="107">
        <v>30.189590629151066</v>
      </c>
      <c r="B12">
        <f t="shared" si="0"/>
        <v>49.5</v>
      </c>
      <c r="C12" s="71">
        <v>28.761869978086196</v>
      </c>
      <c r="D12">
        <f t="shared" si="1"/>
        <v>39</v>
      </c>
      <c r="E12" s="74">
        <v>40.745464852607718</v>
      </c>
      <c r="F12">
        <f t="shared" si="2"/>
        <v>96</v>
      </c>
      <c r="G12" s="78">
        <v>41.437054124482039</v>
      </c>
      <c r="H12">
        <f t="shared" si="3"/>
        <v>97</v>
      </c>
      <c r="M12">
        <v>12</v>
      </c>
      <c r="N12" s="77">
        <f t="shared" si="4"/>
        <v>28.040378144528116</v>
      </c>
      <c r="O12">
        <f t="shared" si="5"/>
        <v>34</v>
      </c>
    </row>
    <row r="13" spans="1:15" x14ac:dyDescent="0.3">
      <c r="A13" s="107">
        <v>29.996712689020377</v>
      </c>
      <c r="B13">
        <f t="shared" si="0"/>
        <v>46</v>
      </c>
      <c r="C13" s="71">
        <v>34.078461600876302</v>
      </c>
      <c r="D13">
        <f t="shared" si="1"/>
        <v>68</v>
      </c>
      <c r="E13" s="74">
        <v>30.486685032139579</v>
      </c>
      <c r="F13">
        <f t="shared" si="2"/>
        <v>52</v>
      </c>
      <c r="G13" s="78">
        <v>28.040378144528116</v>
      </c>
      <c r="H13">
        <f t="shared" si="3"/>
        <v>34</v>
      </c>
      <c r="M13">
        <v>13</v>
      </c>
      <c r="N13" s="77">
        <f t="shared" si="4"/>
        <v>24.567474048442911</v>
      </c>
      <c r="O13">
        <f t="shared" si="5"/>
        <v>16</v>
      </c>
    </row>
    <row r="14" spans="1:15" x14ac:dyDescent="0.3">
      <c r="A14" s="107">
        <v>28.373702422145332</v>
      </c>
      <c r="B14">
        <f t="shared" si="0"/>
        <v>37</v>
      </c>
      <c r="C14" s="71">
        <v>21.383941996057334</v>
      </c>
      <c r="D14">
        <f t="shared" si="1"/>
        <v>8</v>
      </c>
      <c r="E14" s="74">
        <v>27.099251006812452</v>
      </c>
      <c r="F14">
        <f t="shared" si="2"/>
        <v>25</v>
      </c>
      <c r="G14" s="78">
        <v>24.567474048442911</v>
      </c>
      <c r="H14">
        <f t="shared" si="3"/>
        <v>16</v>
      </c>
      <c r="M14">
        <v>14</v>
      </c>
      <c r="N14" s="77">
        <f t="shared" si="4"/>
        <v>33.346480691311989</v>
      </c>
      <c r="O14">
        <f t="shared" si="5"/>
        <v>66</v>
      </c>
    </row>
    <row r="15" spans="1:15" x14ac:dyDescent="0.3">
      <c r="A15" s="107">
        <v>21.612811791383223</v>
      </c>
      <c r="B15">
        <f t="shared" si="0"/>
        <v>9</v>
      </c>
      <c r="C15" s="71">
        <v>33.310844999156686</v>
      </c>
      <c r="D15">
        <f t="shared" si="1"/>
        <v>65</v>
      </c>
      <c r="E15" s="74">
        <v>30.930438076000502</v>
      </c>
      <c r="F15">
        <f t="shared" si="2"/>
        <v>53</v>
      </c>
      <c r="G15" s="78">
        <v>33.346480691311989</v>
      </c>
      <c r="H15">
        <f t="shared" si="3"/>
        <v>66</v>
      </c>
      <c r="M15">
        <v>15</v>
      </c>
      <c r="N15" s="77">
        <f t="shared" si="4"/>
        <v>31.561671506122963</v>
      </c>
      <c r="O15">
        <f t="shared" si="5"/>
        <v>56</v>
      </c>
    </row>
    <row r="16" spans="1:15" x14ac:dyDescent="0.3">
      <c r="A16" s="107">
        <v>19.132653061224492</v>
      </c>
      <c r="B16">
        <f t="shared" si="0"/>
        <v>3</v>
      </c>
      <c r="C16" s="71">
        <v>28.997893837184456</v>
      </c>
      <c r="D16">
        <f t="shared" si="1"/>
        <v>41</v>
      </c>
      <c r="E16" s="74">
        <v>27.434842249657059</v>
      </c>
      <c r="F16">
        <f t="shared" si="2"/>
        <v>29</v>
      </c>
      <c r="G16" s="78">
        <v>31.561671506122963</v>
      </c>
      <c r="H16">
        <f t="shared" si="3"/>
        <v>56</v>
      </c>
      <c r="M16">
        <v>16</v>
      </c>
      <c r="N16" s="77">
        <f t="shared" si="4"/>
        <v>25.781249999999996</v>
      </c>
      <c r="O16">
        <f t="shared" si="5"/>
        <v>20</v>
      </c>
    </row>
    <row r="17" spans="1:15" x14ac:dyDescent="0.3">
      <c r="A17" s="107">
        <v>38.671874999999993</v>
      </c>
      <c r="B17">
        <f t="shared" si="0"/>
        <v>88</v>
      </c>
      <c r="C17" s="71">
        <v>38.567493112947666</v>
      </c>
      <c r="D17">
        <f t="shared" si="1"/>
        <v>87</v>
      </c>
      <c r="E17" s="74">
        <v>34.049030604069856</v>
      </c>
      <c r="F17">
        <f t="shared" si="2"/>
        <v>67</v>
      </c>
      <c r="G17" s="78">
        <v>25.781249999999996</v>
      </c>
      <c r="H17">
        <f t="shared" si="3"/>
        <v>20</v>
      </c>
      <c r="M17">
        <v>17</v>
      </c>
      <c r="N17" s="77">
        <f t="shared" si="4"/>
        <v>32.283057851239668</v>
      </c>
      <c r="O17">
        <f t="shared" si="5"/>
        <v>59</v>
      </c>
    </row>
    <row r="18" spans="1:15" x14ac:dyDescent="0.3">
      <c r="A18" s="107">
        <v>29.387755102040817</v>
      </c>
      <c r="B18">
        <f t="shared" si="0"/>
        <v>42</v>
      </c>
      <c r="C18" s="71">
        <v>29.411764705882355</v>
      </c>
      <c r="D18">
        <f t="shared" si="1"/>
        <v>43</v>
      </c>
      <c r="E18" s="74">
        <v>27.700831024930746</v>
      </c>
      <c r="F18">
        <f t="shared" si="2"/>
        <v>32</v>
      </c>
      <c r="G18" s="78">
        <v>32.283057851239668</v>
      </c>
      <c r="H18">
        <f t="shared" si="3"/>
        <v>59</v>
      </c>
      <c r="M18">
        <v>18</v>
      </c>
      <c r="N18" s="77">
        <f t="shared" si="4"/>
        <v>32.179930795847753</v>
      </c>
      <c r="O18">
        <f t="shared" si="5"/>
        <v>58</v>
      </c>
    </row>
    <row r="19" spans="1:15" x14ac:dyDescent="0.3">
      <c r="A19" s="107">
        <v>37.551020408163268</v>
      </c>
      <c r="B19">
        <f t="shared" si="0"/>
        <v>81</v>
      </c>
      <c r="C19" s="71">
        <v>31.249999999999993</v>
      </c>
      <c r="D19">
        <f t="shared" si="1"/>
        <v>55</v>
      </c>
      <c r="E19" s="74">
        <v>39.555813615909422</v>
      </c>
      <c r="F19">
        <f t="shared" si="2"/>
        <v>91</v>
      </c>
      <c r="G19" s="78">
        <v>32.179930795847753</v>
      </c>
      <c r="H19">
        <f t="shared" si="3"/>
        <v>58</v>
      </c>
      <c r="M19">
        <v>19</v>
      </c>
      <c r="N19" s="77">
        <f t="shared" si="4"/>
        <v>39.247065996037179</v>
      </c>
      <c r="O19">
        <f t="shared" si="5"/>
        <v>90</v>
      </c>
    </row>
    <row r="20" spans="1:15" x14ac:dyDescent="0.3">
      <c r="A20" s="107">
        <v>35.250761095978206</v>
      </c>
      <c r="B20">
        <f t="shared" si="0"/>
        <v>73</v>
      </c>
      <c r="C20" s="71">
        <v>38.314176245210724</v>
      </c>
      <c r="D20">
        <f t="shared" si="1"/>
        <v>85</v>
      </c>
      <c r="E20" s="74">
        <v>28.344671201814062</v>
      </c>
      <c r="F20">
        <f t="shared" si="2"/>
        <v>36</v>
      </c>
      <c r="G20" s="78">
        <v>39.247065996037179</v>
      </c>
      <c r="H20">
        <f t="shared" si="3"/>
        <v>90</v>
      </c>
      <c r="M20">
        <v>20</v>
      </c>
      <c r="N20" s="77">
        <f t="shared" si="4"/>
        <v>29.752066115702483</v>
      </c>
      <c r="O20">
        <f t="shared" si="5"/>
        <v>45</v>
      </c>
    </row>
    <row r="21" spans="1:15" x14ac:dyDescent="0.3">
      <c r="A21" s="107">
        <v>51.374716553287989</v>
      </c>
      <c r="B21">
        <f t="shared" si="0"/>
        <v>99</v>
      </c>
      <c r="C21" s="71">
        <v>28.685144680698485</v>
      </c>
      <c r="D21">
        <f t="shared" si="1"/>
        <v>38</v>
      </c>
      <c r="E21" s="74">
        <v>35.491689750692522</v>
      </c>
      <c r="F21">
        <f t="shared" si="2"/>
        <v>76</v>
      </c>
      <c r="G21" s="78">
        <v>29.752066115702483</v>
      </c>
      <c r="H21">
        <f t="shared" si="3"/>
        <v>45</v>
      </c>
      <c r="M21">
        <v>21</v>
      </c>
      <c r="N21" s="77">
        <f t="shared" si="4"/>
        <v>26.397977394408095</v>
      </c>
      <c r="O21">
        <f t="shared" si="5"/>
        <v>23</v>
      </c>
    </row>
    <row r="22" spans="1:15" x14ac:dyDescent="0.3">
      <c r="A22" s="107">
        <v>39.792387543252602</v>
      </c>
      <c r="B22">
        <f t="shared" si="0"/>
        <v>92.5</v>
      </c>
      <c r="C22" s="71">
        <v>27.681660899653981</v>
      </c>
      <c r="D22">
        <f t="shared" si="1"/>
        <v>31</v>
      </c>
      <c r="E22" s="74">
        <v>32.462195923734384</v>
      </c>
      <c r="F22">
        <f t="shared" si="2"/>
        <v>61</v>
      </c>
      <c r="G22" s="78">
        <v>26.397977394408095</v>
      </c>
      <c r="H22">
        <f t="shared" si="3"/>
        <v>23</v>
      </c>
      <c r="M22">
        <v>22</v>
      </c>
      <c r="N22" s="77">
        <f t="shared" si="4"/>
        <v>26.927437641723358</v>
      </c>
      <c r="O22">
        <f t="shared" si="5"/>
        <v>24</v>
      </c>
    </row>
    <row r="23" spans="1:15" x14ac:dyDescent="0.3">
      <c r="A23" s="107">
        <v>21.821067248561793</v>
      </c>
      <c r="B23">
        <f t="shared" si="0"/>
        <v>10</v>
      </c>
      <c r="C23" s="71">
        <v>25.432685955872639</v>
      </c>
      <c r="D23">
        <f t="shared" si="1"/>
        <v>19</v>
      </c>
      <c r="E23" s="74">
        <v>30.043262297708697</v>
      </c>
      <c r="F23">
        <f t="shared" si="2"/>
        <v>47</v>
      </c>
      <c r="G23" s="78">
        <v>26.927437641723358</v>
      </c>
      <c r="H23">
        <f t="shared" si="3"/>
        <v>24</v>
      </c>
      <c r="M23">
        <v>23</v>
      </c>
      <c r="N23" s="77">
        <f t="shared" si="4"/>
        <v>27.636054421768712</v>
      </c>
      <c r="O23">
        <f t="shared" si="5"/>
        <v>30</v>
      </c>
    </row>
    <row r="24" spans="1:15" x14ac:dyDescent="0.3">
      <c r="A24" s="107">
        <v>15.731336137614994</v>
      </c>
      <c r="B24">
        <f t="shared" si="0"/>
        <v>1</v>
      </c>
      <c r="C24" s="71">
        <v>26.078971533516992</v>
      </c>
      <c r="D24">
        <f t="shared" si="1"/>
        <v>22</v>
      </c>
      <c r="E24" s="74">
        <v>29.43213296398892</v>
      </c>
      <c r="F24">
        <f t="shared" si="2"/>
        <v>44</v>
      </c>
      <c r="G24" s="78">
        <v>27.636054421768712</v>
      </c>
      <c r="H24">
        <f t="shared" si="3"/>
        <v>30</v>
      </c>
      <c r="M24">
        <v>24</v>
      </c>
      <c r="N24" s="74">
        <f>E2</f>
        <v>36.444444444444443</v>
      </c>
      <c r="O24">
        <f t="shared" si="5"/>
        <v>80</v>
      </c>
    </row>
    <row r="25" spans="1:15" x14ac:dyDescent="0.3">
      <c r="A25" s="107">
        <v>17.263544536271812</v>
      </c>
      <c r="B25">
        <f t="shared" si="0"/>
        <v>2</v>
      </c>
      <c r="C25" s="71">
        <v>24.441802087462015</v>
      </c>
      <c r="D25">
        <f t="shared" si="1"/>
        <v>15</v>
      </c>
      <c r="E25" s="74">
        <v>32.824138366367883</v>
      </c>
      <c r="F25">
        <f t="shared" si="2"/>
        <v>63</v>
      </c>
      <c r="M25">
        <v>25</v>
      </c>
      <c r="N25" s="74">
        <f t="shared" ref="N25:N49" si="6">E3</f>
        <v>28.906249999999993</v>
      </c>
      <c r="O25">
        <f t="shared" si="5"/>
        <v>40</v>
      </c>
    </row>
    <row r="26" spans="1:15" x14ac:dyDescent="0.3">
      <c r="A26" s="107">
        <v>20.936639118457304</v>
      </c>
      <c r="B26">
        <f t="shared" si="0"/>
        <v>6</v>
      </c>
      <c r="C26" s="71">
        <v>23.306680053067517</v>
      </c>
      <c r="D26">
        <f t="shared" si="1"/>
        <v>12</v>
      </c>
      <c r="E26" s="74">
        <v>38.484987044657821</v>
      </c>
      <c r="F26">
        <f t="shared" si="2"/>
        <v>86</v>
      </c>
      <c r="M26">
        <v>26</v>
      </c>
      <c r="N26" s="74">
        <f t="shared" si="6"/>
        <v>34.153659548660983</v>
      </c>
      <c r="O26">
        <f t="shared" si="5"/>
        <v>69</v>
      </c>
    </row>
    <row r="27" spans="1:15" x14ac:dyDescent="0.3">
      <c r="E27" s="109">
        <v>34.54734651404786</v>
      </c>
      <c r="F27">
        <f t="shared" si="2"/>
        <v>70</v>
      </c>
      <c r="M27">
        <v>27</v>
      </c>
      <c r="N27" s="74">
        <f t="shared" si="6"/>
        <v>34.722222222222229</v>
      </c>
      <c r="O27">
        <f t="shared" si="5"/>
        <v>71</v>
      </c>
    </row>
    <row r="28" spans="1:15" x14ac:dyDescent="0.3">
      <c r="A28" s="95" t="s">
        <v>227</v>
      </c>
      <c r="B28" s="96">
        <f>SUM(B2:B26)</f>
        <v>1126</v>
      </c>
      <c r="C28" s="95" t="s">
        <v>228</v>
      </c>
      <c r="D28" s="96">
        <f>SUM(D2:D26)</f>
        <v>1270.5</v>
      </c>
      <c r="E28" s="95" t="s">
        <v>232</v>
      </c>
      <c r="F28" s="96">
        <f>SUM(F2:F27)</f>
        <v>1404.5</v>
      </c>
      <c r="G28" s="95" t="s">
        <v>231</v>
      </c>
      <c r="H28" s="96">
        <f>SUM(H2:H24)</f>
        <v>1149</v>
      </c>
      <c r="M28">
        <v>28</v>
      </c>
      <c r="N28" s="74">
        <f t="shared" si="6"/>
        <v>30.189590629151066</v>
      </c>
      <c r="O28">
        <f t="shared" si="5"/>
        <v>49.5</v>
      </c>
    </row>
    <row r="29" spans="1:15" x14ac:dyDescent="0.3">
      <c r="A29" s="92" t="s">
        <v>245</v>
      </c>
      <c r="B29" s="93">
        <f>B28/COUNT(A2:A26)</f>
        <v>45.04</v>
      </c>
      <c r="C29" s="92" t="s">
        <v>246</v>
      </c>
      <c r="D29" s="93">
        <f t="shared" ref="D29:H29" si="7">D28/COUNT(C2:C26)</f>
        <v>50.82</v>
      </c>
      <c r="E29" s="92" t="s">
        <v>256</v>
      </c>
      <c r="F29" s="93">
        <f>F28/COUNT(E2:E27)</f>
        <v>54.019230769230766</v>
      </c>
      <c r="G29" s="92" t="s">
        <v>259</v>
      </c>
      <c r="H29" s="93">
        <f t="shared" si="7"/>
        <v>49.956521739130437</v>
      </c>
      <c r="M29">
        <v>29</v>
      </c>
      <c r="N29" s="74">
        <f t="shared" si="6"/>
        <v>23.068050749711649</v>
      </c>
      <c r="O29">
        <f t="shared" si="5"/>
        <v>11</v>
      </c>
    </row>
    <row r="30" spans="1:15" x14ac:dyDescent="0.3">
      <c r="M30">
        <v>30</v>
      </c>
      <c r="N30" s="74">
        <f t="shared" si="6"/>
        <v>35.321237358715059</v>
      </c>
      <c r="O30">
        <f t="shared" si="5"/>
        <v>74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23.437499999999996</v>
      </c>
      <c r="O31">
        <f t="shared" si="5"/>
        <v>13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24.999368702810536</v>
      </c>
      <c r="O32">
        <f t="shared" si="5"/>
        <v>18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30.359251138471919</v>
      </c>
      <c r="O33">
        <f t="shared" si="5"/>
        <v>51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40.745464852607718</v>
      </c>
      <c r="O34">
        <f t="shared" si="5"/>
        <v>96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30.486685032139579</v>
      </c>
      <c r="O35">
        <f t="shared" si="5"/>
        <v>52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27.099251006812452</v>
      </c>
      <c r="O36">
        <f t="shared" si="5"/>
        <v>25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30.930438076000502</v>
      </c>
      <c r="O37">
        <f t="shared" si="5"/>
        <v>53</v>
      </c>
    </row>
    <row r="38" spans="1:15" x14ac:dyDescent="0.3">
      <c r="A38" s="115"/>
      <c r="B38" s="115"/>
      <c r="C38" s="115"/>
      <c r="D38" s="106"/>
      <c r="M38">
        <v>38</v>
      </c>
      <c r="N38" s="74">
        <f t="shared" si="6"/>
        <v>27.434842249657059</v>
      </c>
      <c r="O38">
        <f t="shared" si="5"/>
        <v>29</v>
      </c>
    </row>
    <row r="39" spans="1:15" ht="15" thickBot="1" x14ac:dyDescent="0.35">
      <c r="M39">
        <v>39</v>
      </c>
      <c r="N39" s="74">
        <f t="shared" si="6"/>
        <v>34.049030604069856</v>
      </c>
      <c r="O39">
        <f t="shared" si="5"/>
        <v>67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27.700831024930746</v>
      </c>
      <c r="O40">
        <f t="shared" si="5"/>
        <v>32</v>
      </c>
    </row>
    <row r="41" spans="1:15" x14ac:dyDescent="0.3">
      <c r="B41" s="97" t="s">
        <v>245</v>
      </c>
      <c r="C41" s="98">
        <f>B29</f>
        <v>45.04</v>
      </c>
      <c r="D41" s="91"/>
      <c r="E41" s="59"/>
      <c r="F41" s="97" t="s">
        <v>245</v>
      </c>
      <c r="G41" s="98">
        <f>B29</f>
        <v>45.04</v>
      </c>
      <c r="I41" s="116"/>
      <c r="J41" s="116"/>
      <c r="M41">
        <v>41</v>
      </c>
      <c r="N41" s="74">
        <f t="shared" si="6"/>
        <v>39.555813615909422</v>
      </c>
      <c r="O41">
        <f t="shared" si="5"/>
        <v>91</v>
      </c>
    </row>
    <row r="42" spans="1:15" x14ac:dyDescent="0.3">
      <c r="B42" s="99" t="s">
        <v>246</v>
      </c>
      <c r="C42" s="100">
        <f>D29</f>
        <v>50.82</v>
      </c>
      <c r="D42" s="106"/>
      <c r="E42" s="106"/>
      <c r="F42" s="99" t="s">
        <v>256</v>
      </c>
      <c r="G42" s="100">
        <f>F29</f>
        <v>54.019230769230766</v>
      </c>
      <c r="I42" s="132" t="s">
        <v>279</v>
      </c>
      <c r="J42" s="131"/>
      <c r="M42">
        <v>42</v>
      </c>
      <c r="N42" s="74">
        <f t="shared" si="6"/>
        <v>28.344671201814062</v>
      </c>
      <c r="O42">
        <f t="shared" si="5"/>
        <v>36</v>
      </c>
    </row>
    <row r="43" spans="1:15" x14ac:dyDescent="0.3">
      <c r="B43" s="99" t="s">
        <v>247</v>
      </c>
      <c r="C43" s="100">
        <f>COUNT(A2:A26)</f>
        <v>25</v>
      </c>
      <c r="D43" s="106"/>
      <c r="E43" s="106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35.491689750692522</v>
      </c>
      <c r="O43">
        <f t="shared" si="5"/>
        <v>76</v>
      </c>
    </row>
    <row r="44" spans="1:15" x14ac:dyDescent="0.3">
      <c r="B44" s="99" t="s">
        <v>248</v>
      </c>
      <c r="C44" s="100">
        <f>COUNT(C2:C26)</f>
        <v>25</v>
      </c>
      <c r="D44" s="106"/>
      <c r="E44" s="106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32.462195923734384</v>
      </c>
      <c r="O44">
        <f t="shared" si="5"/>
        <v>61</v>
      </c>
    </row>
    <row r="45" spans="1:15" x14ac:dyDescent="0.3">
      <c r="B45" s="99" t="s">
        <v>250</v>
      </c>
      <c r="C45" s="101">
        <f>C43+C44</f>
        <v>50</v>
      </c>
      <c r="D45" s="106"/>
      <c r="E45" s="106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30.043262297708697</v>
      </c>
      <c r="O45">
        <f t="shared" si="5"/>
        <v>47</v>
      </c>
    </row>
    <row r="46" spans="1:15" x14ac:dyDescent="0.3">
      <c r="B46" s="99" t="s">
        <v>249</v>
      </c>
      <c r="C46" s="100">
        <f>ABS(C41-C42)/(SQRT((C45*(C45+1))/12*(1/C43+1/C44)))</f>
        <v>1.4018559127100048</v>
      </c>
      <c r="D46" s="106"/>
      <c r="E46" s="106"/>
      <c r="F46" s="99" t="s">
        <v>249</v>
      </c>
      <c r="G46" s="100">
        <f>ABS(G41-G42)/(SQRT((G45*(G45+1))/12*(1/G43+1/G44)))</f>
        <v>2.1563268301288105</v>
      </c>
      <c r="I46" s="131"/>
      <c r="J46" s="131"/>
      <c r="M46">
        <v>46</v>
      </c>
      <c r="N46" s="74">
        <f t="shared" si="6"/>
        <v>29.43213296398892</v>
      </c>
      <c r="O46">
        <f t="shared" si="5"/>
        <v>44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32.824138366367883</v>
      </c>
      <c r="O47">
        <f t="shared" si="5"/>
        <v>63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38.484987044657821</v>
      </c>
      <c r="O48">
        <f t="shared" si="5"/>
        <v>86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34.54734651404786</v>
      </c>
      <c r="O49">
        <f t="shared" si="5"/>
        <v>70</v>
      </c>
    </row>
    <row r="50" spans="2:15" ht="15" thickBot="1" x14ac:dyDescent="0.35">
      <c r="M50">
        <v>50</v>
      </c>
      <c r="N50" s="108">
        <f>C2</f>
        <v>39.039262343842957</v>
      </c>
      <c r="O50">
        <f t="shared" si="5"/>
        <v>89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ref="N51:N74" si="8">C3</f>
        <v>30.078124999999993</v>
      </c>
      <c r="O51">
        <f t="shared" si="5"/>
        <v>48</v>
      </c>
    </row>
    <row r="52" spans="2:15" x14ac:dyDescent="0.3">
      <c r="B52" s="97" t="s">
        <v>245</v>
      </c>
      <c r="C52" s="98">
        <f>B29</f>
        <v>45.04</v>
      </c>
      <c r="F52" s="97" t="s">
        <v>246</v>
      </c>
      <c r="G52" s="98">
        <f>D29</f>
        <v>50.82</v>
      </c>
      <c r="M52">
        <v>52</v>
      </c>
      <c r="N52" s="108">
        <f t="shared" si="8"/>
        <v>24</v>
      </c>
      <c r="O52">
        <f t="shared" si="5"/>
        <v>14</v>
      </c>
    </row>
    <row r="53" spans="2:15" x14ac:dyDescent="0.3">
      <c r="B53" s="99" t="s">
        <v>259</v>
      </c>
      <c r="C53" s="100">
        <f>H29</f>
        <v>49.956521739130437</v>
      </c>
      <c r="F53" s="99" t="s">
        <v>256</v>
      </c>
      <c r="G53" s="100">
        <f>F29</f>
        <v>54.019230769230766</v>
      </c>
      <c r="M53">
        <v>53</v>
      </c>
      <c r="N53" s="108">
        <f t="shared" si="8"/>
        <v>35.986159169550177</v>
      </c>
      <c r="O53">
        <f t="shared" si="5"/>
        <v>79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8"/>
        <v>39.792387543252602</v>
      </c>
      <c r="O54">
        <f t="shared" si="5"/>
        <v>92.5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8"/>
        <v>20.549886621315196</v>
      </c>
      <c r="O55">
        <f t="shared" si="5"/>
        <v>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8"/>
        <v>35.493827160493822</v>
      </c>
      <c r="O56">
        <f t="shared" si="5"/>
        <v>77</v>
      </c>
    </row>
    <row r="57" spans="2:15" x14ac:dyDescent="0.3">
      <c r="B57" s="99" t="s">
        <v>249</v>
      </c>
      <c r="C57" s="100">
        <f>ABS(C52-C53)/(SQRT((C56*(C56+1))/12*(1/C54+1/C55)))</f>
        <v>1.2154671666909633</v>
      </c>
      <c r="F57" s="99" t="s">
        <v>249</v>
      </c>
      <c r="G57" s="100">
        <f>ABS(G52-G53)/(SQRT((G56*(G56+1))/12*(1/G54+1/G55)))</f>
        <v>0.76828264255167622</v>
      </c>
      <c r="M57">
        <v>57</v>
      </c>
      <c r="N57" s="108">
        <f t="shared" si="8"/>
        <v>34.816116819902653</v>
      </c>
      <c r="O57">
        <f t="shared" si="5"/>
        <v>72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8"/>
        <v>38.295657346817379</v>
      </c>
      <c r="O58">
        <f t="shared" si="5"/>
        <v>84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8"/>
        <v>37.654222079794899</v>
      </c>
      <c r="O59">
        <f t="shared" si="5"/>
        <v>82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8"/>
        <v>28.761869978086196</v>
      </c>
      <c r="O60">
        <f t="shared" si="5"/>
        <v>39</v>
      </c>
    </row>
    <row r="61" spans="2:15" ht="15" thickBot="1" x14ac:dyDescent="0.35">
      <c r="M61">
        <v>61</v>
      </c>
      <c r="N61" s="108">
        <f t="shared" si="8"/>
        <v>34.078461600876302</v>
      </c>
      <c r="O61">
        <f t="shared" si="5"/>
        <v>68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8"/>
        <v>21.383941996057334</v>
      </c>
      <c r="O62">
        <f t="shared" si="5"/>
        <v>8</v>
      </c>
    </row>
    <row r="63" spans="2:15" x14ac:dyDescent="0.3">
      <c r="B63" s="97" t="s">
        <v>246</v>
      </c>
      <c r="C63" s="98">
        <f>D29</f>
        <v>50.82</v>
      </c>
      <c r="F63" s="97" t="s">
        <v>256</v>
      </c>
      <c r="G63" s="98">
        <f>F29</f>
        <v>54.019230769230766</v>
      </c>
      <c r="M63">
        <v>63</v>
      </c>
      <c r="N63" s="108">
        <f t="shared" si="8"/>
        <v>33.310844999156686</v>
      </c>
      <c r="O63">
        <f t="shared" si="5"/>
        <v>65</v>
      </c>
    </row>
    <row r="64" spans="2:15" x14ac:dyDescent="0.3">
      <c r="B64" s="99" t="s">
        <v>259</v>
      </c>
      <c r="C64" s="100">
        <f>H29</f>
        <v>49.956521739130437</v>
      </c>
      <c r="F64" s="99" t="s">
        <v>259</v>
      </c>
      <c r="G64" s="100">
        <f>H29</f>
        <v>49.956521739130437</v>
      </c>
      <c r="M64">
        <v>64</v>
      </c>
      <c r="N64" s="108">
        <f t="shared" si="8"/>
        <v>28.997893837184456</v>
      </c>
      <c r="O64">
        <f t="shared" si="5"/>
        <v>41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8"/>
        <v>38.567493112947666</v>
      </c>
      <c r="O65">
        <f t="shared" si="5"/>
        <v>87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8"/>
        <v>29.411764705882355</v>
      </c>
      <c r="O66">
        <f t="shared" ref="O66:O99" si="9">_xlfn.RANK.AVG(N66,$N$1:$N$99,1)</f>
        <v>43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8"/>
        <v>31.249999999999993</v>
      </c>
      <c r="O67">
        <f t="shared" si="9"/>
        <v>55</v>
      </c>
    </row>
    <row r="68" spans="2:15" x14ac:dyDescent="0.3">
      <c r="B68" s="99" t="s">
        <v>249</v>
      </c>
      <c r="C68" s="100">
        <f>ABS(C63-C64)/(SQRT((C67*(C67+1))/12*(1/C65+1/C66)))</f>
        <v>0.2134699144895866</v>
      </c>
      <c r="F68" s="99" t="s">
        <v>249</v>
      </c>
      <c r="G68" s="100">
        <f>ABS(G63-G64)/(SQRT((G67*(G67+1))/12*(1/G65+1/G66)))</f>
        <v>0.9932895174631855</v>
      </c>
      <c r="M68">
        <v>68</v>
      </c>
      <c r="N68" s="108">
        <f t="shared" si="8"/>
        <v>38.314176245210724</v>
      </c>
      <c r="O68">
        <f t="shared" si="9"/>
        <v>85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8"/>
        <v>28.685144680698485</v>
      </c>
      <c r="O69">
        <f t="shared" si="9"/>
        <v>38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8"/>
        <v>27.681660899653981</v>
      </c>
      <c r="O70">
        <f t="shared" si="9"/>
        <v>31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8"/>
        <v>25.432685955872639</v>
      </c>
      <c r="O71">
        <f t="shared" si="9"/>
        <v>19</v>
      </c>
    </row>
    <row r="72" spans="2:15" x14ac:dyDescent="0.3">
      <c r="M72">
        <v>72</v>
      </c>
      <c r="N72" s="108">
        <f t="shared" si="8"/>
        <v>26.078971533516992</v>
      </c>
      <c r="O72">
        <f t="shared" si="9"/>
        <v>22</v>
      </c>
    </row>
    <row r="73" spans="2:15" x14ac:dyDescent="0.3">
      <c r="M73">
        <v>73</v>
      </c>
      <c r="N73" s="108">
        <f t="shared" si="8"/>
        <v>24.441802087462015</v>
      </c>
      <c r="O73">
        <f t="shared" si="9"/>
        <v>15</v>
      </c>
    </row>
    <row r="74" spans="2:15" x14ac:dyDescent="0.3">
      <c r="M74">
        <v>74</v>
      </c>
      <c r="N74" s="108">
        <f t="shared" si="8"/>
        <v>23.306680053067517</v>
      </c>
      <c r="O74">
        <f t="shared" si="9"/>
        <v>12</v>
      </c>
    </row>
    <row r="75" spans="2:15" x14ac:dyDescent="0.3">
      <c r="M75">
        <v>75</v>
      </c>
      <c r="N75" s="107">
        <f>A2</f>
        <v>35.430839002267582</v>
      </c>
      <c r="O75">
        <f t="shared" si="9"/>
        <v>75</v>
      </c>
    </row>
    <row r="76" spans="2:15" x14ac:dyDescent="0.3">
      <c r="M76">
        <v>76</v>
      </c>
      <c r="N76" s="107">
        <f t="shared" ref="N76:N99" si="10">A3</f>
        <v>38.062283737024224</v>
      </c>
      <c r="O76">
        <f t="shared" si="9"/>
        <v>83</v>
      </c>
    </row>
    <row r="77" spans="2:15" x14ac:dyDescent="0.3">
      <c r="M77">
        <v>77</v>
      </c>
      <c r="N77" s="107">
        <f t="shared" si="10"/>
        <v>28</v>
      </c>
      <c r="O77">
        <f t="shared" si="9"/>
        <v>33</v>
      </c>
    </row>
    <row r="78" spans="2:15" x14ac:dyDescent="0.3">
      <c r="M78">
        <v>78</v>
      </c>
      <c r="N78" s="107">
        <f t="shared" si="10"/>
        <v>28.124999999999993</v>
      </c>
      <c r="O78">
        <f t="shared" si="9"/>
        <v>35</v>
      </c>
    </row>
    <row r="79" spans="2:15" x14ac:dyDescent="0.3">
      <c r="M79">
        <v>79</v>
      </c>
      <c r="N79" s="107">
        <f t="shared" si="10"/>
        <v>32.699167657550532</v>
      </c>
      <c r="O79">
        <f t="shared" si="9"/>
        <v>62</v>
      </c>
    </row>
    <row r="80" spans="2:15" x14ac:dyDescent="0.3">
      <c r="M80">
        <v>80</v>
      </c>
      <c r="N80" s="107">
        <f t="shared" si="10"/>
        <v>40.562466197944836</v>
      </c>
      <c r="O80">
        <f t="shared" si="9"/>
        <v>95</v>
      </c>
    </row>
    <row r="81" spans="13:15" x14ac:dyDescent="0.3">
      <c r="M81">
        <v>81</v>
      </c>
      <c r="N81" s="107">
        <f t="shared" si="10"/>
        <v>27.335640138408309</v>
      </c>
      <c r="O81">
        <f t="shared" si="9"/>
        <v>26</v>
      </c>
    </row>
    <row r="82" spans="13:15" x14ac:dyDescent="0.3">
      <c r="M82">
        <v>82</v>
      </c>
      <c r="N82" s="107">
        <f t="shared" si="10"/>
        <v>31.603212373587155</v>
      </c>
      <c r="O82">
        <f t="shared" si="9"/>
        <v>57</v>
      </c>
    </row>
    <row r="83" spans="13:15" x14ac:dyDescent="0.3">
      <c r="M83">
        <v>83</v>
      </c>
      <c r="N83" s="107">
        <f t="shared" si="10"/>
        <v>24.801587301587304</v>
      </c>
      <c r="O83">
        <f t="shared" si="9"/>
        <v>17</v>
      </c>
    </row>
    <row r="84" spans="13:15" x14ac:dyDescent="0.3">
      <c r="M84">
        <v>84</v>
      </c>
      <c r="N84" s="107">
        <f t="shared" si="10"/>
        <v>19.883853048857468</v>
      </c>
      <c r="O84">
        <f t="shared" si="9"/>
        <v>4</v>
      </c>
    </row>
    <row r="85" spans="13:15" x14ac:dyDescent="0.3">
      <c r="M85">
        <v>85</v>
      </c>
      <c r="N85" s="107">
        <f t="shared" si="10"/>
        <v>30.189590629151066</v>
      </c>
      <c r="O85">
        <f t="shared" si="9"/>
        <v>49.5</v>
      </c>
    </row>
    <row r="86" spans="13:15" x14ac:dyDescent="0.3">
      <c r="M86">
        <v>86</v>
      </c>
      <c r="N86" s="107">
        <f t="shared" si="10"/>
        <v>29.996712689020377</v>
      </c>
      <c r="O86">
        <f t="shared" si="9"/>
        <v>46</v>
      </c>
    </row>
    <row r="87" spans="13:15" x14ac:dyDescent="0.3">
      <c r="M87">
        <v>87</v>
      </c>
      <c r="N87" s="107">
        <f t="shared" si="10"/>
        <v>28.373702422145332</v>
      </c>
      <c r="O87">
        <f t="shared" si="9"/>
        <v>37</v>
      </c>
    </row>
    <row r="88" spans="13:15" x14ac:dyDescent="0.3">
      <c r="M88">
        <v>88</v>
      </c>
      <c r="N88" s="107">
        <f t="shared" si="10"/>
        <v>21.612811791383223</v>
      </c>
      <c r="O88">
        <f t="shared" si="9"/>
        <v>9</v>
      </c>
    </row>
    <row r="89" spans="13:15" x14ac:dyDescent="0.3">
      <c r="M89">
        <v>89</v>
      </c>
      <c r="N89" s="107">
        <f t="shared" si="10"/>
        <v>19.132653061224492</v>
      </c>
      <c r="O89">
        <f t="shared" si="9"/>
        <v>3</v>
      </c>
    </row>
    <row r="90" spans="13:15" x14ac:dyDescent="0.3">
      <c r="M90">
        <v>90</v>
      </c>
      <c r="N90" s="107">
        <f t="shared" si="10"/>
        <v>38.671874999999993</v>
      </c>
      <c r="O90">
        <f t="shared" si="9"/>
        <v>88</v>
      </c>
    </row>
    <row r="91" spans="13:15" x14ac:dyDescent="0.3">
      <c r="M91">
        <v>91</v>
      </c>
      <c r="N91" s="107">
        <f t="shared" si="10"/>
        <v>29.387755102040817</v>
      </c>
      <c r="O91">
        <f t="shared" si="9"/>
        <v>42</v>
      </c>
    </row>
    <row r="92" spans="13:15" x14ac:dyDescent="0.3">
      <c r="M92">
        <v>92</v>
      </c>
      <c r="N92" s="107">
        <f t="shared" si="10"/>
        <v>37.551020408163268</v>
      </c>
      <c r="O92">
        <f t="shared" si="9"/>
        <v>81</v>
      </c>
    </row>
    <row r="93" spans="13:15" x14ac:dyDescent="0.3">
      <c r="M93">
        <v>93</v>
      </c>
      <c r="N93" s="107">
        <f t="shared" si="10"/>
        <v>35.250761095978206</v>
      </c>
      <c r="O93">
        <f t="shared" si="9"/>
        <v>73</v>
      </c>
    </row>
    <row r="94" spans="13:15" x14ac:dyDescent="0.3">
      <c r="M94">
        <v>94</v>
      </c>
      <c r="N94" s="107">
        <f t="shared" si="10"/>
        <v>51.374716553287989</v>
      </c>
      <c r="O94">
        <f t="shared" si="9"/>
        <v>99</v>
      </c>
    </row>
    <row r="95" spans="13:15" x14ac:dyDescent="0.3">
      <c r="M95">
        <v>95</v>
      </c>
      <c r="N95" s="107">
        <f t="shared" si="10"/>
        <v>39.792387543252602</v>
      </c>
      <c r="O95">
        <f t="shared" si="9"/>
        <v>92.5</v>
      </c>
    </row>
    <row r="96" spans="13:15" x14ac:dyDescent="0.3">
      <c r="M96">
        <v>96</v>
      </c>
      <c r="N96" s="107">
        <f t="shared" si="10"/>
        <v>21.821067248561793</v>
      </c>
      <c r="O96">
        <f t="shared" si="9"/>
        <v>10</v>
      </c>
    </row>
    <row r="97" spans="13:15" x14ac:dyDescent="0.3">
      <c r="M97">
        <v>97</v>
      </c>
      <c r="N97" s="107">
        <f t="shared" si="10"/>
        <v>15.731336137614994</v>
      </c>
      <c r="O97">
        <f t="shared" si="9"/>
        <v>1</v>
      </c>
    </row>
    <row r="98" spans="13:15" x14ac:dyDescent="0.3">
      <c r="M98">
        <v>98</v>
      </c>
      <c r="N98" s="107">
        <f t="shared" si="10"/>
        <v>17.263544536271812</v>
      </c>
      <c r="O98">
        <f t="shared" si="9"/>
        <v>2</v>
      </c>
    </row>
    <row r="99" spans="13:15" x14ac:dyDescent="0.3">
      <c r="M99">
        <v>99</v>
      </c>
      <c r="N99" s="107">
        <f t="shared" si="10"/>
        <v>20.936639118457304</v>
      </c>
      <c r="O99">
        <f t="shared" si="9"/>
        <v>6</v>
      </c>
    </row>
  </sheetData>
  <mergeCells count="32"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  <mergeCell ref="B48:B49"/>
    <mergeCell ref="C48:C49"/>
    <mergeCell ref="F48:F49"/>
    <mergeCell ref="G48:G49"/>
    <mergeCell ref="B51:C51"/>
    <mergeCell ref="F51:G51"/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7682-BDFB-4683-A991-E579BDA44A1E}">
  <dimension ref="A1:O99"/>
  <sheetViews>
    <sheetView topLeftCell="A37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30</v>
      </c>
      <c r="O1">
        <f>_xlfn.RANK.AVG(N1,$N$1:$N$99,1)</f>
        <v>97</v>
      </c>
    </row>
    <row r="2" spans="1:15" x14ac:dyDescent="0.3">
      <c r="A2" s="107">
        <v>14</v>
      </c>
      <c r="B2">
        <f t="shared" ref="B2:B26" si="1">_xlfn.RANK.AVG(A2,$N$1:$N$99,1)</f>
        <v>56</v>
      </c>
      <c r="C2" s="108">
        <v>10</v>
      </c>
      <c r="D2">
        <f t="shared" ref="D2:D26" si="2">_xlfn.RANK.AVG(C2,$N$1:$N$99,1)</f>
        <v>34</v>
      </c>
      <c r="E2" s="74">
        <v>12</v>
      </c>
      <c r="F2">
        <f t="shared" ref="F2:F27" si="3">_xlfn.RANK.AVG(E2,$N$1:$N$99,1)</f>
        <v>46.5</v>
      </c>
      <c r="G2" s="77">
        <v>30</v>
      </c>
      <c r="H2">
        <f t="shared" ref="H2:H24" si="4">_xlfn.RANK.AVG(G2,$N$1:$N$99,1)</f>
        <v>97</v>
      </c>
      <c r="M2">
        <v>2</v>
      </c>
      <c r="N2" s="77">
        <f t="shared" si="0"/>
        <v>44</v>
      </c>
      <c r="O2">
        <f t="shared" ref="O2:O65" si="5">_xlfn.RANK.AVG(N2,$N$1:$N$99,1)</f>
        <v>98</v>
      </c>
    </row>
    <row r="3" spans="1:15" x14ac:dyDescent="0.3">
      <c r="A3" s="107">
        <v>15</v>
      </c>
      <c r="B3">
        <f t="shared" si="1"/>
        <v>60</v>
      </c>
      <c r="C3" s="71">
        <v>8</v>
      </c>
      <c r="D3">
        <f t="shared" si="2"/>
        <v>16</v>
      </c>
      <c r="E3" s="74">
        <v>23</v>
      </c>
      <c r="F3">
        <f t="shared" si="3"/>
        <v>87.5</v>
      </c>
      <c r="G3" s="78">
        <v>44</v>
      </c>
      <c r="H3">
        <f t="shared" si="4"/>
        <v>98</v>
      </c>
      <c r="M3">
        <v>3</v>
      </c>
      <c r="N3" s="77">
        <f t="shared" si="0"/>
        <v>7</v>
      </c>
      <c r="O3">
        <f t="shared" si="5"/>
        <v>11</v>
      </c>
    </row>
    <row r="4" spans="1:15" x14ac:dyDescent="0.3">
      <c r="A4" s="107">
        <v>24</v>
      </c>
      <c r="B4">
        <f t="shared" si="1"/>
        <v>91</v>
      </c>
      <c r="C4" s="71">
        <v>11</v>
      </c>
      <c r="D4">
        <f t="shared" si="2"/>
        <v>39.5</v>
      </c>
      <c r="E4" s="74">
        <v>25</v>
      </c>
      <c r="F4">
        <f t="shared" si="3"/>
        <v>93.5</v>
      </c>
      <c r="G4" s="78">
        <v>7</v>
      </c>
      <c r="H4">
        <f t="shared" si="4"/>
        <v>11</v>
      </c>
      <c r="M4">
        <v>4</v>
      </c>
      <c r="N4" s="77">
        <f t="shared" si="0"/>
        <v>9</v>
      </c>
      <c r="O4">
        <f t="shared" si="5"/>
        <v>25</v>
      </c>
    </row>
    <row r="5" spans="1:15" x14ac:dyDescent="0.3">
      <c r="A5" s="107">
        <v>10</v>
      </c>
      <c r="B5">
        <f t="shared" si="1"/>
        <v>34</v>
      </c>
      <c r="C5" s="71">
        <v>10</v>
      </c>
      <c r="D5">
        <f t="shared" si="2"/>
        <v>34</v>
      </c>
      <c r="E5" s="74">
        <v>16</v>
      </c>
      <c r="F5">
        <f t="shared" si="3"/>
        <v>66</v>
      </c>
      <c r="G5" s="78">
        <v>9</v>
      </c>
      <c r="H5">
        <f t="shared" si="4"/>
        <v>25</v>
      </c>
      <c r="M5">
        <v>5</v>
      </c>
      <c r="N5" s="77">
        <f t="shared" si="0"/>
        <v>20</v>
      </c>
      <c r="O5">
        <f t="shared" si="5"/>
        <v>80</v>
      </c>
    </row>
    <row r="6" spans="1:15" x14ac:dyDescent="0.3">
      <c r="A6" s="107">
        <v>12</v>
      </c>
      <c r="B6">
        <f t="shared" si="1"/>
        <v>46.5</v>
      </c>
      <c r="C6" s="71">
        <v>12</v>
      </c>
      <c r="D6">
        <f t="shared" si="2"/>
        <v>46.5</v>
      </c>
      <c r="E6" s="74">
        <v>17</v>
      </c>
      <c r="F6">
        <f t="shared" si="3"/>
        <v>71.5</v>
      </c>
      <c r="G6" s="78">
        <v>20</v>
      </c>
      <c r="H6">
        <f t="shared" si="4"/>
        <v>80</v>
      </c>
      <c r="M6">
        <v>6</v>
      </c>
      <c r="N6" s="77">
        <f t="shared" si="0"/>
        <v>9</v>
      </c>
      <c r="O6">
        <f t="shared" si="5"/>
        <v>25</v>
      </c>
    </row>
    <row r="7" spans="1:15" x14ac:dyDescent="0.3">
      <c r="A7" s="107">
        <v>6</v>
      </c>
      <c r="B7">
        <f t="shared" si="1"/>
        <v>6</v>
      </c>
      <c r="C7" s="71">
        <v>24</v>
      </c>
      <c r="D7">
        <f t="shared" si="2"/>
        <v>91</v>
      </c>
      <c r="E7" s="74">
        <v>13</v>
      </c>
      <c r="F7">
        <f t="shared" si="3"/>
        <v>53</v>
      </c>
      <c r="G7" s="78">
        <v>9</v>
      </c>
      <c r="H7">
        <f t="shared" si="4"/>
        <v>25</v>
      </c>
      <c r="M7">
        <v>7</v>
      </c>
      <c r="N7" s="77">
        <f t="shared" si="0"/>
        <v>14</v>
      </c>
      <c r="O7">
        <f t="shared" si="5"/>
        <v>56</v>
      </c>
    </row>
    <row r="8" spans="1:15" x14ac:dyDescent="0.3">
      <c r="A8" s="107">
        <v>23</v>
      </c>
      <c r="B8">
        <f t="shared" si="1"/>
        <v>87.5</v>
      </c>
      <c r="C8" s="71">
        <v>9</v>
      </c>
      <c r="D8">
        <f t="shared" si="2"/>
        <v>25</v>
      </c>
      <c r="E8" s="74">
        <v>12</v>
      </c>
      <c r="F8">
        <f t="shared" si="3"/>
        <v>46.5</v>
      </c>
      <c r="G8" s="78">
        <v>14</v>
      </c>
      <c r="H8">
        <f t="shared" si="4"/>
        <v>56</v>
      </c>
      <c r="M8">
        <v>8</v>
      </c>
      <c r="N8" s="77">
        <f t="shared" si="0"/>
        <v>20</v>
      </c>
      <c r="O8">
        <f t="shared" si="5"/>
        <v>80</v>
      </c>
    </row>
    <row r="9" spans="1:15" x14ac:dyDescent="0.3">
      <c r="A9" s="107">
        <v>14</v>
      </c>
      <c r="B9">
        <f t="shared" si="1"/>
        <v>56</v>
      </c>
      <c r="C9" s="71">
        <v>8</v>
      </c>
      <c r="D9">
        <f t="shared" si="2"/>
        <v>16</v>
      </c>
      <c r="E9" s="74">
        <v>20</v>
      </c>
      <c r="F9">
        <f t="shared" si="3"/>
        <v>80</v>
      </c>
      <c r="G9" s="78">
        <v>20</v>
      </c>
      <c r="H9">
        <f t="shared" si="4"/>
        <v>80</v>
      </c>
      <c r="M9">
        <v>9</v>
      </c>
      <c r="N9" s="77">
        <f t="shared" si="0"/>
        <v>9</v>
      </c>
      <c r="O9">
        <f t="shared" si="5"/>
        <v>25</v>
      </c>
    </row>
    <row r="10" spans="1:15" x14ac:dyDescent="0.3">
      <c r="A10" s="107">
        <v>11</v>
      </c>
      <c r="B10">
        <f t="shared" si="1"/>
        <v>39.5</v>
      </c>
      <c r="C10" s="71">
        <v>16</v>
      </c>
      <c r="D10">
        <f t="shared" si="2"/>
        <v>66</v>
      </c>
      <c r="E10" s="74">
        <v>9</v>
      </c>
      <c r="F10">
        <f t="shared" si="3"/>
        <v>25</v>
      </c>
      <c r="G10" s="78">
        <v>9</v>
      </c>
      <c r="H10">
        <f t="shared" si="4"/>
        <v>25</v>
      </c>
      <c r="M10">
        <v>10</v>
      </c>
      <c r="N10" s="77">
        <f t="shared" si="0"/>
        <v>5</v>
      </c>
      <c r="O10">
        <f t="shared" si="5"/>
        <v>1.5</v>
      </c>
    </row>
    <row r="11" spans="1:15" x14ac:dyDescent="0.3">
      <c r="A11" s="107">
        <v>8</v>
      </c>
      <c r="B11">
        <f t="shared" si="1"/>
        <v>16</v>
      </c>
      <c r="C11" s="71">
        <v>16</v>
      </c>
      <c r="D11">
        <f t="shared" si="2"/>
        <v>66</v>
      </c>
      <c r="E11" s="74">
        <v>20</v>
      </c>
      <c r="F11">
        <f t="shared" si="3"/>
        <v>80</v>
      </c>
      <c r="G11" s="78">
        <v>5</v>
      </c>
      <c r="H11">
        <f t="shared" si="4"/>
        <v>1.5</v>
      </c>
      <c r="M11">
        <v>11</v>
      </c>
      <c r="N11" s="77">
        <f t="shared" si="0"/>
        <v>16</v>
      </c>
      <c r="O11">
        <f t="shared" si="5"/>
        <v>66</v>
      </c>
    </row>
    <row r="12" spans="1:15" x14ac:dyDescent="0.3">
      <c r="A12" s="107">
        <v>7</v>
      </c>
      <c r="B12">
        <f t="shared" si="1"/>
        <v>11</v>
      </c>
      <c r="C12" s="71">
        <v>18</v>
      </c>
      <c r="D12">
        <f t="shared" si="2"/>
        <v>75.5</v>
      </c>
      <c r="E12" s="74">
        <v>17</v>
      </c>
      <c r="F12">
        <f t="shared" si="3"/>
        <v>71.5</v>
      </c>
      <c r="G12" s="78">
        <v>16</v>
      </c>
      <c r="H12">
        <f t="shared" si="4"/>
        <v>66</v>
      </c>
      <c r="M12">
        <v>12</v>
      </c>
      <c r="N12" s="77">
        <f t="shared" si="0"/>
        <v>21</v>
      </c>
      <c r="O12">
        <f t="shared" si="5"/>
        <v>84</v>
      </c>
    </row>
    <row r="13" spans="1:15" x14ac:dyDescent="0.3">
      <c r="A13" s="107">
        <v>11</v>
      </c>
      <c r="B13">
        <f t="shared" si="1"/>
        <v>39.5</v>
      </c>
      <c r="C13" s="71">
        <v>12</v>
      </c>
      <c r="D13">
        <f t="shared" si="2"/>
        <v>46.5</v>
      </c>
      <c r="E13" s="74">
        <v>8</v>
      </c>
      <c r="F13">
        <f t="shared" si="3"/>
        <v>16</v>
      </c>
      <c r="G13" s="78">
        <v>21</v>
      </c>
      <c r="H13">
        <f t="shared" si="4"/>
        <v>84</v>
      </c>
      <c r="M13">
        <v>13</v>
      </c>
      <c r="N13" s="77">
        <f t="shared" si="0"/>
        <v>8</v>
      </c>
      <c r="O13">
        <f t="shared" si="5"/>
        <v>16</v>
      </c>
    </row>
    <row r="14" spans="1:15" x14ac:dyDescent="0.3">
      <c r="A14" s="107">
        <v>11</v>
      </c>
      <c r="B14">
        <f t="shared" si="1"/>
        <v>39.5</v>
      </c>
      <c r="C14" s="71">
        <v>9</v>
      </c>
      <c r="D14">
        <f t="shared" si="2"/>
        <v>25</v>
      </c>
      <c r="E14" s="74">
        <v>12</v>
      </c>
      <c r="F14">
        <f t="shared" si="3"/>
        <v>46.5</v>
      </c>
      <c r="G14" s="78">
        <v>8</v>
      </c>
      <c r="H14">
        <f t="shared" si="4"/>
        <v>16</v>
      </c>
      <c r="M14">
        <v>14</v>
      </c>
      <c r="N14" s="77">
        <f t="shared" si="0"/>
        <v>9</v>
      </c>
      <c r="O14">
        <f t="shared" si="5"/>
        <v>25</v>
      </c>
    </row>
    <row r="15" spans="1:15" x14ac:dyDescent="0.3">
      <c r="A15" s="107">
        <v>6</v>
      </c>
      <c r="B15">
        <f t="shared" si="1"/>
        <v>6</v>
      </c>
      <c r="C15" s="71">
        <v>15</v>
      </c>
      <c r="D15">
        <f t="shared" si="2"/>
        <v>60</v>
      </c>
      <c r="E15" s="74">
        <v>16</v>
      </c>
      <c r="F15">
        <f t="shared" si="3"/>
        <v>66</v>
      </c>
      <c r="G15" s="78">
        <v>9</v>
      </c>
      <c r="H15">
        <f t="shared" si="4"/>
        <v>25</v>
      </c>
      <c r="M15">
        <v>15</v>
      </c>
      <c r="N15" s="77">
        <f t="shared" si="0"/>
        <v>17</v>
      </c>
      <c r="O15">
        <f t="shared" si="5"/>
        <v>71.5</v>
      </c>
    </row>
    <row r="16" spans="1:15" x14ac:dyDescent="0.3">
      <c r="A16" s="107">
        <v>15</v>
      </c>
      <c r="B16">
        <f t="shared" si="1"/>
        <v>60</v>
      </c>
      <c r="C16" s="71">
        <v>21</v>
      </c>
      <c r="D16">
        <f t="shared" si="2"/>
        <v>84</v>
      </c>
      <c r="E16" s="74">
        <v>12</v>
      </c>
      <c r="F16">
        <f t="shared" si="3"/>
        <v>46.5</v>
      </c>
      <c r="G16" s="78">
        <v>17</v>
      </c>
      <c r="H16">
        <f t="shared" si="4"/>
        <v>71.5</v>
      </c>
      <c r="M16">
        <v>16</v>
      </c>
      <c r="N16" s="77">
        <f t="shared" si="0"/>
        <v>10</v>
      </c>
      <c r="O16">
        <f t="shared" si="5"/>
        <v>34</v>
      </c>
    </row>
    <row r="17" spans="1:15" x14ac:dyDescent="0.3">
      <c r="A17" s="107">
        <v>8</v>
      </c>
      <c r="B17">
        <f t="shared" si="1"/>
        <v>16</v>
      </c>
      <c r="C17" s="71">
        <v>13</v>
      </c>
      <c r="D17">
        <f t="shared" si="2"/>
        <v>53</v>
      </c>
      <c r="E17" s="74">
        <v>12</v>
      </c>
      <c r="F17">
        <f t="shared" si="3"/>
        <v>46.5</v>
      </c>
      <c r="G17" s="78">
        <v>10</v>
      </c>
      <c r="H17">
        <f t="shared" si="4"/>
        <v>34</v>
      </c>
      <c r="M17">
        <v>17</v>
      </c>
      <c r="N17" s="77">
        <f t="shared" si="0"/>
        <v>15</v>
      </c>
      <c r="O17">
        <f t="shared" si="5"/>
        <v>60</v>
      </c>
    </row>
    <row r="18" spans="1:15" x14ac:dyDescent="0.3">
      <c r="A18" s="107">
        <v>9</v>
      </c>
      <c r="B18">
        <f t="shared" si="1"/>
        <v>25</v>
      </c>
      <c r="C18" s="71">
        <v>12</v>
      </c>
      <c r="D18">
        <f t="shared" si="2"/>
        <v>46.5</v>
      </c>
      <c r="E18" s="74">
        <v>15</v>
      </c>
      <c r="F18">
        <f t="shared" si="3"/>
        <v>60</v>
      </c>
      <c r="G18" s="78">
        <v>15</v>
      </c>
      <c r="H18">
        <f t="shared" si="4"/>
        <v>60</v>
      </c>
      <c r="M18">
        <v>18</v>
      </c>
      <c r="N18" s="77">
        <f t="shared" si="0"/>
        <v>18</v>
      </c>
      <c r="O18">
        <f t="shared" si="5"/>
        <v>75.5</v>
      </c>
    </row>
    <row r="19" spans="1:15" x14ac:dyDescent="0.3">
      <c r="A19" s="107">
        <v>8</v>
      </c>
      <c r="B19">
        <f t="shared" si="1"/>
        <v>16</v>
      </c>
      <c r="C19" s="71">
        <v>9</v>
      </c>
      <c r="D19">
        <f t="shared" si="2"/>
        <v>25</v>
      </c>
      <c r="E19" s="74">
        <v>21</v>
      </c>
      <c r="F19">
        <f t="shared" si="3"/>
        <v>84</v>
      </c>
      <c r="G19" s="78">
        <v>18</v>
      </c>
      <c r="H19">
        <f t="shared" si="4"/>
        <v>75.5</v>
      </c>
      <c r="M19">
        <v>19</v>
      </c>
      <c r="N19" s="77">
        <f t="shared" si="0"/>
        <v>12</v>
      </c>
      <c r="O19">
        <f t="shared" si="5"/>
        <v>46.5</v>
      </c>
    </row>
    <row r="20" spans="1:15" x14ac:dyDescent="0.3">
      <c r="A20" s="107">
        <v>13</v>
      </c>
      <c r="B20">
        <f t="shared" si="1"/>
        <v>53</v>
      </c>
      <c r="C20" s="71">
        <v>16</v>
      </c>
      <c r="D20">
        <f t="shared" si="2"/>
        <v>66</v>
      </c>
      <c r="E20" s="74">
        <v>55</v>
      </c>
      <c r="F20">
        <f t="shared" si="3"/>
        <v>99</v>
      </c>
      <c r="G20" s="78">
        <v>12</v>
      </c>
      <c r="H20">
        <f t="shared" si="4"/>
        <v>46.5</v>
      </c>
      <c r="M20">
        <v>20</v>
      </c>
      <c r="N20" s="77">
        <f t="shared" si="0"/>
        <v>25</v>
      </c>
      <c r="O20">
        <f t="shared" si="5"/>
        <v>93.5</v>
      </c>
    </row>
    <row r="21" spans="1:15" x14ac:dyDescent="0.3">
      <c r="A21" s="107">
        <v>10</v>
      </c>
      <c r="B21">
        <f t="shared" si="1"/>
        <v>34</v>
      </c>
      <c r="C21" s="71">
        <v>10</v>
      </c>
      <c r="D21">
        <f t="shared" si="2"/>
        <v>34</v>
      </c>
      <c r="E21" s="74">
        <v>24</v>
      </c>
      <c r="F21">
        <f t="shared" si="3"/>
        <v>91</v>
      </c>
      <c r="G21" s="78">
        <v>25</v>
      </c>
      <c r="H21">
        <f t="shared" si="4"/>
        <v>93.5</v>
      </c>
      <c r="M21">
        <v>21</v>
      </c>
      <c r="N21" s="77">
        <f t="shared" si="0"/>
        <v>23</v>
      </c>
      <c r="O21">
        <f t="shared" si="5"/>
        <v>87.5</v>
      </c>
    </row>
    <row r="22" spans="1:15" x14ac:dyDescent="0.3">
      <c r="A22" s="107">
        <v>6</v>
      </c>
      <c r="B22">
        <f t="shared" si="1"/>
        <v>6</v>
      </c>
      <c r="C22" s="71">
        <v>6</v>
      </c>
      <c r="D22">
        <f t="shared" si="2"/>
        <v>6</v>
      </c>
      <c r="E22" s="74">
        <v>16</v>
      </c>
      <c r="F22">
        <f t="shared" si="3"/>
        <v>66</v>
      </c>
      <c r="G22" s="78">
        <v>23</v>
      </c>
      <c r="H22">
        <f t="shared" si="4"/>
        <v>87.5</v>
      </c>
      <c r="M22">
        <v>22</v>
      </c>
      <c r="N22" s="77">
        <f t="shared" si="0"/>
        <v>10</v>
      </c>
      <c r="O22">
        <f t="shared" si="5"/>
        <v>34</v>
      </c>
    </row>
    <row r="23" spans="1:15" x14ac:dyDescent="0.3">
      <c r="A23" s="107">
        <v>27</v>
      </c>
      <c r="B23">
        <f t="shared" si="1"/>
        <v>96</v>
      </c>
      <c r="C23" s="71">
        <v>18</v>
      </c>
      <c r="D23">
        <f t="shared" si="2"/>
        <v>75.5</v>
      </c>
      <c r="E23" s="74">
        <v>7</v>
      </c>
      <c r="F23">
        <f t="shared" si="3"/>
        <v>11</v>
      </c>
      <c r="G23" s="78">
        <v>10</v>
      </c>
      <c r="H23">
        <f t="shared" si="4"/>
        <v>34</v>
      </c>
      <c r="M23">
        <v>23</v>
      </c>
      <c r="N23" s="77">
        <f t="shared" si="0"/>
        <v>26</v>
      </c>
      <c r="O23">
        <f t="shared" si="5"/>
        <v>95</v>
      </c>
    </row>
    <row r="24" spans="1:15" x14ac:dyDescent="0.3">
      <c r="A24" s="107">
        <v>5</v>
      </c>
      <c r="B24">
        <f t="shared" si="1"/>
        <v>1.5</v>
      </c>
      <c r="C24" s="71">
        <v>6</v>
      </c>
      <c r="D24">
        <f t="shared" si="2"/>
        <v>6</v>
      </c>
      <c r="E24" s="74">
        <v>9</v>
      </c>
      <c r="F24">
        <f t="shared" si="3"/>
        <v>25</v>
      </c>
      <c r="G24" s="78">
        <v>26</v>
      </c>
      <c r="H24">
        <f t="shared" si="4"/>
        <v>95</v>
      </c>
      <c r="M24">
        <v>24</v>
      </c>
      <c r="N24" s="74">
        <f t="shared" ref="N24:N49" si="6">E2</f>
        <v>12</v>
      </c>
      <c r="O24">
        <f t="shared" si="5"/>
        <v>46.5</v>
      </c>
    </row>
    <row r="25" spans="1:15" x14ac:dyDescent="0.3">
      <c r="A25" s="107">
        <v>6</v>
      </c>
      <c r="B25">
        <f t="shared" si="1"/>
        <v>6</v>
      </c>
      <c r="C25" s="71">
        <v>17</v>
      </c>
      <c r="D25">
        <f t="shared" si="2"/>
        <v>71.5</v>
      </c>
      <c r="E25" s="74">
        <v>18</v>
      </c>
      <c r="F25">
        <f t="shared" si="3"/>
        <v>75.5</v>
      </c>
      <c r="M25">
        <v>25</v>
      </c>
      <c r="N25" s="74">
        <f t="shared" si="6"/>
        <v>23</v>
      </c>
      <c r="O25">
        <f t="shared" si="5"/>
        <v>87.5</v>
      </c>
    </row>
    <row r="26" spans="1:15" x14ac:dyDescent="0.3">
      <c r="A26" s="107">
        <v>6</v>
      </c>
      <c r="B26">
        <f t="shared" si="1"/>
        <v>6</v>
      </c>
      <c r="C26" s="71">
        <v>23</v>
      </c>
      <c r="D26">
        <f t="shared" si="2"/>
        <v>87.5</v>
      </c>
      <c r="E26" s="74">
        <v>9</v>
      </c>
      <c r="F26">
        <f t="shared" si="3"/>
        <v>25</v>
      </c>
      <c r="M26">
        <v>26</v>
      </c>
      <c r="N26" s="74">
        <f t="shared" si="6"/>
        <v>25</v>
      </c>
      <c r="O26">
        <f t="shared" si="5"/>
        <v>93.5</v>
      </c>
    </row>
    <row r="27" spans="1:15" x14ac:dyDescent="0.3">
      <c r="E27" s="109">
        <v>20</v>
      </c>
      <c r="F27">
        <f t="shared" si="3"/>
        <v>80</v>
      </c>
      <c r="M27">
        <v>27</v>
      </c>
      <c r="N27" s="74">
        <f t="shared" si="6"/>
        <v>16</v>
      </c>
      <c r="O27">
        <f t="shared" si="5"/>
        <v>66</v>
      </c>
    </row>
    <row r="28" spans="1:15" x14ac:dyDescent="0.3">
      <c r="A28" s="95" t="s">
        <v>227</v>
      </c>
      <c r="B28" s="96">
        <f>SUM(B2:B26)</f>
        <v>908</v>
      </c>
      <c r="C28" s="95" t="s">
        <v>228</v>
      </c>
      <c r="D28" s="96">
        <f>SUM(D2:D26)</f>
        <v>1196</v>
      </c>
      <c r="E28" s="95" t="s">
        <v>232</v>
      </c>
      <c r="F28" s="96">
        <f>SUM(F2:F27)</f>
        <v>1559</v>
      </c>
      <c r="G28" s="95" t="s">
        <v>231</v>
      </c>
      <c r="H28" s="96">
        <f>SUM(H2:H24)</f>
        <v>1287</v>
      </c>
      <c r="M28">
        <v>28</v>
      </c>
      <c r="N28" s="74">
        <f t="shared" si="6"/>
        <v>17</v>
      </c>
      <c r="O28">
        <f t="shared" si="5"/>
        <v>71.5</v>
      </c>
    </row>
    <row r="29" spans="1:15" x14ac:dyDescent="0.3">
      <c r="A29" s="92" t="s">
        <v>245</v>
      </c>
      <c r="B29" s="93">
        <f>B28/COUNT(A2:A26)</f>
        <v>36.32</v>
      </c>
      <c r="C29" s="92" t="s">
        <v>246</v>
      </c>
      <c r="D29" s="93">
        <f t="shared" ref="D29:H29" si="7">D28/COUNT(C2:C26)</f>
        <v>47.84</v>
      </c>
      <c r="E29" s="92" t="s">
        <v>256</v>
      </c>
      <c r="F29" s="93">
        <f>F28/COUNT(E2:E27)</f>
        <v>59.96153846153846</v>
      </c>
      <c r="G29" s="92" t="s">
        <v>259</v>
      </c>
      <c r="H29" s="93">
        <f t="shared" si="7"/>
        <v>55.956521739130437</v>
      </c>
      <c r="M29">
        <v>29</v>
      </c>
      <c r="N29" s="74">
        <f t="shared" si="6"/>
        <v>13</v>
      </c>
      <c r="O29">
        <f t="shared" si="5"/>
        <v>53</v>
      </c>
    </row>
    <row r="30" spans="1:15" x14ac:dyDescent="0.3">
      <c r="M30">
        <v>30</v>
      </c>
      <c r="N30" s="74">
        <f t="shared" si="6"/>
        <v>12</v>
      </c>
      <c r="O30">
        <f t="shared" si="5"/>
        <v>46.5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20</v>
      </c>
      <c r="O31">
        <f t="shared" si="5"/>
        <v>80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9</v>
      </c>
      <c r="O32">
        <f t="shared" si="5"/>
        <v>25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20</v>
      </c>
      <c r="O33">
        <f t="shared" si="5"/>
        <v>80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17</v>
      </c>
      <c r="O34">
        <f t="shared" si="5"/>
        <v>71.5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8</v>
      </c>
      <c r="O35">
        <f t="shared" si="5"/>
        <v>16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12</v>
      </c>
      <c r="O36">
        <f t="shared" si="5"/>
        <v>46.5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16</v>
      </c>
      <c r="O37">
        <f t="shared" si="5"/>
        <v>66</v>
      </c>
    </row>
    <row r="38" spans="1:15" x14ac:dyDescent="0.3">
      <c r="A38" s="115"/>
      <c r="B38" s="115"/>
      <c r="C38" s="115"/>
      <c r="D38" s="106"/>
      <c r="M38">
        <v>38</v>
      </c>
      <c r="N38" s="74">
        <f t="shared" si="6"/>
        <v>12</v>
      </c>
      <c r="O38">
        <f t="shared" si="5"/>
        <v>46.5</v>
      </c>
    </row>
    <row r="39" spans="1:15" ht="15" thickBot="1" x14ac:dyDescent="0.35">
      <c r="M39">
        <v>39</v>
      </c>
      <c r="N39" s="74">
        <f t="shared" si="6"/>
        <v>12</v>
      </c>
      <c r="O39">
        <f t="shared" si="5"/>
        <v>46.5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15</v>
      </c>
      <c r="O40">
        <f t="shared" si="5"/>
        <v>60</v>
      </c>
    </row>
    <row r="41" spans="1:15" x14ac:dyDescent="0.3">
      <c r="B41" s="97" t="s">
        <v>245</v>
      </c>
      <c r="C41" s="98">
        <f>B29</f>
        <v>36.32</v>
      </c>
      <c r="D41" s="91"/>
      <c r="E41" s="59"/>
      <c r="F41" s="97" t="s">
        <v>245</v>
      </c>
      <c r="G41" s="98">
        <f>B29</f>
        <v>36.32</v>
      </c>
      <c r="I41" s="116"/>
      <c r="J41" s="116"/>
      <c r="M41">
        <v>41</v>
      </c>
      <c r="N41" s="74">
        <f t="shared" si="6"/>
        <v>21</v>
      </c>
      <c r="O41">
        <f t="shared" si="5"/>
        <v>84</v>
      </c>
    </row>
    <row r="42" spans="1:15" x14ac:dyDescent="0.3">
      <c r="B42" s="99" t="s">
        <v>246</v>
      </c>
      <c r="C42" s="100">
        <f>D29</f>
        <v>47.84</v>
      </c>
      <c r="D42" s="106"/>
      <c r="E42" s="106"/>
      <c r="F42" s="99" t="s">
        <v>256</v>
      </c>
      <c r="G42" s="100">
        <f>F29</f>
        <v>59.96153846153846</v>
      </c>
      <c r="I42" s="130" t="s">
        <v>291</v>
      </c>
      <c r="J42" s="131"/>
      <c r="M42">
        <v>42</v>
      </c>
      <c r="N42" s="74">
        <f t="shared" si="6"/>
        <v>55</v>
      </c>
      <c r="O42">
        <f t="shared" si="5"/>
        <v>99</v>
      </c>
    </row>
    <row r="43" spans="1:15" x14ac:dyDescent="0.3">
      <c r="B43" s="99" t="s">
        <v>247</v>
      </c>
      <c r="C43" s="100">
        <f>COUNT(A2:A26)</f>
        <v>25</v>
      </c>
      <c r="D43" s="106"/>
      <c r="E43" s="106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24</v>
      </c>
      <c r="O43">
        <f t="shared" si="5"/>
        <v>91</v>
      </c>
    </row>
    <row r="44" spans="1:15" x14ac:dyDescent="0.3">
      <c r="B44" s="99" t="s">
        <v>248</v>
      </c>
      <c r="C44" s="100">
        <f>COUNT(C2:C26)</f>
        <v>25</v>
      </c>
      <c r="D44" s="106"/>
      <c r="E44" s="106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16</v>
      </c>
      <c r="O44">
        <f t="shared" si="5"/>
        <v>66</v>
      </c>
    </row>
    <row r="45" spans="1:15" x14ac:dyDescent="0.3">
      <c r="B45" s="99" t="s">
        <v>250</v>
      </c>
      <c r="C45" s="101">
        <f>C43+C44</f>
        <v>50</v>
      </c>
      <c r="D45" s="106"/>
      <c r="E45" s="106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7</v>
      </c>
      <c r="O45">
        <f t="shared" si="5"/>
        <v>11</v>
      </c>
    </row>
    <row r="46" spans="1:15" x14ac:dyDescent="0.3">
      <c r="B46" s="99" t="s">
        <v>249</v>
      </c>
      <c r="C46" s="100">
        <f>ABS(C41-C42)/(SQRT((C45*(C45+1))/12*(1/C43+1/C44)))</f>
        <v>2.7940104004185566</v>
      </c>
      <c r="D46" s="106"/>
      <c r="E46" s="106"/>
      <c r="F46" s="99" t="s">
        <v>249</v>
      </c>
      <c r="G46" s="100">
        <f>ABS(G41-G42)/(SQRT((G45*(G45+1))/12*(1/G43+1/G44)))</f>
        <v>5.6774221534463187</v>
      </c>
      <c r="I46" s="131"/>
      <c r="J46" s="131"/>
      <c r="M46">
        <v>46</v>
      </c>
      <c r="N46" s="74">
        <f t="shared" si="6"/>
        <v>9</v>
      </c>
      <c r="O46">
        <f t="shared" si="5"/>
        <v>25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18</v>
      </c>
      <c r="O47">
        <f t="shared" si="5"/>
        <v>75.5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значимы</v>
      </c>
      <c r="M48">
        <v>48</v>
      </c>
      <c r="N48" s="74">
        <f t="shared" si="6"/>
        <v>9</v>
      </c>
      <c r="O48">
        <f t="shared" si="5"/>
        <v>25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20</v>
      </c>
      <c r="O49">
        <f t="shared" si="5"/>
        <v>80</v>
      </c>
    </row>
    <row r="50" spans="2:15" ht="15" thickBot="1" x14ac:dyDescent="0.35">
      <c r="M50">
        <v>50</v>
      </c>
      <c r="N50" s="108">
        <f t="shared" ref="N50:N74" si="8">C2</f>
        <v>10</v>
      </c>
      <c r="O50">
        <f t="shared" si="5"/>
        <v>34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8"/>
        <v>8</v>
      </c>
      <c r="O51">
        <f t="shared" si="5"/>
        <v>16</v>
      </c>
    </row>
    <row r="52" spans="2:15" x14ac:dyDescent="0.3">
      <c r="B52" s="97" t="s">
        <v>245</v>
      </c>
      <c r="C52" s="98">
        <f>B29</f>
        <v>36.32</v>
      </c>
      <c r="F52" s="97" t="s">
        <v>246</v>
      </c>
      <c r="G52" s="98">
        <f>D29</f>
        <v>47.84</v>
      </c>
      <c r="M52">
        <v>52</v>
      </c>
      <c r="N52" s="108">
        <f t="shared" si="8"/>
        <v>11</v>
      </c>
      <c r="O52">
        <f t="shared" si="5"/>
        <v>39.5</v>
      </c>
    </row>
    <row r="53" spans="2:15" x14ac:dyDescent="0.3">
      <c r="B53" s="99" t="s">
        <v>259</v>
      </c>
      <c r="C53" s="100">
        <f>H29</f>
        <v>55.956521739130437</v>
      </c>
      <c r="F53" s="99" t="s">
        <v>256</v>
      </c>
      <c r="G53" s="100">
        <f>F29</f>
        <v>59.96153846153846</v>
      </c>
      <c r="M53">
        <v>53</v>
      </c>
      <c r="N53" s="108">
        <f t="shared" si="8"/>
        <v>10</v>
      </c>
      <c r="O53">
        <f t="shared" si="5"/>
        <v>34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8"/>
        <v>12</v>
      </c>
      <c r="O54">
        <f t="shared" si="5"/>
        <v>46.5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8"/>
        <v>24</v>
      </c>
      <c r="O55">
        <f t="shared" si="5"/>
        <v>91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8"/>
        <v>9</v>
      </c>
      <c r="O56">
        <f t="shared" si="5"/>
        <v>25</v>
      </c>
    </row>
    <row r="57" spans="2:15" x14ac:dyDescent="0.3">
      <c r="B57" s="99" t="s">
        <v>249</v>
      </c>
      <c r="C57" s="100">
        <f>ABS(C52-C53)/(SQRT((C56*(C56+1))/12*(1/C54+1/C55)))</f>
        <v>4.8545595256836425</v>
      </c>
      <c r="F57" s="99" t="s">
        <v>249</v>
      </c>
      <c r="G57" s="100">
        <f>ABS(G52-G53)/(SQRT((G56*(G56+1))/12*(1/G54+1/G55)))</f>
        <v>2.9109396204206108</v>
      </c>
      <c r="M57">
        <v>57</v>
      </c>
      <c r="N57" s="108">
        <f t="shared" si="8"/>
        <v>8</v>
      </c>
      <c r="O57">
        <f t="shared" si="5"/>
        <v>16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8"/>
        <v>16</v>
      </c>
      <c r="O58">
        <f t="shared" si="5"/>
        <v>66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8"/>
        <v>16</v>
      </c>
      <c r="O59">
        <f t="shared" si="5"/>
        <v>66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8"/>
        <v>18</v>
      </c>
      <c r="O60">
        <f t="shared" si="5"/>
        <v>75.5</v>
      </c>
    </row>
    <row r="61" spans="2:15" ht="15" thickBot="1" x14ac:dyDescent="0.35">
      <c r="M61">
        <v>61</v>
      </c>
      <c r="N61" s="108">
        <f t="shared" si="8"/>
        <v>12</v>
      </c>
      <c r="O61">
        <f t="shared" si="5"/>
        <v>46.5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8"/>
        <v>9</v>
      </c>
      <c r="O62">
        <f t="shared" si="5"/>
        <v>25</v>
      </c>
    </row>
    <row r="63" spans="2:15" x14ac:dyDescent="0.3">
      <c r="B63" s="97" t="s">
        <v>246</v>
      </c>
      <c r="C63" s="98">
        <f>D29</f>
        <v>47.84</v>
      </c>
      <c r="F63" s="97" t="s">
        <v>256</v>
      </c>
      <c r="G63" s="98">
        <f>F29</f>
        <v>59.96153846153846</v>
      </c>
      <c r="M63">
        <v>63</v>
      </c>
      <c r="N63" s="108">
        <f t="shared" si="8"/>
        <v>15</v>
      </c>
      <c r="O63">
        <f t="shared" si="5"/>
        <v>60</v>
      </c>
    </row>
    <row r="64" spans="2:15" x14ac:dyDescent="0.3">
      <c r="B64" s="99" t="s">
        <v>259</v>
      </c>
      <c r="C64" s="100">
        <f>H29</f>
        <v>55.956521739130437</v>
      </c>
      <c r="F64" s="99" t="s">
        <v>259</v>
      </c>
      <c r="G64" s="100">
        <f>H29</f>
        <v>55.956521739130437</v>
      </c>
      <c r="M64">
        <v>64</v>
      </c>
      <c r="N64" s="108">
        <f t="shared" si="8"/>
        <v>21</v>
      </c>
      <c r="O64">
        <f t="shared" si="5"/>
        <v>84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8"/>
        <v>13</v>
      </c>
      <c r="O65">
        <f t="shared" si="5"/>
        <v>53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8"/>
        <v>12</v>
      </c>
      <c r="O66">
        <f t="shared" ref="O66:O99" si="9">_xlfn.RANK.AVG(N66,$N$1:$N$99,1)</f>
        <v>46.5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8"/>
        <v>9</v>
      </c>
      <c r="O67">
        <f t="shared" si="9"/>
        <v>25</v>
      </c>
    </row>
    <row r="68" spans="2:15" x14ac:dyDescent="0.3">
      <c r="B68" s="99" t="s">
        <v>249</v>
      </c>
      <c r="C68" s="100">
        <f>ABS(C63-C64)/(SQRT((C67*(C67+1))/12*(1/C65+1/C66)))</f>
        <v>2.0065742012545882</v>
      </c>
      <c r="F68" s="99" t="s">
        <v>249</v>
      </c>
      <c r="G68" s="100">
        <f>ABS(G63-G64)/(SQRT((G67*(G67+1))/12*(1/G65+1/G66)))</f>
        <v>0.97918435658544145</v>
      </c>
      <c r="M68">
        <v>68</v>
      </c>
      <c r="N68" s="108">
        <f t="shared" si="8"/>
        <v>16</v>
      </c>
      <c r="O68">
        <f t="shared" si="9"/>
        <v>66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8"/>
        <v>10</v>
      </c>
      <c r="O69">
        <f t="shared" si="9"/>
        <v>34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8"/>
        <v>6</v>
      </c>
      <c r="O70">
        <f t="shared" si="9"/>
        <v>6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8"/>
        <v>18</v>
      </c>
      <c r="O71">
        <f t="shared" si="9"/>
        <v>75.5</v>
      </c>
    </row>
    <row r="72" spans="2:15" x14ac:dyDescent="0.3">
      <c r="M72">
        <v>72</v>
      </c>
      <c r="N72" s="108">
        <f t="shared" si="8"/>
        <v>6</v>
      </c>
      <c r="O72">
        <f t="shared" si="9"/>
        <v>6</v>
      </c>
    </row>
    <row r="73" spans="2:15" x14ac:dyDescent="0.3">
      <c r="M73">
        <v>73</v>
      </c>
      <c r="N73" s="108">
        <f t="shared" si="8"/>
        <v>17</v>
      </c>
      <c r="O73">
        <f t="shared" si="9"/>
        <v>71.5</v>
      </c>
    </row>
    <row r="74" spans="2:15" x14ac:dyDescent="0.3">
      <c r="M74">
        <v>74</v>
      </c>
      <c r="N74" s="108">
        <f t="shared" si="8"/>
        <v>23</v>
      </c>
      <c r="O74">
        <f t="shared" si="9"/>
        <v>87.5</v>
      </c>
    </row>
    <row r="75" spans="2:15" x14ac:dyDescent="0.3">
      <c r="M75">
        <v>75</v>
      </c>
      <c r="N75" s="107">
        <f>A2</f>
        <v>14</v>
      </c>
      <c r="O75">
        <f t="shared" si="9"/>
        <v>56</v>
      </c>
    </row>
    <row r="76" spans="2:15" x14ac:dyDescent="0.3">
      <c r="M76">
        <v>76</v>
      </c>
      <c r="N76" s="107">
        <f t="shared" ref="N76:N99" si="10">A3</f>
        <v>15</v>
      </c>
      <c r="O76">
        <f t="shared" si="9"/>
        <v>60</v>
      </c>
    </row>
    <row r="77" spans="2:15" x14ac:dyDescent="0.3">
      <c r="M77">
        <v>77</v>
      </c>
      <c r="N77" s="107">
        <f t="shared" si="10"/>
        <v>24</v>
      </c>
      <c r="O77">
        <f t="shared" si="9"/>
        <v>91</v>
      </c>
    </row>
    <row r="78" spans="2:15" x14ac:dyDescent="0.3">
      <c r="M78">
        <v>78</v>
      </c>
      <c r="N78" s="107">
        <f t="shared" si="10"/>
        <v>10</v>
      </c>
      <c r="O78">
        <f t="shared" si="9"/>
        <v>34</v>
      </c>
    </row>
    <row r="79" spans="2:15" x14ac:dyDescent="0.3">
      <c r="M79">
        <v>79</v>
      </c>
      <c r="N79" s="107">
        <f t="shared" si="10"/>
        <v>12</v>
      </c>
      <c r="O79">
        <f t="shared" si="9"/>
        <v>46.5</v>
      </c>
    </row>
    <row r="80" spans="2:15" x14ac:dyDescent="0.3">
      <c r="M80">
        <v>80</v>
      </c>
      <c r="N80" s="107">
        <f t="shared" si="10"/>
        <v>6</v>
      </c>
      <c r="O80">
        <f t="shared" si="9"/>
        <v>6</v>
      </c>
    </row>
    <row r="81" spans="13:15" x14ac:dyDescent="0.3">
      <c r="M81">
        <v>81</v>
      </c>
      <c r="N81" s="107">
        <f t="shared" si="10"/>
        <v>23</v>
      </c>
      <c r="O81">
        <f t="shared" si="9"/>
        <v>87.5</v>
      </c>
    </row>
    <row r="82" spans="13:15" x14ac:dyDescent="0.3">
      <c r="M82">
        <v>82</v>
      </c>
      <c r="N82" s="107">
        <f t="shared" si="10"/>
        <v>14</v>
      </c>
      <c r="O82">
        <f t="shared" si="9"/>
        <v>56</v>
      </c>
    </row>
    <row r="83" spans="13:15" x14ac:dyDescent="0.3">
      <c r="M83">
        <v>83</v>
      </c>
      <c r="N83" s="107">
        <f t="shared" si="10"/>
        <v>11</v>
      </c>
      <c r="O83">
        <f t="shared" si="9"/>
        <v>39.5</v>
      </c>
    </row>
    <row r="84" spans="13:15" x14ac:dyDescent="0.3">
      <c r="M84">
        <v>84</v>
      </c>
      <c r="N84" s="107">
        <f t="shared" si="10"/>
        <v>8</v>
      </c>
      <c r="O84">
        <f t="shared" si="9"/>
        <v>16</v>
      </c>
    </row>
    <row r="85" spans="13:15" x14ac:dyDescent="0.3">
      <c r="M85">
        <v>85</v>
      </c>
      <c r="N85" s="107">
        <f t="shared" si="10"/>
        <v>7</v>
      </c>
      <c r="O85">
        <f t="shared" si="9"/>
        <v>11</v>
      </c>
    </row>
    <row r="86" spans="13:15" x14ac:dyDescent="0.3">
      <c r="M86">
        <v>86</v>
      </c>
      <c r="N86" s="107">
        <f t="shared" si="10"/>
        <v>11</v>
      </c>
      <c r="O86">
        <f t="shared" si="9"/>
        <v>39.5</v>
      </c>
    </row>
    <row r="87" spans="13:15" x14ac:dyDescent="0.3">
      <c r="M87">
        <v>87</v>
      </c>
      <c r="N87" s="107">
        <f t="shared" si="10"/>
        <v>11</v>
      </c>
      <c r="O87">
        <f t="shared" si="9"/>
        <v>39.5</v>
      </c>
    </row>
    <row r="88" spans="13:15" x14ac:dyDescent="0.3">
      <c r="M88">
        <v>88</v>
      </c>
      <c r="N88" s="107">
        <f t="shared" si="10"/>
        <v>6</v>
      </c>
      <c r="O88">
        <f t="shared" si="9"/>
        <v>6</v>
      </c>
    </row>
    <row r="89" spans="13:15" x14ac:dyDescent="0.3">
      <c r="M89">
        <v>89</v>
      </c>
      <c r="N89" s="107">
        <f t="shared" si="10"/>
        <v>15</v>
      </c>
      <c r="O89">
        <f t="shared" si="9"/>
        <v>60</v>
      </c>
    </row>
    <row r="90" spans="13:15" x14ac:dyDescent="0.3">
      <c r="M90">
        <v>90</v>
      </c>
      <c r="N90" s="107">
        <f t="shared" si="10"/>
        <v>8</v>
      </c>
      <c r="O90">
        <f t="shared" si="9"/>
        <v>16</v>
      </c>
    </row>
    <row r="91" spans="13:15" x14ac:dyDescent="0.3">
      <c r="M91">
        <v>91</v>
      </c>
      <c r="N91" s="107">
        <f t="shared" si="10"/>
        <v>9</v>
      </c>
      <c r="O91">
        <f t="shared" si="9"/>
        <v>25</v>
      </c>
    </row>
    <row r="92" spans="13:15" x14ac:dyDescent="0.3">
      <c r="M92">
        <v>92</v>
      </c>
      <c r="N92" s="107">
        <f t="shared" si="10"/>
        <v>8</v>
      </c>
      <c r="O92">
        <f t="shared" si="9"/>
        <v>16</v>
      </c>
    </row>
    <row r="93" spans="13:15" x14ac:dyDescent="0.3">
      <c r="M93">
        <v>93</v>
      </c>
      <c r="N93" s="107">
        <f t="shared" si="10"/>
        <v>13</v>
      </c>
      <c r="O93">
        <f t="shared" si="9"/>
        <v>53</v>
      </c>
    </row>
    <row r="94" spans="13:15" x14ac:dyDescent="0.3">
      <c r="M94">
        <v>94</v>
      </c>
      <c r="N94" s="107">
        <f t="shared" si="10"/>
        <v>10</v>
      </c>
      <c r="O94">
        <f t="shared" si="9"/>
        <v>34</v>
      </c>
    </row>
    <row r="95" spans="13:15" x14ac:dyDescent="0.3">
      <c r="M95">
        <v>95</v>
      </c>
      <c r="N95" s="107">
        <f t="shared" si="10"/>
        <v>6</v>
      </c>
      <c r="O95">
        <f t="shared" si="9"/>
        <v>6</v>
      </c>
    </row>
    <row r="96" spans="13:15" x14ac:dyDescent="0.3">
      <c r="M96">
        <v>96</v>
      </c>
      <c r="N96" s="107">
        <f t="shared" si="10"/>
        <v>27</v>
      </c>
      <c r="O96">
        <f t="shared" si="9"/>
        <v>96</v>
      </c>
    </row>
    <row r="97" spans="13:15" x14ac:dyDescent="0.3">
      <c r="M97">
        <v>97</v>
      </c>
      <c r="N97" s="107">
        <f t="shared" si="10"/>
        <v>5</v>
      </c>
      <c r="O97">
        <f t="shared" si="9"/>
        <v>1.5</v>
      </c>
    </row>
    <row r="98" spans="13:15" x14ac:dyDescent="0.3">
      <c r="M98">
        <v>98</v>
      </c>
      <c r="N98" s="107">
        <f t="shared" si="10"/>
        <v>6</v>
      </c>
      <c r="O98">
        <f t="shared" si="9"/>
        <v>6</v>
      </c>
    </row>
    <row r="99" spans="13:15" x14ac:dyDescent="0.3">
      <c r="M99">
        <v>99</v>
      </c>
      <c r="N99" s="107">
        <f t="shared" si="10"/>
        <v>6</v>
      </c>
      <c r="O99">
        <f t="shared" si="9"/>
        <v>6</v>
      </c>
    </row>
  </sheetData>
  <mergeCells count="32"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  <mergeCell ref="B48:B49"/>
    <mergeCell ref="C48:C49"/>
    <mergeCell ref="F48:F49"/>
    <mergeCell ref="G48:G49"/>
    <mergeCell ref="B51:C51"/>
    <mergeCell ref="F51:G51"/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EB9D-6C01-4285-9671-36081E69CEF0}">
  <dimension ref="A1:O99"/>
  <sheetViews>
    <sheetView topLeftCell="A37" workbookViewId="0">
      <selection activeCell="E34" sqref="E34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134.5</v>
      </c>
      <c r="O1">
        <f t="shared" ref="O1:O32" si="1">_xlfn.RANK.AVG(N1,$N$1:$N$99,1)</f>
        <v>91</v>
      </c>
    </row>
    <row r="2" spans="1:15" x14ac:dyDescent="0.3">
      <c r="A2" s="107">
        <v>68.5</v>
      </c>
      <c r="B2">
        <f t="shared" ref="B2:B26" si="2">_xlfn.RANK.AVG(A2,$N$1:$N$99,1)</f>
        <v>17</v>
      </c>
      <c r="C2" s="108">
        <v>82.95</v>
      </c>
      <c r="D2">
        <f t="shared" ref="D2:D26" si="3">_xlfn.RANK.AVG(C2,$N$1:$N$99,1)</f>
        <v>39</v>
      </c>
      <c r="E2" s="74">
        <v>100.79</v>
      </c>
      <c r="F2">
        <f t="shared" ref="F2:F27" si="4">_xlfn.RANK.AVG(E2,$N$1:$N$99,1)</f>
        <v>66</v>
      </c>
      <c r="G2" s="77">
        <v>134.5</v>
      </c>
      <c r="H2">
        <f t="shared" ref="H2:H24" si="5">_xlfn.RANK.AVG(G2,$N$1:$N$99,1)</f>
        <v>91</v>
      </c>
      <c r="M2">
        <v>2</v>
      </c>
      <c r="N2" s="77">
        <f t="shared" si="0"/>
        <v>141.65</v>
      </c>
      <c r="O2">
        <f t="shared" si="1"/>
        <v>94</v>
      </c>
    </row>
    <row r="3" spans="1:15" x14ac:dyDescent="0.3">
      <c r="A3" s="107">
        <v>77.63</v>
      </c>
      <c r="B3">
        <f t="shared" si="2"/>
        <v>33</v>
      </c>
      <c r="C3" s="71">
        <v>79.319999999999993</v>
      </c>
      <c r="D3">
        <f t="shared" si="3"/>
        <v>35</v>
      </c>
      <c r="E3" s="74">
        <v>98.8</v>
      </c>
      <c r="F3">
        <f t="shared" si="4"/>
        <v>64</v>
      </c>
      <c r="G3" s="78">
        <v>141.65</v>
      </c>
      <c r="H3">
        <f t="shared" si="5"/>
        <v>94</v>
      </c>
      <c r="M3">
        <v>3</v>
      </c>
      <c r="N3" s="77">
        <f t="shared" si="0"/>
        <v>214.4</v>
      </c>
      <c r="O3">
        <f t="shared" si="1"/>
        <v>99</v>
      </c>
    </row>
    <row r="4" spans="1:15" x14ac:dyDescent="0.3">
      <c r="A4" s="107">
        <v>57.61</v>
      </c>
      <c r="B4">
        <f t="shared" si="2"/>
        <v>8</v>
      </c>
      <c r="C4" s="71">
        <v>83.61</v>
      </c>
      <c r="D4">
        <f t="shared" si="3"/>
        <v>41</v>
      </c>
      <c r="E4" s="74">
        <v>137.38999999999999</v>
      </c>
      <c r="F4">
        <f t="shared" si="4"/>
        <v>93</v>
      </c>
      <c r="G4" s="78">
        <v>214.4</v>
      </c>
      <c r="H4">
        <f t="shared" si="5"/>
        <v>99</v>
      </c>
      <c r="M4">
        <v>4</v>
      </c>
      <c r="N4" s="77">
        <f t="shared" si="0"/>
        <v>131.5</v>
      </c>
      <c r="O4">
        <f t="shared" si="1"/>
        <v>88</v>
      </c>
    </row>
    <row r="5" spans="1:15" x14ac:dyDescent="0.3">
      <c r="A5" s="107">
        <v>60.5</v>
      </c>
      <c r="B5">
        <f t="shared" si="2"/>
        <v>10</v>
      </c>
      <c r="C5" s="71">
        <v>100.31</v>
      </c>
      <c r="D5">
        <f t="shared" si="3"/>
        <v>65</v>
      </c>
      <c r="E5" s="74">
        <v>98.57</v>
      </c>
      <c r="F5">
        <f t="shared" si="4"/>
        <v>62</v>
      </c>
      <c r="G5" s="78">
        <v>131.5</v>
      </c>
      <c r="H5">
        <f t="shared" si="5"/>
        <v>88</v>
      </c>
      <c r="M5">
        <v>5</v>
      </c>
      <c r="N5" s="77">
        <f t="shared" si="0"/>
        <v>133.19999999999999</v>
      </c>
      <c r="O5">
        <f t="shared" si="1"/>
        <v>90</v>
      </c>
    </row>
    <row r="6" spans="1:15" x14ac:dyDescent="0.3">
      <c r="A6" s="107">
        <v>74</v>
      </c>
      <c r="B6">
        <f t="shared" si="2"/>
        <v>29</v>
      </c>
      <c r="C6" s="71">
        <v>80.599999999999994</v>
      </c>
      <c r="D6">
        <f t="shared" si="3"/>
        <v>37</v>
      </c>
      <c r="E6" s="74">
        <v>127.9</v>
      </c>
      <c r="F6">
        <f t="shared" si="4"/>
        <v>83</v>
      </c>
      <c r="G6" s="78">
        <v>133.19999999999999</v>
      </c>
      <c r="H6">
        <f t="shared" si="5"/>
        <v>90</v>
      </c>
      <c r="M6">
        <v>6</v>
      </c>
      <c r="N6" s="77">
        <f t="shared" si="0"/>
        <v>147.69999999999999</v>
      </c>
      <c r="O6">
        <f t="shared" si="1"/>
        <v>96</v>
      </c>
    </row>
    <row r="7" spans="1:15" x14ac:dyDescent="0.3">
      <c r="A7" s="107">
        <v>69.3</v>
      </c>
      <c r="B7">
        <f t="shared" si="2"/>
        <v>20.5</v>
      </c>
      <c r="C7" s="71">
        <v>80</v>
      </c>
      <c r="D7">
        <f t="shared" si="3"/>
        <v>36</v>
      </c>
      <c r="E7" s="74">
        <v>104.31</v>
      </c>
      <c r="F7">
        <f t="shared" si="4"/>
        <v>67</v>
      </c>
      <c r="G7" s="78">
        <v>147.69999999999999</v>
      </c>
      <c r="H7">
        <f t="shared" si="5"/>
        <v>96</v>
      </c>
      <c r="M7">
        <v>7</v>
      </c>
      <c r="N7" s="77">
        <f t="shared" si="0"/>
        <v>130.69999999999999</v>
      </c>
      <c r="O7">
        <f t="shared" si="1"/>
        <v>85</v>
      </c>
    </row>
    <row r="8" spans="1:15" x14ac:dyDescent="0.3">
      <c r="A8" s="107">
        <v>71.5</v>
      </c>
      <c r="B8">
        <f t="shared" si="2"/>
        <v>23</v>
      </c>
      <c r="C8" s="71">
        <v>106.97</v>
      </c>
      <c r="D8">
        <f t="shared" si="3"/>
        <v>69</v>
      </c>
      <c r="E8" s="74">
        <v>96.82</v>
      </c>
      <c r="F8">
        <f t="shared" si="4"/>
        <v>58</v>
      </c>
      <c r="G8" s="78">
        <v>130.69999999999999</v>
      </c>
      <c r="H8">
        <f t="shared" si="5"/>
        <v>85</v>
      </c>
      <c r="M8">
        <v>8</v>
      </c>
      <c r="N8" s="77">
        <f t="shared" si="0"/>
        <v>118.77</v>
      </c>
      <c r="O8">
        <f t="shared" si="1"/>
        <v>77</v>
      </c>
    </row>
    <row r="9" spans="1:15" x14ac:dyDescent="0.3">
      <c r="A9" s="107">
        <v>62.62</v>
      </c>
      <c r="B9">
        <f t="shared" si="2"/>
        <v>12</v>
      </c>
      <c r="C9" s="71">
        <v>96.4</v>
      </c>
      <c r="D9">
        <f t="shared" si="3"/>
        <v>57</v>
      </c>
      <c r="E9" s="74">
        <v>98.76</v>
      </c>
      <c r="F9">
        <f t="shared" si="4"/>
        <v>63</v>
      </c>
      <c r="G9" s="78">
        <v>118.77</v>
      </c>
      <c r="H9">
        <f t="shared" si="5"/>
        <v>77</v>
      </c>
      <c r="M9">
        <v>9</v>
      </c>
      <c r="N9" s="77">
        <f t="shared" si="0"/>
        <v>126.17</v>
      </c>
      <c r="O9">
        <f t="shared" si="1"/>
        <v>81</v>
      </c>
    </row>
    <row r="10" spans="1:15" x14ac:dyDescent="0.3">
      <c r="A10" s="107">
        <v>53.45</v>
      </c>
      <c r="B10">
        <f t="shared" si="2"/>
        <v>3</v>
      </c>
      <c r="C10" s="71">
        <v>72.42</v>
      </c>
      <c r="D10">
        <f t="shared" si="3"/>
        <v>26</v>
      </c>
      <c r="E10" s="74">
        <v>133</v>
      </c>
      <c r="F10">
        <f t="shared" si="4"/>
        <v>89</v>
      </c>
      <c r="G10" s="78">
        <v>126.17</v>
      </c>
      <c r="H10">
        <f t="shared" si="5"/>
        <v>81</v>
      </c>
      <c r="M10">
        <v>10</v>
      </c>
      <c r="N10" s="77">
        <f t="shared" si="0"/>
        <v>111.44</v>
      </c>
      <c r="O10">
        <f t="shared" si="1"/>
        <v>70</v>
      </c>
    </row>
    <row r="11" spans="1:15" x14ac:dyDescent="0.3">
      <c r="A11" s="107">
        <v>86.65</v>
      </c>
      <c r="B11">
        <f t="shared" si="2"/>
        <v>47</v>
      </c>
      <c r="C11" s="71">
        <v>74.459999999999994</v>
      </c>
      <c r="D11">
        <f t="shared" si="3"/>
        <v>32</v>
      </c>
      <c r="E11" s="74">
        <v>97.1</v>
      </c>
      <c r="F11">
        <f t="shared" si="4"/>
        <v>59</v>
      </c>
      <c r="G11" s="78">
        <v>111.44</v>
      </c>
      <c r="H11">
        <f t="shared" si="5"/>
        <v>70</v>
      </c>
      <c r="M11">
        <v>11</v>
      </c>
      <c r="N11" s="77">
        <f t="shared" si="0"/>
        <v>130.80000000000001</v>
      </c>
      <c r="O11">
        <f t="shared" si="1"/>
        <v>86</v>
      </c>
    </row>
    <row r="12" spans="1:15" x14ac:dyDescent="0.3">
      <c r="A12" s="107">
        <v>69.3</v>
      </c>
      <c r="B12">
        <f t="shared" si="2"/>
        <v>20.5</v>
      </c>
      <c r="C12" s="71">
        <v>70.02</v>
      </c>
      <c r="D12">
        <f t="shared" si="3"/>
        <v>22</v>
      </c>
      <c r="E12" s="74">
        <v>94.32</v>
      </c>
      <c r="F12">
        <f t="shared" si="4"/>
        <v>54</v>
      </c>
      <c r="G12" s="78">
        <v>130.80000000000001</v>
      </c>
      <c r="H12">
        <f t="shared" si="5"/>
        <v>86</v>
      </c>
      <c r="M12">
        <v>12</v>
      </c>
      <c r="N12" s="77">
        <f t="shared" si="0"/>
        <v>114.84</v>
      </c>
      <c r="O12">
        <f t="shared" si="1"/>
        <v>71</v>
      </c>
    </row>
    <row r="13" spans="1:15" x14ac:dyDescent="0.3">
      <c r="A13" s="107">
        <v>56.8</v>
      </c>
      <c r="B13">
        <f t="shared" si="2"/>
        <v>4</v>
      </c>
      <c r="C13" s="71">
        <v>72.900000000000006</v>
      </c>
      <c r="D13">
        <f t="shared" si="3"/>
        <v>27.5</v>
      </c>
      <c r="E13" s="74">
        <v>95.69</v>
      </c>
      <c r="F13">
        <f t="shared" si="4"/>
        <v>56</v>
      </c>
      <c r="G13" s="78">
        <v>114.84</v>
      </c>
      <c r="H13">
        <f t="shared" si="5"/>
        <v>71</v>
      </c>
      <c r="M13">
        <v>13</v>
      </c>
      <c r="N13" s="77">
        <f t="shared" si="0"/>
        <v>135.79</v>
      </c>
      <c r="O13">
        <f t="shared" si="1"/>
        <v>92</v>
      </c>
    </row>
    <row r="14" spans="1:15" x14ac:dyDescent="0.3">
      <c r="A14" s="107">
        <v>71.959999999999994</v>
      </c>
      <c r="B14">
        <f t="shared" si="2"/>
        <v>25</v>
      </c>
      <c r="C14" s="71">
        <v>104.8</v>
      </c>
      <c r="D14">
        <f t="shared" si="3"/>
        <v>68</v>
      </c>
      <c r="E14" s="74">
        <v>126.28</v>
      </c>
      <c r="F14">
        <f t="shared" si="4"/>
        <v>82</v>
      </c>
      <c r="G14" s="78">
        <v>135.79</v>
      </c>
      <c r="H14">
        <f t="shared" si="5"/>
        <v>92</v>
      </c>
      <c r="M14">
        <v>14</v>
      </c>
      <c r="N14" s="77">
        <f t="shared" si="0"/>
        <v>128.5</v>
      </c>
      <c r="O14">
        <f t="shared" si="1"/>
        <v>84</v>
      </c>
    </row>
    <row r="15" spans="1:15" x14ac:dyDescent="0.3">
      <c r="A15" s="107">
        <v>78.97</v>
      </c>
      <c r="B15">
        <f t="shared" si="2"/>
        <v>34</v>
      </c>
      <c r="C15" s="71">
        <v>72.900000000000006</v>
      </c>
      <c r="D15">
        <f t="shared" si="3"/>
        <v>27.5</v>
      </c>
      <c r="E15" s="74">
        <v>119.72</v>
      </c>
      <c r="F15">
        <f t="shared" si="4"/>
        <v>79</v>
      </c>
      <c r="G15" s="78">
        <v>128.5</v>
      </c>
      <c r="H15">
        <f t="shared" si="5"/>
        <v>84</v>
      </c>
      <c r="M15">
        <v>15</v>
      </c>
      <c r="N15" s="77">
        <f t="shared" si="0"/>
        <v>169.41</v>
      </c>
      <c r="O15">
        <f t="shared" si="1"/>
        <v>98</v>
      </c>
    </row>
    <row r="16" spans="1:15" x14ac:dyDescent="0.3">
      <c r="A16" s="107">
        <v>57.5</v>
      </c>
      <c r="B16">
        <f t="shared" si="2"/>
        <v>6.5</v>
      </c>
      <c r="C16" s="71">
        <v>97.85</v>
      </c>
      <c r="D16">
        <f t="shared" si="3"/>
        <v>61</v>
      </c>
      <c r="E16" s="74">
        <v>115.35</v>
      </c>
      <c r="F16">
        <f t="shared" si="4"/>
        <v>73</v>
      </c>
      <c r="G16" s="78">
        <v>169.41</v>
      </c>
      <c r="H16">
        <f t="shared" si="5"/>
        <v>98</v>
      </c>
      <c r="M16">
        <v>16</v>
      </c>
      <c r="N16" s="77">
        <f t="shared" si="0"/>
        <v>115</v>
      </c>
      <c r="O16">
        <f t="shared" si="1"/>
        <v>72</v>
      </c>
    </row>
    <row r="17" spans="1:15" x14ac:dyDescent="0.3">
      <c r="A17" s="107">
        <v>47.98</v>
      </c>
      <c r="B17">
        <f t="shared" si="2"/>
        <v>1</v>
      </c>
      <c r="C17" s="71">
        <v>71.599999999999994</v>
      </c>
      <c r="D17">
        <f t="shared" si="3"/>
        <v>24</v>
      </c>
      <c r="E17" s="74">
        <v>86.2</v>
      </c>
      <c r="F17">
        <f t="shared" si="4"/>
        <v>44</v>
      </c>
      <c r="G17" s="78">
        <v>115</v>
      </c>
      <c r="H17">
        <f t="shared" si="5"/>
        <v>72</v>
      </c>
      <c r="M17">
        <v>17</v>
      </c>
      <c r="N17" s="77">
        <f t="shared" si="0"/>
        <v>145</v>
      </c>
      <c r="O17">
        <f t="shared" si="1"/>
        <v>95</v>
      </c>
    </row>
    <row r="18" spans="1:15" x14ac:dyDescent="0.3">
      <c r="A18" s="107">
        <v>74.400000000000006</v>
      </c>
      <c r="B18">
        <f t="shared" si="2"/>
        <v>31</v>
      </c>
      <c r="C18" s="71">
        <v>89.6</v>
      </c>
      <c r="D18">
        <f t="shared" si="3"/>
        <v>49</v>
      </c>
      <c r="E18" s="74">
        <v>92.59</v>
      </c>
      <c r="F18">
        <f t="shared" si="4"/>
        <v>52</v>
      </c>
      <c r="G18" s="78">
        <v>145</v>
      </c>
      <c r="H18">
        <f t="shared" si="5"/>
        <v>95</v>
      </c>
      <c r="M18">
        <v>18</v>
      </c>
      <c r="N18" s="77">
        <f t="shared" si="0"/>
        <v>153.66999999999999</v>
      </c>
      <c r="O18">
        <f t="shared" si="1"/>
        <v>97</v>
      </c>
    </row>
    <row r="19" spans="1:15" x14ac:dyDescent="0.3">
      <c r="A19" s="107">
        <v>85.63</v>
      </c>
      <c r="B19">
        <f t="shared" si="2"/>
        <v>43</v>
      </c>
      <c r="C19" s="71">
        <v>74.180000000000007</v>
      </c>
      <c r="D19">
        <f t="shared" si="3"/>
        <v>30</v>
      </c>
      <c r="E19" s="74">
        <v>90.36</v>
      </c>
      <c r="F19">
        <f t="shared" si="4"/>
        <v>51</v>
      </c>
      <c r="G19" s="78">
        <v>153.66999999999999</v>
      </c>
      <c r="H19">
        <f t="shared" si="5"/>
        <v>97</v>
      </c>
      <c r="M19">
        <v>19</v>
      </c>
      <c r="N19" s="77">
        <f t="shared" si="0"/>
        <v>117.7</v>
      </c>
      <c r="O19">
        <f t="shared" si="1"/>
        <v>75.5</v>
      </c>
    </row>
    <row r="20" spans="1:15" x14ac:dyDescent="0.3">
      <c r="A20" s="107">
        <v>57.24</v>
      </c>
      <c r="B20">
        <f t="shared" si="2"/>
        <v>5</v>
      </c>
      <c r="C20" s="71">
        <v>85.4</v>
      </c>
      <c r="D20">
        <f t="shared" si="3"/>
        <v>42</v>
      </c>
      <c r="E20" s="74">
        <v>83.34</v>
      </c>
      <c r="F20">
        <f t="shared" si="4"/>
        <v>40</v>
      </c>
      <c r="G20" s="78">
        <v>117.7</v>
      </c>
      <c r="H20">
        <f t="shared" si="5"/>
        <v>75.5</v>
      </c>
      <c r="M20">
        <v>20</v>
      </c>
      <c r="N20" s="77">
        <f t="shared" si="0"/>
        <v>119.28</v>
      </c>
      <c r="O20">
        <f t="shared" si="1"/>
        <v>78</v>
      </c>
    </row>
    <row r="21" spans="1:15" x14ac:dyDescent="0.3">
      <c r="A21" s="107">
        <v>61.69</v>
      </c>
      <c r="B21">
        <f t="shared" si="2"/>
        <v>11</v>
      </c>
      <c r="C21" s="71">
        <v>66.47</v>
      </c>
      <c r="D21">
        <f t="shared" si="3"/>
        <v>15</v>
      </c>
      <c r="E21" s="74">
        <v>86.46</v>
      </c>
      <c r="F21">
        <f t="shared" si="4"/>
        <v>46</v>
      </c>
      <c r="G21" s="78">
        <v>119.28</v>
      </c>
      <c r="H21">
        <f t="shared" si="5"/>
        <v>78</v>
      </c>
      <c r="M21">
        <v>21</v>
      </c>
      <c r="N21" s="77">
        <f t="shared" si="0"/>
        <v>130.83000000000001</v>
      </c>
      <c r="O21">
        <f t="shared" si="1"/>
        <v>87</v>
      </c>
    </row>
    <row r="22" spans="1:15" x14ac:dyDescent="0.3">
      <c r="A22" s="107">
        <v>67.8</v>
      </c>
      <c r="B22">
        <f t="shared" si="2"/>
        <v>16</v>
      </c>
      <c r="C22" s="71">
        <v>86.43</v>
      </c>
      <c r="D22">
        <f t="shared" si="3"/>
        <v>45</v>
      </c>
      <c r="E22" s="74">
        <v>93.4</v>
      </c>
      <c r="F22">
        <f t="shared" si="4"/>
        <v>53</v>
      </c>
      <c r="G22" s="78">
        <v>130.83000000000001</v>
      </c>
      <c r="H22">
        <f t="shared" si="5"/>
        <v>87</v>
      </c>
      <c r="M22">
        <v>22</v>
      </c>
      <c r="N22" s="77">
        <f t="shared" si="0"/>
        <v>120</v>
      </c>
      <c r="O22">
        <f t="shared" si="1"/>
        <v>80</v>
      </c>
    </row>
    <row r="23" spans="1:15" x14ac:dyDescent="0.3">
      <c r="A23" s="107">
        <v>62.7</v>
      </c>
      <c r="B23">
        <f t="shared" si="2"/>
        <v>13</v>
      </c>
      <c r="C23" s="71">
        <v>64.099999999999994</v>
      </c>
      <c r="D23">
        <f t="shared" si="3"/>
        <v>14</v>
      </c>
      <c r="E23" s="74">
        <v>94.72</v>
      </c>
      <c r="F23">
        <f t="shared" si="4"/>
        <v>55</v>
      </c>
      <c r="G23" s="78">
        <v>120</v>
      </c>
      <c r="H23">
        <f t="shared" si="5"/>
        <v>80</v>
      </c>
      <c r="M23">
        <v>23</v>
      </c>
      <c r="N23" s="77">
        <f t="shared" si="0"/>
        <v>117.7</v>
      </c>
      <c r="O23">
        <f t="shared" si="1"/>
        <v>75.5</v>
      </c>
    </row>
    <row r="24" spans="1:15" x14ac:dyDescent="0.3">
      <c r="A24" s="107">
        <v>57.5</v>
      </c>
      <c r="B24">
        <f t="shared" si="2"/>
        <v>6.5</v>
      </c>
      <c r="C24" s="71">
        <v>69.27</v>
      </c>
      <c r="D24">
        <f t="shared" si="3"/>
        <v>19</v>
      </c>
      <c r="E24" s="74">
        <v>90.1</v>
      </c>
      <c r="F24">
        <f t="shared" si="4"/>
        <v>50</v>
      </c>
      <c r="G24" s="78">
        <v>117.7</v>
      </c>
      <c r="H24">
        <f t="shared" si="5"/>
        <v>75.5</v>
      </c>
      <c r="M24">
        <v>24</v>
      </c>
      <c r="N24" s="74">
        <f t="shared" ref="N24:N49" si="6">E2</f>
        <v>100.79</v>
      </c>
      <c r="O24">
        <f t="shared" si="1"/>
        <v>66</v>
      </c>
    </row>
    <row r="25" spans="1:15" x14ac:dyDescent="0.3">
      <c r="A25" s="107">
        <v>52</v>
      </c>
      <c r="B25">
        <f t="shared" si="2"/>
        <v>2</v>
      </c>
      <c r="C25" s="71">
        <v>82.4</v>
      </c>
      <c r="D25">
        <f t="shared" si="3"/>
        <v>38</v>
      </c>
      <c r="E25" s="74">
        <v>116.8</v>
      </c>
      <c r="F25">
        <f t="shared" si="4"/>
        <v>74</v>
      </c>
      <c r="M25">
        <v>25</v>
      </c>
      <c r="N25" s="74">
        <f t="shared" si="6"/>
        <v>98.8</v>
      </c>
      <c r="O25">
        <f t="shared" si="1"/>
        <v>64</v>
      </c>
    </row>
    <row r="26" spans="1:15" x14ac:dyDescent="0.3">
      <c r="A26" s="107">
        <v>58.3</v>
      </c>
      <c r="B26">
        <f t="shared" si="2"/>
        <v>9</v>
      </c>
      <c r="C26" s="71">
        <v>69.2</v>
      </c>
      <c r="D26">
        <f t="shared" si="3"/>
        <v>18</v>
      </c>
      <c r="E26" s="74">
        <v>89</v>
      </c>
      <c r="F26">
        <f t="shared" si="4"/>
        <v>48</v>
      </c>
      <c r="M26">
        <v>26</v>
      </c>
      <c r="N26" s="74">
        <f t="shared" si="6"/>
        <v>137.38999999999999</v>
      </c>
      <c r="O26">
        <f t="shared" si="1"/>
        <v>93</v>
      </c>
    </row>
    <row r="27" spans="1:15" x14ac:dyDescent="0.3">
      <c r="E27" s="109">
        <v>97.8</v>
      </c>
      <c r="F27">
        <f t="shared" si="4"/>
        <v>60</v>
      </c>
      <c r="M27">
        <v>27</v>
      </c>
      <c r="N27" s="74">
        <f t="shared" si="6"/>
        <v>98.57</v>
      </c>
      <c r="O27">
        <f t="shared" si="1"/>
        <v>62</v>
      </c>
    </row>
    <row r="28" spans="1:15" x14ac:dyDescent="0.3">
      <c r="A28" s="95" t="s">
        <v>227</v>
      </c>
      <c r="B28" s="96">
        <f>SUM(B2:B26)</f>
        <v>430</v>
      </c>
      <c r="C28" s="95" t="s">
        <v>228</v>
      </c>
      <c r="D28" s="96">
        <f>SUM(D2:D26)</f>
        <v>937</v>
      </c>
      <c r="E28" s="95" t="s">
        <v>232</v>
      </c>
      <c r="F28" s="96">
        <f>SUM(F2:F27)</f>
        <v>1621</v>
      </c>
      <c r="G28" s="95" t="s">
        <v>231</v>
      </c>
      <c r="H28" s="96">
        <f>SUM(H2:H24)</f>
        <v>1962</v>
      </c>
      <c r="M28">
        <v>28</v>
      </c>
      <c r="N28" s="74">
        <f t="shared" si="6"/>
        <v>127.9</v>
      </c>
      <c r="O28">
        <f t="shared" si="1"/>
        <v>83</v>
      </c>
    </row>
    <row r="29" spans="1:15" x14ac:dyDescent="0.3">
      <c r="A29" s="92" t="s">
        <v>245</v>
      </c>
      <c r="B29" s="93">
        <f>B28/COUNT(A2:A26)</f>
        <v>17.2</v>
      </c>
      <c r="C29" s="92" t="s">
        <v>246</v>
      </c>
      <c r="D29" s="93">
        <f t="shared" ref="D29:H29" si="7">D28/COUNT(C2:C26)</f>
        <v>37.479999999999997</v>
      </c>
      <c r="E29" s="92" t="s">
        <v>256</v>
      </c>
      <c r="F29" s="93">
        <f>F28/COUNT(E2:E27)</f>
        <v>62.346153846153847</v>
      </c>
      <c r="G29" s="92" t="s">
        <v>259</v>
      </c>
      <c r="H29" s="93">
        <f t="shared" si="7"/>
        <v>85.304347826086953</v>
      </c>
      <c r="M29">
        <v>29</v>
      </c>
      <c r="N29" s="74">
        <f t="shared" si="6"/>
        <v>104.31</v>
      </c>
      <c r="O29">
        <f t="shared" si="1"/>
        <v>67</v>
      </c>
    </row>
    <row r="30" spans="1:15" x14ac:dyDescent="0.3">
      <c r="M30">
        <v>30</v>
      </c>
      <c r="N30" s="74">
        <f t="shared" si="6"/>
        <v>96.82</v>
      </c>
      <c r="O30">
        <f t="shared" si="1"/>
        <v>58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98.76</v>
      </c>
      <c r="O31">
        <f t="shared" si="1"/>
        <v>63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133</v>
      </c>
      <c r="O32">
        <f t="shared" si="1"/>
        <v>89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97.1</v>
      </c>
      <c r="O33">
        <f t="shared" ref="O33:O64" si="8">_xlfn.RANK.AVG(N33,$N$1:$N$99,1)</f>
        <v>59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94.32</v>
      </c>
      <c r="O34">
        <f t="shared" si="8"/>
        <v>54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95.69</v>
      </c>
      <c r="O35">
        <f t="shared" si="8"/>
        <v>56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126.28</v>
      </c>
      <c r="O36">
        <f t="shared" si="8"/>
        <v>82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119.72</v>
      </c>
      <c r="O37">
        <f t="shared" si="8"/>
        <v>79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115.35</v>
      </c>
      <c r="O38">
        <f t="shared" si="8"/>
        <v>73</v>
      </c>
    </row>
    <row r="39" spans="1:15" ht="15" thickBot="1" x14ac:dyDescent="0.35">
      <c r="M39">
        <v>39</v>
      </c>
      <c r="N39" s="74">
        <f t="shared" si="6"/>
        <v>86.2</v>
      </c>
      <c r="O39">
        <f t="shared" si="8"/>
        <v>44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92.59</v>
      </c>
      <c r="O40">
        <f t="shared" si="8"/>
        <v>52</v>
      </c>
    </row>
    <row r="41" spans="1:15" x14ac:dyDescent="0.3">
      <c r="B41" s="97" t="s">
        <v>245</v>
      </c>
      <c r="C41" s="98">
        <f>B29</f>
        <v>17.2</v>
      </c>
      <c r="D41" s="91"/>
      <c r="E41" s="59"/>
      <c r="F41" s="97" t="s">
        <v>245</v>
      </c>
      <c r="G41" s="98">
        <f>B29</f>
        <v>17.2</v>
      </c>
      <c r="I41" s="116"/>
      <c r="J41" s="116"/>
      <c r="M41">
        <v>41</v>
      </c>
      <c r="N41" s="74">
        <f t="shared" si="6"/>
        <v>90.36</v>
      </c>
      <c r="O41">
        <f t="shared" si="8"/>
        <v>51</v>
      </c>
    </row>
    <row r="42" spans="1:15" x14ac:dyDescent="0.3">
      <c r="B42" s="99" t="s">
        <v>246</v>
      </c>
      <c r="C42" s="100">
        <f>D29</f>
        <v>37.479999999999997</v>
      </c>
      <c r="D42" s="111"/>
      <c r="E42" s="111"/>
      <c r="F42" s="99" t="s">
        <v>256</v>
      </c>
      <c r="G42" s="100">
        <f>F29</f>
        <v>62.346153846153847</v>
      </c>
      <c r="I42" s="132" t="s">
        <v>281</v>
      </c>
      <c r="J42" s="131"/>
      <c r="M42">
        <v>42</v>
      </c>
      <c r="N42" s="74">
        <f t="shared" si="6"/>
        <v>83.34</v>
      </c>
      <c r="O42">
        <f t="shared" si="8"/>
        <v>40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86.46</v>
      </c>
      <c r="O43">
        <f t="shared" si="8"/>
        <v>46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93.4</v>
      </c>
      <c r="O44">
        <f t="shared" si="8"/>
        <v>53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94.72</v>
      </c>
      <c r="O45">
        <f t="shared" si="8"/>
        <v>55</v>
      </c>
    </row>
    <row r="46" spans="1:15" x14ac:dyDescent="0.3">
      <c r="B46" s="99" t="s">
        <v>249</v>
      </c>
      <c r="C46" s="100">
        <f>ABS(C41-C42)/(SQRT((C45*(C45+1))/12*(1/C43+1/C44)))</f>
        <v>4.9186224757368322</v>
      </c>
      <c r="D46" s="111"/>
      <c r="E46" s="111"/>
      <c r="F46" s="99" t="s">
        <v>249</v>
      </c>
      <c r="G46" s="100">
        <f>ABS(G41-G42)/(SQRT((G45*(G45+1))/12*(1/G43+1/G44)))</f>
        <v>10.841670663947566</v>
      </c>
      <c r="I46" s="131"/>
      <c r="J46" s="131"/>
      <c r="M46">
        <v>46</v>
      </c>
      <c r="N46" s="74">
        <f t="shared" si="6"/>
        <v>90.1</v>
      </c>
      <c r="O46">
        <f t="shared" si="8"/>
        <v>50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116.8</v>
      </c>
      <c r="O47">
        <f t="shared" si="8"/>
        <v>74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значимы</v>
      </c>
      <c r="F48" s="122" t="s">
        <v>252</v>
      </c>
      <c r="G48" s="120" t="str">
        <f>IF(G46&gt;G47,"Различия значимы","Различия не значимы")</f>
        <v>Различия значимы</v>
      </c>
      <c r="M48">
        <v>48</v>
      </c>
      <c r="N48" s="74">
        <f t="shared" si="6"/>
        <v>89</v>
      </c>
      <c r="O48">
        <f t="shared" si="8"/>
        <v>48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97.8</v>
      </c>
      <c r="O49">
        <f t="shared" si="8"/>
        <v>60</v>
      </c>
    </row>
    <row r="50" spans="2:15" ht="15" thickBot="1" x14ac:dyDescent="0.35">
      <c r="M50">
        <v>50</v>
      </c>
      <c r="N50" s="108">
        <f t="shared" ref="N50:N74" si="9">C2</f>
        <v>82.95</v>
      </c>
      <c r="O50">
        <f t="shared" si="8"/>
        <v>39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79.319999999999993</v>
      </c>
      <c r="O51">
        <f t="shared" si="8"/>
        <v>35</v>
      </c>
    </row>
    <row r="52" spans="2:15" x14ac:dyDescent="0.3">
      <c r="B52" s="97" t="s">
        <v>245</v>
      </c>
      <c r="C52" s="98">
        <f>B29</f>
        <v>17.2</v>
      </c>
      <c r="F52" s="97" t="s">
        <v>246</v>
      </c>
      <c r="G52" s="98">
        <f>D29</f>
        <v>37.479999999999997</v>
      </c>
      <c r="M52">
        <v>52</v>
      </c>
      <c r="N52" s="108">
        <f t="shared" si="9"/>
        <v>83.61</v>
      </c>
      <c r="O52">
        <f t="shared" si="8"/>
        <v>41</v>
      </c>
    </row>
    <row r="53" spans="2:15" x14ac:dyDescent="0.3">
      <c r="B53" s="99" t="s">
        <v>259</v>
      </c>
      <c r="C53" s="100">
        <f>H29</f>
        <v>85.304347826086953</v>
      </c>
      <c r="F53" s="99" t="s">
        <v>256</v>
      </c>
      <c r="G53" s="100">
        <f>F29</f>
        <v>62.346153846153847</v>
      </c>
      <c r="M53">
        <v>53</v>
      </c>
      <c r="N53" s="108">
        <f t="shared" si="9"/>
        <v>100.31</v>
      </c>
      <c r="O53">
        <f t="shared" si="8"/>
        <v>65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80.599999999999994</v>
      </c>
      <c r="O54">
        <f t="shared" si="8"/>
        <v>37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80</v>
      </c>
      <c r="O55">
        <f t="shared" si="8"/>
        <v>36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106.97</v>
      </c>
      <c r="O56">
        <f t="shared" si="8"/>
        <v>69</v>
      </c>
    </row>
    <row r="57" spans="2:15" x14ac:dyDescent="0.3">
      <c r="B57" s="99" t="s">
        <v>249</v>
      </c>
      <c r="C57" s="100">
        <f>ABS(C52-C53)/(SQRT((C56*(C56+1))/12*(1/C54+1/C55)))</f>
        <v>16.83682145299543</v>
      </c>
      <c r="F57" s="99" t="s">
        <v>249</v>
      </c>
      <c r="G57" s="100">
        <f>ABS(G52-G53)/(SQRT((G56*(G56+1))/12*(1/G54+1/G55)))</f>
        <v>5.9715087047668947</v>
      </c>
      <c r="M57">
        <v>57</v>
      </c>
      <c r="N57" s="108">
        <f t="shared" si="9"/>
        <v>96.4</v>
      </c>
      <c r="O57">
        <f t="shared" si="8"/>
        <v>57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72.42</v>
      </c>
      <c r="O58">
        <f t="shared" si="8"/>
        <v>26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значимы</v>
      </c>
      <c r="F59" s="122" t="s">
        <v>252</v>
      </c>
      <c r="G59" s="120" t="str">
        <f>IF(G57&gt;G58,"Различия значимы","Различия не значимы")</f>
        <v>Различия значимы</v>
      </c>
      <c r="M59">
        <v>59</v>
      </c>
      <c r="N59" s="108">
        <f t="shared" si="9"/>
        <v>74.459999999999994</v>
      </c>
      <c r="O59">
        <f t="shared" si="8"/>
        <v>32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70.02</v>
      </c>
      <c r="O60">
        <f t="shared" si="8"/>
        <v>22</v>
      </c>
    </row>
    <row r="61" spans="2:15" ht="15" thickBot="1" x14ac:dyDescent="0.35">
      <c r="M61">
        <v>61</v>
      </c>
      <c r="N61" s="108">
        <f t="shared" si="9"/>
        <v>72.900000000000006</v>
      </c>
      <c r="O61">
        <f t="shared" si="8"/>
        <v>27.5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104.8</v>
      </c>
      <c r="O62">
        <f t="shared" si="8"/>
        <v>68</v>
      </c>
    </row>
    <row r="63" spans="2:15" x14ac:dyDescent="0.3">
      <c r="B63" s="97" t="s">
        <v>246</v>
      </c>
      <c r="C63" s="98">
        <f>D29</f>
        <v>37.479999999999997</v>
      </c>
      <c r="F63" s="97" t="s">
        <v>256</v>
      </c>
      <c r="G63" s="98">
        <f>F29</f>
        <v>62.346153846153847</v>
      </c>
      <c r="M63">
        <v>63</v>
      </c>
      <c r="N63" s="108">
        <f t="shared" si="9"/>
        <v>72.900000000000006</v>
      </c>
      <c r="O63">
        <f t="shared" si="8"/>
        <v>27.5</v>
      </c>
    </row>
    <row r="64" spans="2:15" x14ac:dyDescent="0.3">
      <c r="B64" s="99" t="s">
        <v>259</v>
      </c>
      <c r="C64" s="100">
        <f>H29</f>
        <v>85.304347826086953</v>
      </c>
      <c r="F64" s="99" t="s">
        <v>259</v>
      </c>
      <c r="G64" s="100">
        <f>H29</f>
        <v>85.304347826086953</v>
      </c>
      <c r="M64">
        <v>64</v>
      </c>
      <c r="N64" s="108">
        <f t="shared" si="9"/>
        <v>97.85</v>
      </c>
      <c r="O64">
        <f t="shared" si="8"/>
        <v>61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71.599999999999994</v>
      </c>
      <c r="O65">
        <f t="shared" ref="O65:O96" si="10">_xlfn.RANK.AVG(N65,$N$1:$N$99,1)</f>
        <v>24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89.6</v>
      </c>
      <c r="O66">
        <f t="shared" si="10"/>
        <v>49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74.180000000000007</v>
      </c>
      <c r="O67">
        <f t="shared" si="10"/>
        <v>30</v>
      </c>
    </row>
    <row r="68" spans="2:15" x14ac:dyDescent="0.3">
      <c r="B68" s="99" t="s">
        <v>249</v>
      </c>
      <c r="C68" s="100">
        <f>ABS(C63-C64)/(SQRT((C67*(C67+1))/12*(1/C65+1/C66)))</f>
        <v>11.823180621448452</v>
      </c>
      <c r="F68" s="99" t="s">
        <v>249</v>
      </c>
      <c r="G68" s="100">
        <f>ABS(G63-G64)/(SQRT((G67*(G67+1))/12*(1/G65+1/G66)))</f>
        <v>5.6130363388565918</v>
      </c>
      <c r="M68">
        <v>68</v>
      </c>
      <c r="N68" s="108">
        <f t="shared" si="9"/>
        <v>85.4</v>
      </c>
      <c r="O68">
        <f t="shared" si="10"/>
        <v>42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66.47</v>
      </c>
      <c r="O69">
        <f t="shared" si="10"/>
        <v>15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значимы</v>
      </c>
      <c r="F70" s="122" t="s">
        <v>252</v>
      </c>
      <c r="G70" s="120" t="str">
        <f>IF(G68&gt;G69,"Различия значимы","Различия не значимы")</f>
        <v>Различия значимы</v>
      </c>
      <c r="M70">
        <v>70</v>
      </c>
      <c r="N70" s="108">
        <f t="shared" si="9"/>
        <v>86.43</v>
      </c>
      <c r="O70">
        <f t="shared" si="10"/>
        <v>45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64.099999999999994</v>
      </c>
      <c r="O71">
        <f t="shared" si="10"/>
        <v>14</v>
      </c>
    </row>
    <row r="72" spans="2:15" x14ac:dyDescent="0.3">
      <c r="M72">
        <v>72</v>
      </c>
      <c r="N72" s="108">
        <f t="shared" si="9"/>
        <v>69.27</v>
      </c>
      <c r="O72">
        <f t="shared" si="10"/>
        <v>19</v>
      </c>
    </row>
    <row r="73" spans="2:15" x14ac:dyDescent="0.3">
      <c r="M73">
        <v>73</v>
      </c>
      <c r="N73" s="108">
        <f t="shared" si="9"/>
        <v>82.4</v>
      </c>
      <c r="O73">
        <f t="shared" si="10"/>
        <v>38</v>
      </c>
    </row>
    <row r="74" spans="2:15" x14ac:dyDescent="0.3">
      <c r="M74">
        <v>74</v>
      </c>
      <c r="N74" s="108">
        <f t="shared" si="9"/>
        <v>69.2</v>
      </c>
      <c r="O74">
        <f t="shared" si="10"/>
        <v>18</v>
      </c>
    </row>
    <row r="75" spans="2:15" x14ac:dyDescent="0.3">
      <c r="M75">
        <v>75</v>
      </c>
      <c r="N75" s="107">
        <f>A2</f>
        <v>68.5</v>
      </c>
      <c r="O75">
        <f t="shared" si="10"/>
        <v>17</v>
      </c>
    </row>
    <row r="76" spans="2:15" x14ac:dyDescent="0.3">
      <c r="M76">
        <v>76</v>
      </c>
      <c r="N76" s="107">
        <f t="shared" ref="N76:N99" si="11">A3</f>
        <v>77.63</v>
      </c>
      <c r="O76">
        <f t="shared" si="10"/>
        <v>33</v>
      </c>
    </row>
    <row r="77" spans="2:15" x14ac:dyDescent="0.3">
      <c r="M77">
        <v>77</v>
      </c>
      <c r="N77" s="107">
        <f t="shared" si="11"/>
        <v>57.61</v>
      </c>
      <c r="O77">
        <f t="shared" si="10"/>
        <v>8</v>
      </c>
    </row>
    <row r="78" spans="2:15" x14ac:dyDescent="0.3">
      <c r="M78">
        <v>78</v>
      </c>
      <c r="N78" s="107">
        <f t="shared" si="11"/>
        <v>60.5</v>
      </c>
      <c r="O78">
        <f t="shared" si="10"/>
        <v>10</v>
      </c>
    </row>
    <row r="79" spans="2:15" x14ac:dyDescent="0.3">
      <c r="M79">
        <v>79</v>
      </c>
      <c r="N79" s="107">
        <f t="shared" si="11"/>
        <v>74</v>
      </c>
      <c r="O79">
        <f t="shared" si="10"/>
        <v>29</v>
      </c>
    </row>
    <row r="80" spans="2:15" x14ac:dyDescent="0.3">
      <c r="M80">
        <v>80</v>
      </c>
      <c r="N80" s="107">
        <f t="shared" si="11"/>
        <v>69.3</v>
      </c>
      <c r="O80">
        <f t="shared" si="10"/>
        <v>20.5</v>
      </c>
    </row>
    <row r="81" spans="13:15" x14ac:dyDescent="0.3">
      <c r="M81">
        <v>81</v>
      </c>
      <c r="N81" s="107">
        <f t="shared" si="11"/>
        <v>71.5</v>
      </c>
      <c r="O81">
        <f t="shared" si="10"/>
        <v>23</v>
      </c>
    </row>
    <row r="82" spans="13:15" x14ac:dyDescent="0.3">
      <c r="M82">
        <v>82</v>
      </c>
      <c r="N82" s="107">
        <f t="shared" si="11"/>
        <v>62.62</v>
      </c>
      <c r="O82">
        <f t="shared" si="10"/>
        <v>12</v>
      </c>
    </row>
    <row r="83" spans="13:15" x14ac:dyDescent="0.3">
      <c r="M83">
        <v>83</v>
      </c>
      <c r="N83" s="107">
        <f t="shared" si="11"/>
        <v>53.45</v>
      </c>
      <c r="O83">
        <f t="shared" si="10"/>
        <v>3</v>
      </c>
    </row>
    <row r="84" spans="13:15" x14ac:dyDescent="0.3">
      <c r="M84">
        <v>84</v>
      </c>
      <c r="N84" s="107">
        <f t="shared" si="11"/>
        <v>86.65</v>
      </c>
      <c r="O84">
        <f t="shared" si="10"/>
        <v>47</v>
      </c>
    </row>
    <row r="85" spans="13:15" x14ac:dyDescent="0.3">
      <c r="M85">
        <v>85</v>
      </c>
      <c r="N85" s="107">
        <f t="shared" si="11"/>
        <v>69.3</v>
      </c>
      <c r="O85">
        <f t="shared" si="10"/>
        <v>20.5</v>
      </c>
    </row>
    <row r="86" spans="13:15" x14ac:dyDescent="0.3">
      <c r="M86">
        <v>86</v>
      </c>
      <c r="N86" s="107">
        <f t="shared" si="11"/>
        <v>56.8</v>
      </c>
      <c r="O86">
        <f t="shared" si="10"/>
        <v>4</v>
      </c>
    </row>
    <row r="87" spans="13:15" x14ac:dyDescent="0.3">
      <c r="M87">
        <v>87</v>
      </c>
      <c r="N87" s="107">
        <f t="shared" si="11"/>
        <v>71.959999999999994</v>
      </c>
      <c r="O87">
        <f t="shared" si="10"/>
        <v>25</v>
      </c>
    </row>
    <row r="88" spans="13:15" x14ac:dyDescent="0.3">
      <c r="M88">
        <v>88</v>
      </c>
      <c r="N88" s="107">
        <f t="shared" si="11"/>
        <v>78.97</v>
      </c>
      <c r="O88">
        <f t="shared" si="10"/>
        <v>34</v>
      </c>
    </row>
    <row r="89" spans="13:15" x14ac:dyDescent="0.3">
      <c r="M89">
        <v>89</v>
      </c>
      <c r="N89" s="107">
        <f t="shared" si="11"/>
        <v>57.5</v>
      </c>
      <c r="O89">
        <f t="shared" si="10"/>
        <v>6.5</v>
      </c>
    </row>
    <row r="90" spans="13:15" x14ac:dyDescent="0.3">
      <c r="M90">
        <v>90</v>
      </c>
      <c r="N90" s="107">
        <f t="shared" si="11"/>
        <v>47.98</v>
      </c>
      <c r="O90">
        <f t="shared" si="10"/>
        <v>1</v>
      </c>
    </row>
    <row r="91" spans="13:15" x14ac:dyDescent="0.3">
      <c r="M91">
        <v>91</v>
      </c>
      <c r="N91" s="107">
        <f t="shared" si="11"/>
        <v>74.400000000000006</v>
      </c>
      <c r="O91">
        <f t="shared" si="10"/>
        <v>31</v>
      </c>
    </row>
    <row r="92" spans="13:15" x14ac:dyDescent="0.3">
      <c r="M92">
        <v>92</v>
      </c>
      <c r="N92" s="107">
        <f t="shared" si="11"/>
        <v>85.63</v>
      </c>
      <c r="O92">
        <f t="shared" si="10"/>
        <v>43</v>
      </c>
    </row>
    <row r="93" spans="13:15" x14ac:dyDescent="0.3">
      <c r="M93">
        <v>93</v>
      </c>
      <c r="N93" s="107">
        <f t="shared" si="11"/>
        <v>57.24</v>
      </c>
      <c r="O93">
        <f t="shared" si="10"/>
        <v>5</v>
      </c>
    </row>
    <row r="94" spans="13:15" x14ac:dyDescent="0.3">
      <c r="M94">
        <v>94</v>
      </c>
      <c r="N94" s="107">
        <f t="shared" si="11"/>
        <v>61.69</v>
      </c>
      <c r="O94">
        <f t="shared" si="10"/>
        <v>11</v>
      </c>
    </row>
    <row r="95" spans="13:15" x14ac:dyDescent="0.3">
      <c r="M95">
        <v>95</v>
      </c>
      <c r="N95" s="107">
        <f t="shared" si="11"/>
        <v>67.8</v>
      </c>
      <c r="O95">
        <f t="shared" si="10"/>
        <v>16</v>
      </c>
    </row>
    <row r="96" spans="13:15" x14ac:dyDescent="0.3">
      <c r="M96">
        <v>96</v>
      </c>
      <c r="N96" s="107">
        <f t="shared" si="11"/>
        <v>62.7</v>
      </c>
      <c r="O96">
        <f t="shared" si="10"/>
        <v>13</v>
      </c>
    </row>
    <row r="97" spans="13:15" x14ac:dyDescent="0.3">
      <c r="M97">
        <v>97</v>
      </c>
      <c r="N97" s="107">
        <f t="shared" si="11"/>
        <v>57.5</v>
      </c>
      <c r="O97">
        <f t="shared" ref="O97:O128" si="12">_xlfn.RANK.AVG(N97,$N$1:$N$99,1)</f>
        <v>6.5</v>
      </c>
    </row>
    <row r="98" spans="13:15" x14ac:dyDescent="0.3">
      <c r="M98">
        <v>98</v>
      </c>
      <c r="N98" s="107">
        <f t="shared" si="11"/>
        <v>52</v>
      </c>
      <c r="O98">
        <f t="shared" si="12"/>
        <v>2</v>
      </c>
    </row>
    <row r="99" spans="13:15" x14ac:dyDescent="0.3">
      <c r="M99">
        <v>99</v>
      </c>
      <c r="N99" s="107">
        <f t="shared" si="11"/>
        <v>58.3</v>
      </c>
      <c r="O99">
        <f t="shared" si="12"/>
        <v>9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874E-C8F5-4ADB-ADFB-2CB65918321E}">
  <dimension ref="A1:O99"/>
  <sheetViews>
    <sheetView topLeftCell="A31" workbookViewId="0">
      <selection activeCell="N100" sqref="M100:N102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16.59</v>
      </c>
      <c r="O1">
        <f t="shared" ref="O1:O32" si="1">_xlfn.RANK.AVG(N1,$N$1:$N$99,1)</f>
        <v>82</v>
      </c>
    </row>
    <row r="2" spans="1:15" x14ac:dyDescent="0.3">
      <c r="A2" s="107">
        <v>15.07</v>
      </c>
      <c r="B2">
        <f t="shared" ref="B2:B26" si="2">_xlfn.RANK.AVG(A2,$N$1:$N$99,1)</f>
        <v>72</v>
      </c>
      <c r="C2" s="108">
        <v>14.39</v>
      </c>
      <c r="D2">
        <f t="shared" ref="D2:D26" si="3">_xlfn.RANK.AVG(C2,$N$1:$N$99,1)</f>
        <v>67</v>
      </c>
      <c r="E2" s="74">
        <v>4.5199999999999996</v>
      </c>
      <c r="F2">
        <f t="shared" ref="F2:F27" si="4">_xlfn.RANK.AVG(E2,$N$1:$N$99,1)</f>
        <v>4</v>
      </c>
      <c r="G2" s="77">
        <v>16.59</v>
      </c>
      <c r="H2">
        <f t="shared" ref="H2:H24" si="5">_xlfn.RANK.AVG(G2,$N$1:$N$99,1)</f>
        <v>82</v>
      </c>
      <c r="M2">
        <v>2</v>
      </c>
      <c r="N2" s="77">
        <f t="shared" si="0"/>
        <v>19.559999999999999</v>
      </c>
      <c r="O2">
        <f t="shared" si="1"/>
        <v>87</v>
      </c>
    </row>
    <row r="3" spans="1:15" x14ac:dyDescent="0.3">
      <c r="A3" s="107">
        <v>8.82</v>
      </c>
      <c r="B3">
        <f t="shared" si="2"/>
        <v>30</v>
      </c>
      <c r="C3" s="71">
        <v>4.6900000000000004</v>
      </c>
      <c r="D3">
        <f t="shared" si="3"/>
        <v>5</v>
      </c>
      <c r="E3" s="74">
        <v>8.19</v>
      </c>
      <c r="F3">
        <f t="shared" si="4"/>
        <v>24</v>
      </c>
      <c r="G3" s="78">
        <v>19.559999999999999</v>
      </c>
      <c r="H3">
        <f t="shared" si="5"/>
        <v>87</v>
      </c>
      <c r="M3">
        <v>3</v>
      </c>
      <c r="N3" s="77">
        <f t="shared" si="0"/>
        <v>11.08</v>
      </c>
      <c r="O3">
        <f t="shared" si="1"/>
        <v>44</v>
      </c>
    </row>
    <row r="4" spans="1:15" x14ac:dyDescent="0.3">
      <c r="A4" s="107">
        <v>5.94</v>
      </c>
      <c r="B4">
        <f t="shared" si="2"/>
        <v>11</v>
      </c>
      <c r="C4" s="71">
        <v>21.05</v>
      </c>
      <c r="D4">
        <f t="shared" si="3"/>
        <v>89</v>
      </c>
      <c r="E4" s="74">
        <v>12.93</v>
      </c>
      <c r="F4">
        <f t="shared" si="4"/>
        <v>60.5</v>
      </c>
      <c r="G4" s="78">
        <v>11.08</v>
      </c>
      <c r="H4">
        <f t="shared" si="5"/>
        <v>44</v>
      </c>
      <c r="M4">
        <v>4</v>
      </c>
      <c r="N4" s="77">
        <f t="shared" si="0"/>
        <v>7.1</v>
      </c>
      <c r="O4">
        <f t="shared" si="1"/>
        <v>18</v>
      </c>
    </row>
    <row r="5" spans="1:15" x14ac:dyDescent="0.3">
      <c r="A5" s="107">
        <v>9</v>
      </c>
      <c r="B5">
        <f t="shared" si="2"/>
        <v>31</v>
      </c>
      <c r="C5" s="71">
        <v>9.56</v>
      </c>
      <c r="D5">
        <f t="shared" si="3"/>
        <v>35</v>
      </c>
      <c r="E5" s="74">
        <v>4.7699999999999996</v>
      </c>
      <c r="F5">
        <f t="shared" si="4"/>
        <v>6</v>
      </c>
      <c r="G5" s="78">
        <v>7.1</v>
      </c>
      <c r="H5">
        <f t="shared" si="5"/>
        <v>18</v>
      </c>
      <c r="M5">
        <v>5</v>
      </c>
      <c r="N5" s="77">
        <f t="shared" si="0"/>
        <v>11.41</v>
      </c>
      <c r="O5">
        <f t="shared" si="1"/>
        <v>48</v>
      </c>
    </row>
    <row r="6" spans="1:15" x14ac:dyDescent="0.3">
      <c r="A6" s="107">
        <v>6.72</v>
      </c>
      <c r="B6">
        <f t="shared" si="2"/>
        <v>14</v>
      </c>
      <c r="C6" s="71">
        <v>6.08</v>
      </c>
      <c r="D6">
        <f t="shared" si="3"/>
        <v>12</v>
      </c>
      <c r="E6" s="74">
        <v>12.98</v>
      </c>
      <c r="F6">
        <f t="shared" si="4"/>
        <v>62</v>
      </c>
      <c r="G6" s="78">
        <v>11.41</v>
      </c>
      <c r="H6">
        <f t="shared" si="5"/>
        <v>48</v>
      </c>
      <c r="M6">
        <v>6</v>
      </c>
      <c r="N6" s="77">
        <f t="shared" si="0"/>
        <v>19.309999999999999</v>
      </c>
      <c r="O6">
        <f t="shared" si="1"/>
        <v>86</v>
      </c>
    </row>
    <row r="7" spans="1:15" x14ac:dyDescent="0.3">
      <c r="A7" s="107">
        <v>14.74</v>
      </c>
      <c r="B7">
        <f t="shared" si="2"/>
        <v>70</v>
      </c>
      <c r="C7" s="71">
        <v>16.46</v>
      </c>
      <c r="D7">
        <f t="shared" si="3"/>
        <v>79</v>
      </c>
      <c r="E7" s="74">
        <v>6.78</v>
      </c>
      <c r="F7">
        <f t="shared" si="4"/>
        <v>15</v>
      </c>
      <c r="G7" s="78">
        <v>19.309999999999999</v>
      </c>
      <c r="H7">
        <f t="shared" si="5"/>
        <v>86</v>
      </c>
      <c r="M7">
        <v>7</v>
      </c>
      <c r="N7" s="77">
        <f t="shared" si="0"/>
        <v>13.25</v>
      </c>
      <c r="O7">
        <f t="shared" si="1"/>
        <v>63</v>
      </c>
    </row>
    <row r="8" spans="1:15" x14ac:dyDescent="0.3">
      <c r="A8" s="107">
        <v>7.39</v>
      </c>
      <c r="B8">
        <f t="shared" si="2"/>
        <v>20</v>
      </c>
      <c r="C8" s="71">
        <v>15.9</v>
      </c>
      <c r="D8">
        <f t="shared" si="3"/>
        <v>78</v>
      </c>
      <c r="E8" s="74">
        <v>15.42</v>
      </c>
      <c r="F8">
        <f t="shared" si="4"/>
        <v>75</v>
      </c>
      <c r="G8" s="78">
        <v>13.25</v>
      </c>
      <c r="H8">
        <f t="shared" si="5"/>
        <v>63</v>
      </c>
      <c r="M8">
        <v>8</v>
      </c>
      <c r="N8" s="77">
        <f t="shared" si="0"/>
        <v>12.65</v>
      </c>
      <c r="O8">
        <f t="shared" si="1"/>
        <v>57</v>
      </c>
    </row>
    <row r="9" spans="1:15" x14ac:dyDescent="0.3">
      <c r="A9" s="107">
        <v>16.52</v>
      </c>
      <c r="B9">
        <f t="shared" si="2"/>
        <v>80</v>
      </c>
      <c r="C9" s="71">
        <v>11.56</v>
      </c>
      <c r="D9">
        <f t="shared" si="3"/>
        <v>50</v>
      </c>
      <c r="E9" s="74">
        <v>9.5</v>
      </c>
      <c r="F9">
        <f t="shared" si="4"/>
        <v>33.5</v>
      </c>
      <c r="G9" s="78">
        <v>12.65</v>
      </c>
      <c r="H9">
        <f t="shared" si="5"/>
        <v>57</v>
      </c>
      <c r="M9">
        <v>9</v>
      </c>
      <c r="N9" s="77">
        <f t="shared" si="0"/>
        <v>10.029999999999999</v>
      </c>
      <c r="O9">
        <f t="shared" si="1"/>
        <v>36</v>
      </c>
    </row>
    <row r="10" spans="1:15" x14ac:dyDescent="0.3">
      <c r="A10" s="107">
        <v>8.5299999999999994</v>
      </c>
      <c r="B10">
        <f t="shared" si="2"/>
        <v>27</v>
      </c>
      <c r="C10" s="71">
        <v>15.4</v>
      </c>
      <c r="D10">
        <f t="shared" si="3"/>
        <v>74</v>
      </c>
      <c r="E10" s="74">
        <v>22.03</v>
      </c>
      <c r="F10">
        <f t="shared" si="4"/>
        <v>91</v>
      </c>
      <c r="G10" s="78">
        <v>10.029999999999999</v>
      </c>
      <c r="H10">
        <f t="shared" si="5"/>
        <v>36</v>
      </c>
      <c r="M10">
        <v>10</v>
      </c>
      <c r="N10" s="77">
        <f t="shared" si="0"/>
        <v>12.87</v>
      </c>
      <c r="O10">
        <f t="shared" si="1"/>
        <v>59</v>
      </c>
    </row>
    <row r="11" spans="1:15" x14ac:dyDescent="0.3">
      <c r="A11" s="107">
        <v>8.59</v>
      </c>
      <c r="B11">
        <f t="shared" si="2"/>
        <v>28.5</v>
      </c>
      <c r="C11" s="71">
        <v>12.79</v>
      </c>
      <c r="D11">
        <f t="shared" si="3"/>
        <v>58</v>
      </c>
      <c r="E11" s="74">
        <v>7</v>
      </c>
      <c r="F11">
        <f t="shared" si="4"/>
        <v>17</v>
      </c>
      <c r="G11" s="78">
        <v>12.87</v>
      </c>
      <c r="H11">
        <f t="shared" si="5"/>
        <v>59</v>
      </c>
      <c r="M11">
        <v>11</v>
      </c>
      <c r="N11" s="77">
        <f t="shared" si="0"/>
        <v>12.3</v>
      </c>
      <c r="O11">
        <f t="shared" si="1"/>
        <v>54</v>
      </c>
    </row>
    <row r="12" spans="1:15" x14ac:dyDescent="0.3">
      <c r="A12" s="107">
        <v>8.48</v>
      </c>
      <c r="B12">
        <f t="shared" si="2"/>
        <v>26</v>
      </c>
      <c r="C12" s="71">
        <v>5.74</v>
      </c>
      <c r="D12">
        <f t="shared" si="3"/>
        <v>9</v>
      </c>
      <c r="E12" s="74">
        <v>17.899999999999999</v>
      </c>
      <c r="F12">
        <f t="shared" si="4"/>
        <v>84</v>
      </c>
      <c r="G12" s="78">
        <v>12.3</v>
      </c>
      <c r="H12">
        <f t="shared" si="5"/>
        <v>54</v>
      </c>
      <c r="M12">
        <v>12</v>
      </c>
      <c r="N12" s="77">
        <f t="shared" si="0"/>
        <v>11.53</v>
      </c>
      <c r="O12">
        <f t="shared" si="1"/>
        <v>49</v>
      </c>
    </row>
    <row r="13" spans="1:15" x14ac:dyDescent="0.3">
      <c r="A13" s="107">
        <v>22.3</v>
      </c>
      <c r="B13">
        <f t="shared" si="2"/>
        <v>93</v>
      </c>
      <c r="C13" s="71">
        <v>11.3</v>
      </c>
      <c r="D13">
        <f t="shared" si="3"/>
        <v>46</v>
      </c>
      <c r="E13" s="74">
        <v>10.63</v>
      </c>
      <c r="F13">
        <f t="shared" si="4"/>
        <v>40</v>
      </c>
      <c r="G13" s="78">
        <v>11.53</v>
      </c>
      <c r="H13">
        <f t="shared" si="5"/>
        <v>49</v>
      </c>
      <c r="M13">
        <v>13</v>
      </c>
      <c r="N13" s="77">
        <f t="shared" si="0"/>
        <v>13.53</v>
      </c>
      <c r="O13">
        <f t="shared" si="1"/>
        <v>64</v>
      </c>
    </row>
    <row r="14" spans="1:15" x14ac:dyDescent="0.3">
      <c r="A14" s="107">
        <v>9.31</v>
      </c>
      <c r="B14">
        <f t="shared" si="2"/>
        <v>32</v>
      </c>
      <c r="C14" s="71">
        <v>29.32</v>
      </c>
      <c r="D14">
        <f t="shared" si="3"/>
        <v>98</v>
      </c>
      <c r="E14" s="74">
        <v>7.61</v>
      </c>
      <c r="F14">
        <f t="shared" si="4"/>
        <v>21</v>
      </c>
      <c r="G14" s="78">
        <v>13.53</v>
      </c>
      <c r="H14">
        <f t="shared" si="5"/>
        <v>64</v>
      </c>
      <c r="M14">
        <v>14</v>
      </c>
      <c r="N14" s="77">
        <f t="shared" si="0"/>
        <v>8.17</v>
      </c>
      <c r="O14">
        <f t="shared" si="1"/>
        <v>23</v>
      </c>
    </row>
    <row r="15" spans="1:15" x14ac:dyDescent="0.3">
      <c r="A15" s="107">
        <v>4.3600000000000003</v>
      </c>
      <c r="B15">
        <f t="shared" si="2"/>
        <v>3</v>
      </c>
      <c r="C15" s="71">
        <v>15.8</v>
      </c>
      <c r="D15">
        <f t="shared" si="3"/>
        <v>77</v>
      </c>
      <c r="E15" s="74">
        <v>6.96</v>
      </c>
      <c r="F15">
        <f t="shared" si="4"/>
        <v>16</v>
      </c>
      <c r="G15" s="78">
        <v>8.17</v>
      </c>
      <c r="H15">
        <f t="shared" si="5"/>
        <v>23</v>
      </c>
      <c r="M15">
        <v>15</v>
      </c>
      <c r="N15" s="77">
        <f t="shared" si="0"/>
        <v>5.62</v>
      </c>
      <c r="O15">
        <f t="shared" si="1"/>
        <v>8</v>
      </c>
    </row>
    <row r="16" spans="1:15" x14ac:dyDescent="0.3">
      <c r="A16" s="107">
        <v>28</v>
      </c>
      <c r="B16">
        <f t="shared" si="2"/>
        <v>96.5</v>
      </c>
      <c r="C16" s="71">
        <v>17.97</v>
      </c>
      <c r="D16">
        <f t="shared" si="3"/>
        <v>85</v>
      </c>
      <c r="E16" s="74">
        <v>8.59</v>
      </c>
      <c r="F16">
        <f t="shared" si="4"/>
        <v>28.5</v>
      </c>
      <c r="G16" s="78">
        <v>5.62</v>
      </c>
      <c r="H16">
        <f t="shared" si="5"/>
        <v>8</v>
      </c>
      <c r="M16">
        <v>16</v>
      </c>
      <c r="N16" s="77">
        <f t="shared" si="0"/>
        <v>25</v>
      </c>
      <c r="O16">
        <f t="shared" si="1"/>
        <v>94</v>
      </c>
    </row>
    <row r="17" spans="1:15" x14ac:dyDescent="0.3">
      <c r="A17" s="107">
        <v>11.27</v>
      </c>
      <c r="B17">
        <f t="shared" si="2"/>
        <v>45</v>
      </c>
      <c r="C17" s="71">
        <v>16.57</v>
      </c>
      <c r="D17">
        <f t="shared" si="3"/>
        <v>81</v>
      </c>
      <c r="E17" s="74">
        <v>10.25</v>
      </c>
      <c r="F17">
        <f t="shared" si="4"/>
        <v>38</v>
      </c>
      <c r="G17" s="78">
        <v>25</v>
      </c>
      <c r="H17">
        <f t="shared" si="5"/>
        <v>94</v>
      </c>
      <c r="M17">
        <v>17</v>
      </c>
      <c r="N17" s="77">
        <f t="shared" si="0"/>
        <v>26</v>
      </c>
      <c r="O17">
        <f t="shared" si="1"/>
        <v>95</v>
      </c>
    </row>
    <row r="18" spans="1:15" x14ac:dyDescent="0.3">
      <c r="A18" s="107">
        <v>14.4</v>
      </c>
      <c r="B18">
        <f t="shared" si="2"/>
        <v>68</v>
      </c>
      <c r="C18" s="71">
        <v>12.53</v>
      </c>
      <c r="D18">
        <f t="shared" si="3"/>
        <v>56</v>
      </c>
      <c r="E18" s="74">
        <v>11.68</v>
      </c>
      <c r="F18">
        <f t="shared" si="4"/>
        <v>52</v>
      </c>
      <c r="G18" s="78">
        <v>26</v>
      </c>
      <c r="H18">
        <f t="shared" si="5"/>
        <v>95</v>
      </c>
      <c r="M18">
        <v>18</v>
      </c>
      <c r="N18" s="77">
        <f t="shared" si="0"/>
        <v>10.8</v>
      </c>
      <c r="O18">
        <f t="shared" si="1"/>
        <v>41</v>
      </c>
    </row>
    <row r="19" spans="1:15" x14ac:dyDescent="0.3">
      <c r="A19" s="107">
        <v>15.05</v>
      </c>
      <c r="B19">
        <f t="shared" si="2"/>
        <v>71</v>
      </c>
      <c r="C19" s="71">
        <v>7.81</v>
      </c>
      <c r="D19">
        <f t="shared" si="3"/>
        <v>22</v>
      </c>
      <c r="E19" s="74">
        <v>14.46</v>
      </c>
      <c r="F19">
        <f t="shared" si="4"/>
        <v>69</v>
      </c>
      <c r="G19" s="78">
        <v>10.8</v>
      </c>
      <c r="H19">
        <f t="shared" si="5"/>
        <v>41</v>
      </c>
      <c r="M19">
        <v>19</v>
      </c>
      <c r="N19" s="77">
        <f t="shared" si="0"/>
        <v>10.47</v>
      </c>
      <c r="O19">
        <f t="shared" si="1"/>
        <v>39</v>
      </c>
    </row>
    <row r="20" spans="1:15" x14ac:dyDescent="0.3">
      <c r="A20" s="107">
        <v>15.34</v>
      </c>
      <c r="B20">
        <f t="shared" si="2"/>
        <v>73</v>
      </c>
      <c r="C20" s="71">
        <v>10.97</v>
      </c>
      <c r="D20">
        <f t="shared" si="3"/>
        <v>43</v>
      </c>
      <c r="E20" s="74">
        <v>17.39</v>
      </c>
      <c r="F20">
        <f t="shared" si="4"/>
        <v>83</v>
      </c>
      <c r="G20" s="78">
        <v>10.47</v>
      </c>
      <c r="H20">
        <f t="shared" si="5"/>
        <v>39</v>
      </c>
      <c r="M20">
        <v>20</v>
      </c>
      <c r="N20" s="77">
        <f t="shared" si="0"/>
        <v>13.9</v>
      </c>
      <c r="O20">
        <f t="shared" si="1"/>
        <v>65</v>
      </c>
    </row>
    <row r="21" spans="1:15" x14ac:dyDescent="0.3">
      <c r="A21" s="107">
        <v>11.66</v>
      </c>
      <c r="B21">
        <f t="shared" si="2"/>
        <v>51</v>
      </c>
      <c r="C21" s="71">
        <v>9.5</v>
      </c>
      <c r="D21">
        <f t="shared" si="3"/>
        <v>33.5</v>
      </c>
      <c r="E21" s="74">
        <v>4.1500000000000004</v>
      </c>
      <c r="F21">
        <f t="shared" si="4"/>
        <v>2</v>
      </c>
      <c r="G21" s="78">
        <v>13.9</v>
      </c>
      <c r="H21">
        <f t="shared" si="5"/>
        <v>65</v>
      </c>
      <c r="M21">
        <v>21</v>
      </c>
      <c r="N21" s="77">
        <f t="shared" si="0"/>
        <v>2.95</v>
      </c>
      <c r="O21">
        <f t="shared" si="1"/>
        <v>1</v>
      </c>
    </row>
    <row r="22" spans="1:15" x14ac:dyDescent="0.3">
      <c r="A22" s="107">
        <v>11.39</v>
      </c>
      <c r="B22">
        <f t="shared" si="2"/>
        <v>47</v>
      </c>
      <c r="C22" s="71">
        <v>7.17</v>
      </c>
      <c r="D22">
        <f t="shared" si="3"/>
        <v>19</v>
      </c>
      <c r="E22" s="74">
        <v>5.91</v>
      </c>
      <c r="F22">
        <f t="shared" si="4"/>
        <v>10</v>
      </c>
      <c r="G22" s="78">
        <v>2.95</v>
      </c>
      <c r="H22">
        <f t="shared" si="5"/>
        <v>1</v>
      </c>
      <c r="M22">
        <v>22</v>
      </c>
      <c r="N22" s="77">
        <f t="shared" si="0"/>
        <v>8.35</v>
      </c>
      <c r="O22">
        <f t="shared" si="1"/>
        <v>25</v>
      </c>
    </row>
    <row r="23" spans="1:15" x14ac:dyDescent="0.3">
      <c r="A23" s="107">
        <v>15.46</v>
      </c>
      <c r="B23">
        <f t="shared" si="2"/>
        <v>76</v>
      </c>
      <c r="C23" s="71">
        <v>6.23</v>
      </c>
      <c r="D23">
        <f t="shared" si="3"/>
        <v>13</v>
      </c>
      <c r="E23" s="74">
        <v>11.94</v>
      </c>
      <c r="F23">
        <f t="shared" si="4"/>
        <v>53</v>
      </c>
      <c r="G23" s="78">
        <v>8.35</v>
      </c>
      <c r="H23">
        <f t="shared" si="5"/>
        <v>25</v>
      </c>
      <c r="M23">
        <v>23</v>
      </c>
      <c r="N23" s="77">
        <f t="shared" si="0"/>
        <v>14</v>
      </c>
      <c r="O23">
        <f t="shared" si="1"/>
        <v>66</v>
      </c>
    </row>
    <row r="24" spans="1:15" x14ac:dyDescent="0.3">
      <c r="A24" s="107">
        <v>28</v>
      </c>
      <c r="B24">
        <f t="shared" si="2"/>
        <v>96.5</v>
      </c>
      <c r="C24" s="71">
        <v>5.27</v>
      </c>
      <c r="D24">
        <f t="shared" si="3"/>
        <v>7</v>
      </c>
      <c r="E24" s="74">
        <v>10.220000000000001</v>
      </c>
      <c r="F24">
        <f t="shared" si="4"/>
        <v>37</v>
      </c>
      <c r="G24" s="78">
        <v>14</v>
      </c>
      <c r="H24">
        <f t="shared" si="5"/>
        <v>66</v>
      </c>
      <c r="M24">
        <v>24</v>
      </c>
      <c r="N24" s="74">
        <f t="shared" ref="N24:N49" si="6">E2</f>
        <v>4.5199999999999996</v>
      </c>
      <c r="O24">
        <f t="shared" si="1"/>
        <v>4</v>
      </c>
    </row>
    <row r="25" spans="1:15" x14ac:dyDescent="0.3">
      <c r="A25" s="107">
        <v>12.51</v>
      </c>
      <c r="B25">
        <f t="shared" si="2"/>
        <v>55</v>
      </c>
      <c r="C25" s="71">
        <v>31.64</v>
      </c>
      <c r="D25">
        <f t="shared" si="3"/>
        <v>99</v>
      </c>
      <c r="E25" s="74">
        <v>21.95</v>
      </c>
      <c r="F25">
        <f t="shared" si="4"/>
        <v>90</v>
      </c>
      <c r="M25">
        <v>25</v>
      </c>
      <c r="N25" s="74">
        <f t="shared" si="6"/>
        <v>8.19</v>
      </c>
      <c r="O25">
        <f t="shared" si="1"/>
        <v>24</v>
      </c>
    </row>
    <row r="26" spans="1:15" x14ac:dyDescent="0.3">
      <c r="A26" s="107">
        <v>20</v>
      </c>
      <c r="B26">
        <f t="shared" si="2"/>
        <v>88</v>
      </c>
      <c r="C26" s="71">
        <v>12.93</v>
      </c>
      <c r="D26">
        <f t="shared" si="3"/>
        <v>60.5</v>
      </c>
      <c r="E26" s="74">
        <v>22.24</v>
      </c>
      <c r="F26">
        <f t="shared" si="4"/>
        <v>92</v>
      </c>
      <c r="M26">
        <v>26</v>
      </c>
      <c r="N26" s="74">
        <f t="shared" si="6"/>
        <v>12.93</v>
      </c>
      <c r="O26">
        <f t="shared" si="1"/>
        <v>60.5</v>
      </c>
    </row>
    <row r="27" spans="1:15" x14ac:dyDescent="0.3">
      <c r="E27" s="109">
        <v>10.96</v>
      </c>
      <c r="F27">
        <f t="shared" si="4"/>
        <v>42</v>
      </c>
      <c r="M27">
        <v>27</v>
      </c>
      <c r="N27" s="74">
        <f t="shared" si="6"/>
        <v>4.7699999999999996</v>
      </c>
      <c r="O27">
        <f t="shared" si="1"/>
        <v>6</v>
      </c>
    </row>
    <row r="28" spans="1:15" x14ac:dyDescent="0.3">
      <c r="A28" s="95" t="s">
        <v>227</v>
      </c>
      <c r="B28" s="96">
        <f>SUM(B2:B26)</f>
        <v>1304.5</v>
      </c>
      <c r="C28" s="95" t="s">
        <v>228</v>
      </c>
      <c r="D28" s="96">
        <f>SUM(D2:D26)</f>
        <v>1296</v>
      </c>
      <c r="E28" s="95" t="s">
        <v>232</v>
      </c>
      <c r="F28" s="96">
        <f>SUM(F2:F27)</f>
        <v>1145.5</v>
      </c>
      <c r="G28" s="95" t="s">
        <v>231</v>
      </c>
      <c r="H28" s="96">
        <f>SUM(H2:H24)</f>
        <v>1204</v>
      </c>
      <c r="M28">
        <v>28</v>
      </c>
      <c r="N28" s="74">
        <f t="shared" si="6"/>
        <v>12.98</v>
      </c>
      <c r="O28">
        <f t="shared" si="1"/>
        <v>62</v>
      </c>
    </row>
    <row r="29" spans="1:15" x14ac:dyDescent="0.3">
      <c r="A29" s="92" t="s">
        <v>245</v>
      </c>
      <c r="B29" s="93">
        <f>B28/COUNT(A2:A26)</f>
        <v>52.18</v>
      </c>
      <c r="C29" s="92" t="s">
        <v>246</v>
      </c>
      <c r="D29" s="93">
        <f t="shared" ref="D29:H29" si="7">D28/COUNT(C2:C26)</f>
        <v>51.84</v>
      </c>
      <c r="E29" s="92" t="s">
        <v>256</v>
      </c>
      <c r="F29" s="93">
        <f>F28/COUNT(E2:E27)</f>
        <v>44.057692307692307</v>
      </c>
      <c r="G29" s="92" t="s">
        <v>259</v>
      </c>
      <c r="H29" s="93">
        <f t="shared" si="7"/>
        <v>52.347826086956523</v>
      </c>
      <c r="M29">
        <v>29</v>
      </c>
      <c r="N29" s="74">
        <f t="shared" si="6"/>
        <v>6.78</v>
      </c>
      <c r="O29">
        <f t="shared" si="1"/>
        <v>15</v>
      </c>
    </row>
    <row r="30" spans="1:15" x14ac:dyDescent="0.3">
      <c r="M30">
        <v>30</v>
      </c>
      <c r="N30" s="74">
        <f t="shared" si="6"/>
        <v>15.42</v>
      </c>
      <c r="O30">
        <f t="shared" si="1"/>
        <v>75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9.5</v>
      </c>
      <c r="O31">
        <f t="shared" si="1"/>
        <v>33.5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22.03</v>
      </c>
      <c r="O32">
        <f t="shared" si="1"/>
        <v>91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7</v>
      </c>
      <c r="O33">
        <f t="shared" ref="O33:O64" si="8">_xlfn.RANK.AVG(N33,$N$1:$N$99,1)</f>
        <v>17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17.899999999999999</v>
      </c>
      <c r="O34">
        <f t="shared" si="8"/>
        <v>84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10.63</v>
      </c>
      <c r="O35">
        <f t="shared" si="8"/>
        <v>40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7.61</v>
      </c>
      <c r="O36">
        <f t="shared" si="8"/>
        <v>21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6.96</v>
      </c>
      <c r="O37">
        <f t="shared" si="8"/>
        <v>16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8.59</v>
      </c>
      <c r="O38">
        <f t="shared" si="8"/>
        <v>28.5</v>
      </c>
    </row>
    <row r="39" spans="1:15" ht="15" thickBot="1" x14ac:dyDescent="0.35">
      <c r="M39">
        <v>39</v>
      </c>
      <c r="N39" s="74">
        <f t="shared" si="6"/>
        <v>10.25</v>
      </c>
      <c r="O39">
        <f t="shared" si="8"/>
        <v>38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11.68</v>
      </c>
      <c r="O40">
        <f t="shared" si="8"/>
        <v>52</v>
      </c>
    </row>
    <row r="41" spans="1:15" x14ac:dyDescent="0.3">
      <c r="B41" s="97" t="s">
        <v>245</v>
      </c>
      <c r="C41" s="98">
        <f>B29</f>
        <v>52.18</v>
      </c>
      <c r="D41" s="91"/>
      <c r="E41" s="59"/>
      <c r="F41" s="97" t="s">
        <v>245</v>
      </c>
      <c r="G41" s="98">
        <f>B29</f>
        <v>52.18</v>
      </c>
      <c r="I41" s="116"/>
      <c r="J41" s="116"/>
      <c r="M41">
        <v>41</v>
      </c>
      <c r="N41" s="74">
        <f t="shared" si="6"/>
        <v>14.46</v>
      </c>
      <c r="O41">
        <f t="shared" si="8"/>
        <v>69</v>
      </c>
    </row>
    <row r="42" spans="1:15" x14ac:dyDescent="0.3">
      <c r="B42" s="99" t="s">
        <v>246</v>
      </c>
      <c r="C42" s="100">
        <f>D29</f>
        <v>51.84</v>
      </c>
      <c r="D42" s="111"/>
      <c r="E42" s="111"/>
      <c r="F42" s="99" t="s">
        <v>256</v>
      </c>
      <c r="G42" s="100">
        <f>F29</f>
        <v>44.057692307692307</v>
      </c>
      <c r="I42" s="132" t="s">
        <v>280</v>
      </c>
      <c r="J42" s="131"/>
      <c r="M42">
        <v>42</v>
      </c>
      <c r="N42" s="74">
        <f t="shared" si="6"/>
        <v>17.39</v>
      </c>
      <c r="O42">
        <f t="shared" si="8"/>
        <v>83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4.1500000000000004</v>
      </c>
      <c r="O43">
        <f t="shared" si="8"/>
        <v>2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5.91</v>
      </c>
      <c r="O44">
        <f t="shared" si="8"/>
        <v>10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11.94</v>
      </c>
      <c r="O45">
        <f t="shared" si="8"/>
        <v>53</v>
      </c>
    </row>
    <row r="46" spans="1:15" x14ac:dyDescent="0.3">
      <c r="B46" s="99" t="s">
        <v>249</v>
      </c>
      <c r="C46" s="100">
        <f>ABS(C41-C42)/(SQRT((C45*(C45+1))/12*(1/C43+1/C44)))</f>
        <v>8.2462112512352317E-2</v>
      </c>
      <c r="D46" s="111"/>
      <c r="E46" s="111"/>
      <c r="F46" s="99" t="s">
        <v>249</v>
      </c>
      <c r="G46" s="100">
        <f>ABS(G41-G42)/(SQRT((G45*(G45+1))/12*(1/G43+1/G44)))</f>
        <v>1.9505401352977056</v>
      </c>
      <c r="I46" s="131"/>
      <c r="J46" s="131"/>
      <c r="M46">
        <v>46</v>
      </c>
      <c r="N46" s="74">
        <f t="shared" si="6"/>
        <v>10.220000000000001</v>
      </c>
      <c r="O46">
        <f t="shared" si="8"/>
        <v>37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21.95</v>
      </c>
      <c r="O47">
        <f t="shared" si="8"/>
        <v>90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22.24</v>
      </c>
      <c r="O48">
        <f t="shared" si="8"/>
        <v>92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10.96</v>
      </c>
      <c r="O49">
        <f t="shared" si="8"/>
        <v>42</v>
      </c>
    </row>
    <row r="50" spans="2:15" ht="15" thickBot="1" x14ac:dyDescent="0.35">
      <c r="M50">
        <v>50</v>
      </c>
      <c r="N50" s="108">
        <f t="shared" ref="N50:N74" si="9">C2</f>
        <v>14.39</v>
      </c>
      <c r="O50">
        <f t="shared" si="8"/>
        <v>67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4.6900000000000004</v>
      </c>
      <c r="O51">
        <f t="shared" si="8"/>
        <v>5</v>
      </c>
    </row>
    <row r="52" spans="2:15" x14ac:dyDescent="0.3">
      <c r="B52" s="97" t="s">
        <v>245</v>
      </c>
      <c r="C52" s="98">
        <f>B29</f>
        <v>52.18</v>
      </c>
      <c r="F52" s="97" t="s">
        <v>246</v>
      </c>
      <c r="G52" s="98">
        <f>D29</f>
        <v>51.84</v>
      </c>
      <c r="M52">
        <v>52</v>
      </c>
      <c r="N52" s="108">
        <f t="shared" si="9"/>
        <v>21.05</v>
      </c>
      <c r="O52">
        <f t="shared" si="8"/>
        <v>89</v>
      </c>
    </row>
    <row r="53" spans="2:15" x14ac:dyDescent="0.3">
      <c r="B53" s="99" t="s">
        <v>259</v>
      </c>
      <c r="C53" s="100">
        <f>H29</f>
        <v>52.347826086956523</v>
      </c>
      <c r="F53" s="99" t="s">
        <v>256</v>
      </c>
      <c r="G53" s="100">
        <f>F29</f>
        <v>44.057692307692307</v>
      </c>
      <c r="M53">
        <v>53</v>
      </c>
      <c r="N53" s="108">
        <f t="shared" si="9"/>
        <v>9.56</v>
      </c>
      <c r="O53">
        <f t="shared" si="8"/>
        <v>35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6.08</v>
      </c>
      <c r="O54">
        <f t="shared" si="8"/>
        <v>12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16.46</v>
      </c>
      <c r="O55">
        <f t="shared" si="8"/>
        <v>79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15.9</v>
      </c>
      <c r="O56">
        <f t="shared" si="8"/>
        <v>78</v>
      </c>
    </row>
    <row r="57" spans="2:15" x14ac:dyDescent="0.3">
      <c r="B57" s="99" t="s">
        <v>249</v>
      </c>
      <c r="C57" s="100">
        <f>ABS(C52-C53)/(SQRT((C56*(C56+1))/12*(1/C54+1/C55)))</f>
        <v>4.1490124367060191E-2</v>
      </c>
      <c r="F57" s="99" t="s">
        <v>249</v>
      </c>
      <c r="G57" s="100">
        <f>ABS(G52-G53)/(SQRT((G56*(G56+1))/12*(1/G54+1/G55)))</f>
        <v>1.868890477204934</v>
      </c>
      <c r="M57">
        <v>57</v>
      </c>
      <c r="N57" s="108">
        <f t="shared" si="9"/>
        <v>11.56</v>
      </c>
      <c r="O57">
        <f t="shared" si="8"/>
        <v>50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15.4</v>
      </c>
      <c r="O58">
        <f t="shared" si="8"/>
        <v>74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12.79</v>
      </c>
      <c r="O59">
        <f t="shared" si="8"/>
        <v>58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5.74</v>
      </c>
      <c r="O60">
        <f t="shared" si="8"/>
        <v>9</v>
      </c>
    </row>
    <row r="61" spans="2:15" ht="15" thickBot="1" x14ac:dyDescent="0.35">
      <c r="M61">
        <v>61</v>
      </c>
      <c r="N61" s="108">
        <f t="shared" si="9"/>
        <v>11.3</v>
      </c>
      <c r="O61">
        <f t="shared" si="8"/>
        <v>46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29.32</v>
      </c>
      <c r="O62">
        <f t="shared" si="8"/>
        <v>98</v>
      </c>
    </row>
    <row r="63" spans="2:15" x14ac:dyDescent="0.3">
      <c r="B63" s="97" t="s">
        <v>246</v>
      </c>
      <c r="C63" s="98">
        <f>D29</f>
        <v>51.84</v>
      </c>
      <c r="F63" s="97" t="s">
        <v>256</v>
      </c>
      <c r="G63" s="98">
        <f>F29</f>
        <v>44.057692307692307</v>
      </c>
      <c r="M63">
        <v>63</v>
      </c>
      <c r="N63" s="108">
        <f t="shared" si="9"/>
        <v>15.8</v>
      </c>
      <c r="O63">
        <f t="shared" si="8"/>
        <v>77</v>
      </c>
    </row>
    <row r="64" spans="2:15" x14ac:dyDescent="0.3">
      <c r="B64" s="99" t="s">
        <v>259</v>
      </c>
      <c r="C64" s="100">
        <f>H29</f>
        <v>52.347826086956523</v>
      </c>
      <c r="F64" s="99" t="s">
        <v>259</v>
      </c>
      <c r="G64" s="100">
        <f>H29</f>
        <v>52.347826086956523</v>
      </c>
      <c r="M64">
        <v>64</v>
      </c>
      <c r="N64" s="108">
        <f t="shared" si="9"/>
        <v>17.97</v>
      </c>
      <c r="O64">
        <f t="shared" si="8"/>
        <v>85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16.57</v>
      </c>
      <c r="O65">
        <f t="shared" ref="O65:O96" si="10">_xlfn.RANK.AVG(N65,$N$1:$N$99,1)</f>
        <v>81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12.53</v>
      </c>
      <c r="O66">
        <f t="shared" si="10"/>
        <v>56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7.81</v>
      </c>
      <c r="O67">
        <f t="shared" si="10"/>
        <v>22</v>
      </c>
    </row>
    <row r="68" spans="2:15" x14ac:dyDescent="0.3">
      <c r="B68" s="99" t="s">
        <v>249</v>
      </c>
      <c r="C68" s="100">
        <f>ABS(C63-C64)/(SQRT((C67*(C67+1))/12*(1/C65+1/C66)))</f>
        <v>0.12554524678944454</v>
      </c>
      <c r="F68" s="99" t="s">
        <v>249</v>
      </c>
      <c r="G68" s="100">
        <f>ABS(G63-G64)/(SQRT((G67*(G67+1))/12*(1/G65+1/G66)))</f>
        <v>2.0268502913454416</v>
      </c>
      <c r="M68">
        <v>68</v>
      </c>
      <c r="N68" s="108">
        <f t="shared" si="9"/>
        <v>10.97</v>
      </c>
      <c r="O68">
        <f t="shared" si="10"/>
        <v>43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9.5</v>
      </c>
      <c r="O69">
        <f t="shared" si="10"/>
        <v>33.5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7.17</v>
      </c>
      <c r="O70">
        <f t="shared" si="10"/>
        <v>19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6.23</v>
      </c>
      <c r="O71">
        <f t="shared" si="10"/>
        <v>13</v>
      </c>
    </row>
    <row r="72" spans="2:15" x14ac:dyDescent="0.3">
      <c r="M72">
        <v>72</v>
      </c>
      <c r="N72" s="108">
        <f t="shared" si="9"/>
        <v>5.27</v>
      </c>
      <c r="O72">
        <f t="shared" si="10"/>
        <v>7</v>
      </c>
    </row>
    <row r="73" spans="2:15" x14ac:dyDescent="0.3">
      <c r="M73">
        <v>73</v>
      </c>
      <c r="N73" s="108">
        <f t="shared" si="9"/>
        <v>31.64</v>
      </c>
      <c r="O73">
        <f t="shared" si="10"/>
        <v>99</v>
      </c>
    </row>
    <row r="74" spans="2:15" x14ac:dyDescent="0.3">
      <c r="M74">
        <v>74</v>
      </c>
      <c r="N74" s="108">
        <f t="shared" si="9"/>
        <v>12.93</v>
      </c>
      <c r="O74">
        <f t="shared" si="10"/>
        <v>60.5</v>
      </c>
    </row>
    <row r="75" spans="2:15" x14ac:dyDescent="0.3">
      <c r="M75">
        <v>75</v>
      </c>
      <c r="N75" s="107">
        <f>A2</f>
        <v>15.07</v>
      </c>
      <c r="O75">
        <f t="shared" si="10"/>
        <v>72</v>
      </c>
    </row>
    <row r="76" spans="2:15" x14ac:dyDescent="0.3">
      <c r="M76">
        <v>76</v>
      </c>
      <c r="N76" s="107">
        <f t="shared" ref="N76:N99" si="11">A3</f>
        <v>8.82</v>
      </c>
      <c r="O76">
        <f t="shared" si="10"/>
        <v>30</v>
      </c>
    </row>
    <row r="77" spans="2:15" x14ac:dyDescent="0.3">
      <c r="M77">
        <v>77</v>
      </c>
      <c r="N77" s="107">
        <f t="shared" si="11"/>
        <v>5.94</v>
      </c>
      <c r="O77">
        <f t="shared" si="10"/>
        <v>11</v>
      </c>
    </row>
    <row r="78" spans="2:15" x14ac:dyDescent="0.3">
      <c r="M78">
        <v>78</v>
      </c>
      <c r="N78" s="107">
        <f t="shared" si="11"/>
        <v>9</v>
      </c>
      <c r="O78">
        <f t="shared" si="10"/>
        <v>31</v>
      </c>
    </row>
    <row r="79" spans="2:15" x14ac:dyDescent="0.3">
      <c r="M79">
        <v>79</v>
      </c>
      <c r="N79" s="107">
        <f t="shared" si="11"/>
        <v>6.72</v>
      </c>
      <c r="O79">
        <f t="shared" si="10"/>
        <v>14</v>
      </c>
    </row>
    <row r="80" spans="2:15" x14ac:dyDescent="0.3">
      <c r="M80">
        <v>80</v>
      </c>
      <c r="N80" s="107">
        <f t="shared" si="11"/>
        <v>14.74</v>
      </c>
      <c r="O80">
        <f t="shared" si="10"/>
        <v>70</v>
      </c>
    </row>
    <row r="81" spans="13:15" x14ac:dyDescent="0.3">
      <c r="M81">
        <v>81</v>
      </c>
      <c r="N81" s="107">
        <f t="shared" si="11"/>
        <v>7.39</v>
      </c>
      <c r="O81">
        <f t="shared" si="10"/>
        <v>20</v>
      </c>
    </row>
    <row r="82" spans="13:15" x14ac:dyDescent="0.3">
      <c r="M82">
        <v>82</v>
      </c>
      <c r="N82" s="107">
        <f t="shared" si="11"/>
        <v>16.52</v>
      </c>
      <c r="O82">
        <f t="shared" si="10"/>
        <v>80</v>
      </c>
    </row>
    <row r="83" spans="13:15" x14ac:dyDescent="0.3">
      <c r="M83">
        <v>83</v>
      </c>
      <c r="N83" s="107">
        <f t="shared" si="11"/>
        <v>8.5299999999999994</v>
      </c>
      <c r="O83">
        <f t="shared" si="10"/>
        <v>27</v>
      </c>
    </row>
    <row r="84" spans="13:15" x14ac:dyDescent="0.3">
      <c r="M84">
        <v>84</v>
      </c>
      <c r="N84" s="107">
        <f t="shared" si="11"/>
        <v>8.59</v>
      </c>
      <c r="O84">
        <f t="shared" si="10"/>
        <v>28.5</v>
      </c>
    </row>
    <row r="85" spans="13:15" x14ac:dyDescent="0.3">
      <c r="M85">
        <v>85</v>
      </c>
      <c r="N85" s="107">
        <f t="shared" si="11"/>
        <v>8.48</v>
      </c>
      <c r="O85">
        <f t="shared" si="10"/>
        <v>26</v>
      </c>
    </row>
    <row r="86" spans="13:15" x14ac:dyDescent="0.3">
      <c r="M86">
        <v>86</v>
      </c>
      <c r="N86" s="107">
        <f t="shared" si="11"/>
        <v>22.3</v>
      </c>
      <c r="O86">
        <f t="shared" si="10"/>
        <v>93</v>
      </c>
    </row>
    <row r="87" spans="13:15" x14ac:dyDescent="0.3">
      <c r="M87">
        <v>87</v>
      </c>
      <c r="N87" s="107">
        <f t="shared" si="11"/>
        <v>9.31</v>
      </c>
      <c r="O87">
        <f t="shared" si="10"/>
        <v>32</v>
      </c>
    </row>
    <row r="88" spans="13:15" x14ac:dyDescent="0.3">
      <c r="M88">
        <v>88</v>
      </c>
      <c r="N88" s="107">
        <f t="shared" si="11"/>
        <v>4.3600000000000003</v>
      </c>
      <c r="O88">
        <f t="shared" si="10"/>
        <v>3</v>
      </c>
    </row>
    <row r="89" spans="13:15" x14ac:dyDescent="0.3">
      <c r="M89">
        <v>89</v>
      </c>
      <c r="N89" s="107">
        <f t="shared" si="11"/>
        <v>28</v>
      </c>
      <c r="O89">
        <f t="shared" si="10"/>
        <v>96.5</v>
      </c>
    </row>
    <row r="90" spans="13:15" x14ac:dyDescent="0.3">
      <c r="M90">
        <v>90</v>
      </c>
      <c r="N90" s="107">
        <f t="shared" si="11"/>
        <v>11.27</v>
      </c>
      <c r="O90">
        <f t="shared" si="10"/>
        <v>45</v>
      </c>
    </row>
    <row r="91" spans="13:15" x14ac:dyDescent="0.3">
      <c r="M91">
        <v>91</v>
      </c>
      <c r="N91" s="107">
        <f t="shared" si="11"/>
        <v>14.4</v>
      </c>
      <c r="O91">
        <f t="shared" si="10"/>
        <v>68</v>
      </c>
    </row>
    <row r="92" spans="13:15" x14ac:dyDescent="0.3">
      <c r="M92">
        <v>92</v>
      </c>
      <c r="N92" s="107">
        <f t="shared" si="11"/>
        <v>15.05</v>
      </c>
      <c r="O92">
        <f t="shared" si="10"/>
        <v>71</v>
      </c>
    </row>
    <row r="93" spans="13:15" x14ac:dyDescent="0.3">
      <c r="M93">
        <v>93</v>
      </c>
      <c r="N93" s="107">
        <f t="shared" si="11"/>
        <v>15.34</v>
      </c>
      <c r="O93">
        <f t="shared" si="10"/>
        <v>73</v>
      </c>
    </row>
    <row r="94" spans="13:15" x14ac:dyDescent="0.3">
      <c r="M94">
        <v>94</v>
      </c>
      <c r="N94" s="107">
        <f t="shared" si="11"/>
        <v>11.66</v>
      </c>
      <c r="O94">
        <f t="shared" si="10"/>
        <v>51</v>
      </c>
    </row>
    <row r="95" spans="13:15" x14ac:dyDescent="0.3">
      <c r="M95">
        <v>95</v>
      </c>
      <c r="N95" s="107">
        <f t="shared" si="11"/>
        <v>11.39</v>
      </c>
      <c r="O95">
        <f t="shared" si="10"/>
        <v>47</v>
      </c>
    </row>
    <row r="96" spans="13:15" x14ac:dyDescent="0.3">
      <c r="M96">
        <v>96</v>
      </c>
      <c r="N96" s="107">
        <f t="shared" si="11"/>
        <v>15.46</v>
      </c>
      <c r="O96">
        <f t="shared" si="10"/>
        <v>76</v>
      </c>
    </row>
    <row r="97" spans="13:15" x14ac:dyDescent="0.3">
      <c r="M97">
        <v>97</v>
      </c>
      <c r="N97" s="107">
        <f t="shared" si="11"/>
        <v>28</v>
      </c>
      <c r="O97">
        <f t="shared" ref="O97:O128" si="12">_xlfn.RANK.AVG(N97,$N$1:$N$99,1)</f>
        <v>96.5</v>
      </c>
    </row>
    <row r="98" spans="13:15" x14ac:dyDescent="0.3">
      <c r="M98">
        <v>98</v>
      </c>
      <c r="N98" s="107">
        <f t="shared" si="11"/>
        <v>12.51</v>
      </c>
      <c r="O98">
        <f t="shared" si="12"/>
        <v>55</v>
      </c>
    </row>
    <row r="99" spans="13:15" x14ac:dyDescent="0.3">
      <c r="M99">
        <v>99</v>
      </c>
      <c r="N99" s="107">
        <f t="shared" si="11"/>
        <v>20</v>
      </c>
      <c r="O99">
        <f t="shared" si="12"/>
        <v>88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0966-45A2-4778-BDB3-4D84448068F7}">
  <dimension ref="A1:O99"/>
  <sheetViews>
    <sheetView topLeftCell="A37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8</v>
      </c>
      <c r="O1">
        <f t="shared" ref="O1:O32" si="1">_xlfn.RANK.AVG(N1,$N$1:$N$99,1)</f>
        <v>31</v>
      </c>
    </row>
    <row r="2" spans="1:15" x14ac:dyDescent="0.3">
      <c r="A2" s="107">
        <v>16</v>
      </c>
      <c r="B2">
        <f t="shared" ref="B2:B26" si="2">_xlfn.RANK.AVG(A2,$N$1:$N$99,1)</f>
        <v>54.5</v>
      </c>
      <c r="C2" s="108">
        <v>20</v>
      </c>
      <c r="D2">
        <f t="shared" ref="D2:D26" si="3">_xlfn.RANK.AVG(C2,$N$1:$N$99,1)</f>
        <v>65.5</v>
      </c>
      <c r="E2" s="74">
        <v>12</v>
      </c>
      <c r="F2">
        <f t="shared" ref="F2:F27" si="4">_xlfn.RANK.AVG(E2,$N$1:$N$99,1)</f>
        <v>45</v>
      </c>
      <c r="G2" s="77">
        <v>8</v>
      </c>
      <c r="H2">
        <f t="shared" ref="H2:H24" si="5">_xlfn.RANK.AVG(G2,$N$1:$N$99,1)</f>
        <v>31</v>
      </c>
      <c r="M2">
        <v>2</v>
      </c>
      <c r="N2" s="77">
        <f t="shared" si="0"/>
        <v>27</v>
      </c>
      <c r="O2">
        <f t="shared" si="1"/>
        <v>81.5</v>
      </c>
    </row>
    <row r="3" spans="1:15" x14ac:dyDescent="0.3">
      <c r="A3" s="107">
        <v>13</v>
      </c>
      <c r="B3">
        <f t="shared" si="2"/>
        <v>48</v>
      </c>
      <c r="C3" s="71">
        <v>32</v>
      </c>
      <c r="D3">
        <f t="shared" si="3"/>
        <v>89.5</v>
      </c>
      <c r="E3" s="74">
        <v>18</v>
      </c>
      <c r="F3">
        <f t="shared" si="4"/>
        <v>61</v>
      </c>
      <c r="G3" s="78">
        <v>27</v>
      </c>
      <c r="H3">
        <f t="shared" si="5"/>
        <v>81.5</v>
      </c>
      <c r="M3">
        <v>3</v>
      </c>
      <c r="N3" s="77">
        <f t="shared" si="0"/>
        <v>4</v>
      </c>
      <c r="O3">
        <f t="shared" si="1"/>
        <v>10.5</v>
      </c>
    </row>
    <row r="4" spans="1:15" x14ac:dyDescent="0.3">
      <c r="A4" s="107">
        <v>20</v>
      </c>
      <c r="B4">
        <f t="shared" si="2"/>
        <v>65.5</v>
      </c>
      <c r="C4" s="71">
        <v>35</v>
      </c>
      <c r="D4">
        <f t="shared" si="3"/>
        <v>91</v>
      </c>
      <c r="E4" s="74">
        <v>6</v>
      </c>
      <c r="F4">
        <f t="shared" si="4"/>
        <v>20</v>
      </c>
      <c r="G4" s="78">
        <v>4</v>
      </c>
      <c r="H4">
        <f t="shared" si="5"/>
        <v>10.5</v>
      </c>
      <c r="M4">
        <v>4</v>
      </c>
      <c r="N4" s="77">
        <f t="shared" si="0"/>
        <v>8</v>
      </c>
      <c r="O4">
        <f t="shared" si="1"/>
        <v>31</v>
      </c>
    </row>
    <row r="5" spans="1:15" x14ac:dyDescent="0.3">
      <c r="A5" s="107">
        <v>7</v>
      </c>
      <c r="B5">
        <f t="shared" si="2"/>
        <v>25.5</v>
      </c>
      <c r="C5" s="71">
        <v>6</v>
      </c>
      <c r="D5">
        <f t="shared" si="3"/>
        <v>20</v>
      </c>
      <c r="E5" s="74">
        <v>7</v>
      </c>
      <c r="F5">
        <f t="shared" si="4"/>
        <v>25.5</v>
      </c>
      <c r="G5" s="78">
        <v>8</v>
      </c>
      <c r="H5">
        <f t="shared" si="5"/>
        <v>31</v>
      </c>
      <c r="M5">
        <v>5</v>
      </c>
      <c r="N5" s="77">
        <f t="shared" si="0"/>
        <v>24</v>
      </c>
      <c r="O5">
        <f t="shared" si="1"/>
        <v>74.5</v>
      </c>
    </row>
    <row r="6" spans="1:15" x14ac:dyDescent="0.3">
      <c r="A6" s="107">
        <v>5</v>
      </c>
      <c r="B6">
        <f t="shared" si="2"/>
        <v>15</v>
      </c>
      <c r="C6" s="71">
        <v>48</v>
      </c>
      <c r="D6">
        <f t="shared" si="3"/>
        <v>98.5</v>
      </c>
      <c r="E6" s="74">
        <v>15</v>
      </c>
      <c r="F6">
        <f t="shared" si="4"/>
        <v>51.5</v>
      </c>
      <c r="G6" s="78">
        <v>24</v>
      </c>
      <c r="H6">
        <f t="shared" si="5"/>
        <v>74.5</v>
      </c>
      <c r="M6">
        <v>6</v>
      </c>
      <c r="N6" s="77">
        <f t="shared" si="0"/>
        <v>2</v>
      </c>
      <c r="O6">
        <f t="shared" si="1"/>
        <v>3</v>
      </c>
    </row>
    <row r="7" spans="1:15" x14ac:dyDescent="0.3">
      <c r="A7" s="107">
        <v>11</v>
      </c>
      <c r="B7">
        <f t="shared" si="2"/>
        <v>42.5</v>
      </c>
      <c r="C7" s="71">
        <v>30</v>
      </c>
      <c r="D7">
        <f t="shared" si="3"/>
        <v>86.5</v>
      </c>
      <c r="E7" s="74">
        <v>7</v>
      </c>
      <c r="F7">
        <f t="shared" si="4"/>
        <v>25.5</v>
      </c>
      <c r="G7" s="78">
        <v>2</v>
      </c>
      <c r="H7">
        <f t="shared" si="5"/>
        <v>3</v>
      </c>
      <c r="M7">
        <v>7</v>
      </c>
      <c r="N7" s="77">
        <f t="shared" si="0"/>
        <v>30</v>
      </c>
      <c r="O7">
        <f t="shared" si="1"/>
        <v>86.5</v>
      </c>
    </row>
    <row r="8" spans="1:15" x14ac:dyDescent="0.3">
      <c r="A8" s="107">
        <v>32</v>
      </c>
      <c r="B8">
        <f t="shared" si="2"/>
        <v>89.5</v>
      </c>
      <c r="C8" s="71">
        <v>2</v>
      </c>
      <c r="D8">
        <f t="shared" si="3"/>
        <v>3</v>
      </c>
      <c r="E8" s="74">
        <v>17</v>
      </c>
      <c r="F8">
        <f t="shared" si="4"/>
        <v>58</v>
      </c>
      <c r="G8" s="78">
        <v>30</v>
      </c>
      <c r="H8">
        <f t="shared" si="5"/>
        <v>86.5</v>
      </c>
      <c r="M8">
        <v>8</v>
      </c>
      <c r="N8" s="77">
        <f t="shared" si="0"/>
        <v>19</v>
      </c>
      <c r="O8">
        <f t="shared" si="1"/>
        <v>62</v>
      </c>
    </row>
    <row r="9" spans="1:15" x14ac:dyDescent="0.3">
      <c r="A9" s="107">
        <v>25</v>
      </c>
      <c r="B9">
        <f t="shared" si="2"/>
        <v>79</v>
      </c>
      <c r="C9" s="71">
        <v>10</v>
      </c>
      <c r="D9">
        <f t="shared" si="3"/>
        <v>38.5</v>
      </c>
      <c r="E9" s="74">
        <v>48</v>
      </c>
      <c r="F9">
        <f t="shared" si="4"/>
        <v>98.5</v>
      </c>
      <c r="G9" s="78">
        <v>19</v>
      </c>
      <c r="H9">
        <f t="shared" si="5"/>
        <v>62</v>
      </c>
      <c r="M9">
        <v>9</v>
      </c>
      <c r="N9" s="77">
        <f t="shared" si="0"/>
        <v>15</v>
      </c>
      <c r="O9">
        <f t="shared" si="1"/>
        <v>51.5</v>
      </c>
    </row>
    <row r="10" spans="1:15" x14ac:dyDescent="0.3">
      <c r="A10" s="107">
        <v>5</v>
      </c>
      <c r="B10">
        <f t="shared" si="2"/>
        <v>15</v>
      </c>
      <c r="C10" s="71">
        <v>10</v>
      </c>
      <c r="D10">
        <f t="shared" si="3"/>
        <v>38.5</v>
      </c>
      <c r="E10" s="74">
        <v>24</v>
      </c>
      <c r="F10">
        <f t="shared" si="4"/>
        <v>74.5</v>
      </c>
      <c r="G10" s="78">
        <v>15</v>
      </c>
      <c r="H10">
        <f t="shared" si="5"/>
        <v>51.5</v>
      </c>
      <c r="M10">
        <v>10</v>
      </c>
      <c r="N10" s="77">
        <f t="shared" si="0"/>
        <v>30</v>
      </c>
      <c r="O10">
        <f t="shared" si="1"/>
        <v>86.5</v>
      </c>
    </row>
    <row r="11" spans="1:15" x14ac:dyDescent="0.3">
      <c r="A11" s="107">
        <v>10</v>
      </c>
      <c r="B11">
        <f t="shared" si="2"/>
        <v>38.5</v>
      </c>
      <c r="C11" s="71">
        <v>12</v>
      </c>
      <c r="D11">
        <f t="shared" si="3"/>
        <v>45</v>
      </c>
      <c r="E11" s="74">
        <v>22</v>
      </c>
      <c r="F11">
        <f t="shared" si="4"/>
        <v>70.5</v>
      </c>
      <c r="G11" s="78">
        <v>30</v>
      </c>
      <c r="H11">
        <f t="shared" si="5"/>
        <v>86.5</v>
      </c>
      <c r="M11">
        <v>11</v>
      </c>
      <c r="N11" s="77">
        <f t="shared" si="0"/>
        <v>7</v>
      </c>
      <c r="O11">
        <f t="shared" si="1"/>
        <v>25.5</v>
      </c>
    </row>
    <row r="12" spans="1:15" x14ac:dyDescent="0.3">
      <c r="A12" s="107">
        <v>9</v>
      </c>
      <c r="B12">
        <f t="shared" si="2"/>
        <v>34.5</v>
      </c>
      <c r="C12" s="71">
        <v>39</v>
      </c>
      <c r="D12">
        <f t="shared" si="3"/>
        <v>95</v>
      </c>
      <c r="E12" s="74">
        <v>24</v>
      </c>
      <c r="F12">
        <f t="shared" si="4"/>
        <v>74.5</v>
      </c>
      <c r="G12" s="78">
        <v>7</v>
      </c>
      <c r="H12">
        <f t="shared" si="5"/>
        <v>25.5</v>
      </c>
      <c r="M12">
        <v>12</v>
      </c>
      <c r="N12" s="77">
        <f t="shared" si="0"/>
        <v>8</v>
      </c>
      <c r="O12">
        <f t="shared" si="1"/>
        <v>31</v>
      </c>
    </row>
    <row r="13" spans="1:15" x14ac:dyDescent="0.3">
      <c r="A13" s="107">
        <v>17</v>
      </c>
      <c r="B13">
        <f t="shared" si="2"/>
        <v>58</v>
      </c>
      <c r="C13" s="71">
        <v>8</v>
      </c>
      <c r="D13">
        <f t="shared" si="3"/>
        <v>31</v>
      </c>
      <c r="E13" s="74">
        <v>12</v>
      </c>
      <c r="F13">
        <f t="shared" si="4"/>
        <v>45</v>
      </c>
      <c r="G13" s="78">
        <v>8</v>
      </c>
      <c r="H13">
        <f t="shared" si="5"/>
        <v>31</v>
      </c>
      <c r="M13">
        <v>13</v>
      </c>
      <c r="N13" s="77">
        <f t="shared" si="0"/>
        <v>17</v>
      </c>
      <c r="O13">
        <f t="shared" si="1"/>
        <v>58</v>
      </c>
    </row>
    <row r="14" spans="1:15" x14ac:dyDescent="0.3">
      <c r="A14" s="107">
        <v>6</v>
      </c>
      <c r="B14">
        <f t="shared" si="2"/>
        <v>20</v>
      </c>
      <c r="C14" s="71">
        <v>24</v>
      </c>
      <c r="D14">
        <f t="shared" si="3"/>
        <v>74.5</v>
      </c>
      <c r="E14" s="74">
        <v>21</v>
      </c>
      <c r="F14">
        <f t="shared" si="4"/>
        <v>69</v>
      </c>
      <c r="G14" s="78">
        <v>17</v>
      </c>
      <c r="H14">
        <f t="shared" si="5"/>
        <v>58</v>
      </c>
      <c r="M14">
        <v>14</v>
      </c>
      <c r="N14" s="77">
        <f t="shared" si="0"/>
        <v>9</v>
      </c>
      <c r="O14">
        <f t="shared" si="1"/>
        <v>34.5</v>
      </c>
    </row>
    <row r="15" spans="1:15" x14ac:dyDescent="0.3">
      <c r="A15" s="107">
        <v>17</v>
      </c>
      <c r="B15">
        <f t="shared" si="2"/>
        <v>58</v>
      </c>
      <c r="C15" s="71">
        <v>7</v>
      </c>
      <c r="D15">
        <f t="shared" si="3"/>
        <v>25.5</v>
      </c>
      <c r="E15" s="74">
        <v>37</v>
      </c>
      <c r="F15">
        <f t="shared" si="4"/>
        <v>93.5</v>
      </c>
      <c r="G15" s="78">
        <v>9</v>
      </c>
      <c r="H15">
        <f t="shared" si="5"/>
        <v>34.5</v>
      </c>
      <c r="M15">
        <v>15</v>
      </c>
      <c r="N15" s="77">
        <f t="shared" si="0"/>
        <v>29</v>
      </c>
      <c r="O15">
        <f t="shared" si="1"/>
        <v>83.5</v>
      </c>
    </row>
    <row r="16" spans="1:15" x14ac:dyDescent="0.3">
      <c r="A16" s="107">
        <v>10</v>
      </c>
      <c r="B16">
        <f t="shared" si="2"/>
        <v>38.5</v>
      </c>
      <c r="C16" s="71">
        <v>25</v>
      </c>
      <c r="D16">
        <f t="shared" si="3"/>
        <v>79</v>
      </c>
      <c r="E16" s="74">
        <v>37</v>
      </c>
      <c r="F16">
        <f t="shared" si="4"/>
        <v>93.5</v>
      </c>
      <c r="G16" s="78">
        <v>29</v>
      </c>
      <c r="H16">
        <f t="shared" si="5"/>
        <v>83.5</v>
      </c>
      <c r="M16">
        <v>16</v>
      </c>
      <c r="N16" s="77">
        <f t="shared" si="0"/>
        <v>8</v>
      </c>
      <c r="O16">
        <f t="shared" si="1"/>
        <v>31</v>
      </c>
    </row>
    <row r="17" spans="1:15" x14ac:dyDescent="0.3">
      <c r="A17" s="107">
        <v>15</v>
      </c>
      <c r="B17">
        <f t="shared" si="2"/>
        <v>51.5</v>
      </c>
      <c r="C17" s="71">
        <v>10</v>
      </c>
      <c r="D17">
        <f t="shared" si="3"/>
        <v>38.5</v>
      </c>
      <c r="E17" s="74">
        <v>17</v>
      </c>
      <c r="F17">
        <f t="shared" si="4"/>
        <v>58</v>
      </c>
      <c r="G17" s="78">
        <v>8</v>
      </c>
      <c r="H17">
        <f t="shared" si="5"/>
        <v>31</v>
      </c>
      <c r="M17">
        <v>17</v>
      </c>
      <c r="N17" s="77">
        <f t="shared" si="0"/>
        <v>10</v>
      </c>
      <c r="O17">
        <f t="shared" si="1"/>
        <v>38.5</v>
      </c>
    </row>
    <row r="18" spans="1:15" x14ac:dyDescent="0.3">
      <c r="A18" s="107">
        <v>13</v>
      </c>
      <c r="B18">
        <f t="shared" si="2"/>
        <v>48</v>
      </c>
      <c r="C18" s="71">
        <v>2</v>
      </c>
      <c r="D18">
        <f t="shared" si="3"/>
        <v>3</v>
      </c>
      <c r="E18" s="74">
        <v>16</v>
      </c>
      <c r="F18">
        <f t="shared" si="4"/>
        <v>54.5</v>
      </c>
      <c r="G18" s="78">
        <v>10</v>
      </c>
      <c r="H18">
        <f t="shared" si="5"/>
        <v>38.5</v>
      </c>
      <c r="M18">
        <v>18</v>
      </c>
      <c r="N18" s="77">
        <f t="shared" si="0"/>
        <v>5</v>
      </c>
      <c r="O18">
        <f t="shared" si="1"/>
        <v>15</v>
      </c>
    </row>
    <row r="19" spans="1:15" x14ac:dyDescent="0.3">
      <c r="A19" s="107">
        <v>2</v>
      </c>
      <c r="B19">
        <f t="shared" si="2"/>
        <v>3</v>
      </c>
      <c r="C19" s="71">
        <v>22</v>
      </c>
      <c r="D19">
        <f t="shared" si="3"/>
        <v>70.5</v>
      </c>
      <c r="E19" s="74">
        <v>3</v>
      </c>
      <c r="F19">
        <f t="shared" si="4"/>
        <v>7</v>
      </c>
      <c r="G19" s="78">
        <v>5</v>
      </c>
      <c r="H19">
        <f t="shared" si="5"/>
        <v>15</v>
      </c>
      <c r="M19">
        <v>19</v>
      </c>
      <c r="N19" s="77">
        <f t="shared" si="0"/>
        <v>27</v>
      </c>
      <c r="O19">
        <f t="shared" si="1"/>
        <v>81.5</v>
      </c>
    </row>
    <row r="20" spans="1:15" x14ac:dyDescent="0.3">
      <c r="A20" s="107">
        <v>6</v>
      </c>
      <c r="B20">
        <f t="shared" si="2"/>
        <v>20</v>
      </c>
      <c r="C20" s="71">
        <v>4</v>
      </c>
      <c r="D20">
        <f t="shared" si="3"/>
        <v>10.5</v>
      </c>
      <c r="E20" s="74">
        <v>36</v>
      </c>
      <c r="F20">
        <f t="shared" si="4"/>
        <v>92</v>
      </c>
      <c r="G20" s="78">
        <v>27</v>
      </c>
      <c r="H20">
        <f t="shared" si="5"/>
        <v>81.5</v>
      </c>
      <c r="M20">
        <v>20</v>
      </c>
      <c r="N20" s="77">
        <f t="shared" si="0"/>
        <v>24</v>
      </c>
      <c r="O20">
        <f t="shared" si="1"/>
        <v>74.5</v>
      </c>
    </row>
    <row r="21" spans="1:15" x14ac:dyDescent="0.3">
      <c r="A21" s="107">
        <v>5</v>
      </c>
      <c r="B21">
        <f t="shared" si="2"/>
        <v>15</v>
      </c>
      <c r="C21" s="71">
        <v>5</v>
      </c>
      <c r="D21">
        <f t="shared" si="3"/>
        <v>15</v>
      </c>
      <c r="E21" s="74">
        <v>42</v>
      </c>
      <c r="F21">
        <f t="shared" si="4"/>
        <v>97</v>
      </c>
      <c r="G21" s="78">
        <v>24</v>
      </c>
      <c r="H21">
        <f t="shared" si="5"/>
        <v>74.5</v>
      </c>
      <c r="M21">
        <v>21</v>
      </c>
      <c r="N21" s="77">
        <f t="shared" si="0"/>
        <v>25</v>
      </c>
      <c r="O21">
        <f t="shared" si="1"/>
        <v>79</v>
      </c>
    </row>
    <row r="22" spans="1:15" x14ac:dyDescent="0.3">
      <c r="A22" s="107">
        <v>20</v>
      </c>
      <c r="B22">
        <f t="shared" si="2"/>
        <v>65.5</v>
      </c>
      <c r="C22" s="71">
        <v>3</v>
      </c>
      <c r="D22">
        <f t="shared" si="3"/>
        <v>7</v>
      </c>
      <c r="E22" s="74">
        <v>20</v>
      </c>
      <c r="F22">
        <f t="shared" si="4"/>
        <v>65.5</v>
      </c>
      <c r="G22" s="78">
        <v>25</v>
      </c>
      <c r="H22">
        <f t="shared" si="5"/>
        <v>79</v>
      </c>
      <c r="M22">
        <v>22</v>
      </c>
      <c r="N22" s="77">
        <f t="shared" si="0"/>
        <v>3</v>
      </c>
      <c r="O22">
        <f t="shared" si="1"/>
        <v>7</v>
      </c>
    </row>
    <row r="23" spans="1:15" x14ac:dyDescent="0.3">
      <c r="A23" s="107">
        <v>4</v>
      </c>
      <c r="B23">
        <f t="shared" si="2"/>
        <v>10.5</v>
      </c>
      <c r="C23" s="71">
        <v>30</v>
      </c>
      <c r="D23">
        <f t="shared" si="3"/>
        <v>86.5</v>
      </c>
      <c r="E23" s="74">
        <v>7</v>
      </c>
      <c r="F23">
        <f t="shared" si="4"/>
        <v>25.5</v>
      </c>
      <c r="G23" s="78">
        <v>3</v>
      </c>
      <c r="H23">
        <f t="shared" si="5"/>
        <v>7</v>
      </c>
      <c r="M23">
        <v>23</v>
      </c>
      <c r="N23" s="77">
        <f t="shared" si="0"/>
        <v>40</v>
      </c>
      <c r="O23">
        <f t="shared" si="1"/>
        <v>96</v>
      </c>
    </row>
    <row r="24" spans="1:15" x14ac:dyDescent="0.3">
      <c r="A24" s="107">
        <v>4</v>
      </c>
      <c r="B24">
        <f t="shared" si="2"/>
        <v>10.5</v>
      </c>
      <c r="C24" s="71">
        <v>6</v>
      </c>
      <c r="D24">
        <f t="shared" si="3"/>
        <v>20</v>
      </c>
      <c r="E24" s="74">
        <v>15</v>
      </c>
      <c r="F24">
        <f t="shared" si="4"/>
        <v>51.5</v>
      </c>
      <c r="G24" s="78">
        <v>40</v>
      </c>
      <c r="H24">
        <f t="shared" si="5"/>
        <v>96</v>
      </c>
      <c r="M24">
        <v>24</v>
      </c>
      <c r="N24" s="74">
        <f t="shared" ref="N24:N49" si="6">E2</f>
        <v>12</v>
      </c>
      <c r="O24">
        <f t="shared" si="1"/>
        <v>45</v>
      </c>
    </row>
    <row r="25" spans="1:15" x14ac:dyDescent="0.3">
      <c r="A25" s="107">
        <v>20</v>
      </c>
      <c r="B25">
        <f t="shared" si="2"/>
        <v>65.5</v>
      </c>
      <c r="C25" s="71">
        <v>24</v>
      </c>
      <c r="D25">
        <f t="shared" si="3"/>
        <v>74.5</v>
      </c>
      <c r="E25" s="74">
        <v>13</v>
      </c>
      <c r="F25">
        <f t="shared" si="4"/>
        <v>48</v>
      </c>
      <c r="M25">
        <v>25</v>
      </c>
      <c r="N25" s="74">
        <f t="shared" si="6"/>
        <v>18</v>
      </c>
      <c r="O25">
        <f t="shared" si="1"/>
        <v>61</v>
      </c>
    </row>
    <row r="26" spans="1:15" x14ac:dyDescent="0.3">
      <c r="A26" s="107">
        <v>11</v>
      </c>
      <c r="B26">
        <f t="shared" si="2"/>
        <v>42.5</v>
      </c>
      <c r="C26" s="71">
        <v>20</v>
      </c>
      <c r="D26">
        <f t="shared" si="3"/>
        <v>65.5</v>
      </c>
      <c r="E26" s="74">
        <v>2</v>
      </c>
      <c r="F26">
        <f t="shared" si="4"/>
        <v>3</v>
      </c>
      <c r="M26">
        <v>26</v>
      </c>
      <c r="N26" s="74">
        <f t="shared" si="6"/>
        <v>6</v>
      </c>
      <c r="O26">
        <f t="shared" si="1"/>
        <v>20</v>
      </c>
    </row>
    <row r="27" spans="1:15" x14ac:dyDescent="0.3">
      <c r="E27" s="109">
        <v>29</v>
      </c>
      <c r="F27">
        <f t="shared" si="4"/>
        <v>83.5</v>
      </c>
      <c r="M27">
        <v>27</v>
      </c>
      <c r="N27" s="74">
        <f t="shared" si="6"/>
        <v>7</v>
      </c>
      <c r="O27">
        <f t="shared" si="1"/>
        <v>25.5</v>
      </c>
    </row>
    <row r="28" spans="1:15" x14ac:dyDescent="0.3">
      <c r="A28" s="95" t="s">
        <v>227</v>
      </c>
      <c r="B28" s="96">
        <f>SUM(B2:B26)</f>
        <v>1014</v>
      </c>
      <c r="C28" s="95" t="s">
        <v>228</v>
      </c>
      <c r="D28" s="96">
        <f>SUM(D2:D26)</f>
        <v>1272</v>
      </c>
      <c r="E28" s="95" t="s">
        <v>232</v>
      </c>
      <c r="F28" s="96">
        <f>SUM(F2:F27)</f>
        <v>1491</v>
      </c>
      <c r="G28" s="95" t="s">
        <v>231</v>
      </c>
      <c r="H28" s="96">
        <f>SUM(H2:H24)</f>
        <v>1173</v>
      </c>
      <c r="M28">
        <v>28</v>
      </c>
      <c r="N28" s="74">
        <f t="shared" si="6"/>
        <v>15</v>
      </c>
      <c r="O28">
        <f t="shared" si="1"/>
        <v>51.5</v>
      </c>
    </row>
    <row r="29" spans="1:15" x14ac:dyDescent="0.3">
      <c r="A29" s="92" t="s">
        <v>245</v>
      </c>
      <c r="B29" s="93">
        <f>B28/COUNT(A2:A26)</f>
        <v>40.56</v>
      </c>
      <c r="C29" s="92" t="s">
        <v>246</v>
      </c>
      <c r="D29" s="93">
        <f t="shared" ref="D29:H29" si="7">D28/COUNT(C2:C26)</f>
        <v>50.88</v>
      </c>
      <c r="E29" s="92" t="s">
        <v>256</v>
      </c>
      <c r="F29" s="93">
        <f>F28/COUNT(E2:E27)</f>
        <v>57.346153846153847</v>
      </c>
      <c r="G29" s="92" t="s">
        <v>259</v>
      </c>
      <c r="H29" s="93">
        <f t="shared" si="7"/>
        <v>51</v>
      </c>
      <c r="M29">
        <v>29</v>
      </c>
      <c r="N29" s="74">
        <f t="shared" si="6"/>
        <v>7</v>
      </c>
      <c r="O29">
        <f t="shared" si="1"/>
        <v>25.5</v>
      </c>
    </row>
    <row r="30" spans="1:15" x14ac:dyDescent="0.3">
      <c r="M30">
        <v>30</v>
      </c>
      <c r="N30" s="74">
        <f t="shared" si="6"/>
        <v>17</v>
      </c>
      <c r="O30">
        <f t="shared" si="1"/>
        <v>58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48</v>
      </c>
      <c r="O31">
        <f t="shared" si="1"/>
        <v>98.5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24</v>
      </c>
      <c r="O32">
        <f t="shared" si="1"/>
        <v>74.5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22</v>
      </c>
      <c r="O33">
        <f t="shared" ref="O33:O64" si="8">_xlfn.RANK.AVG(N33,$N$1:$N$99,1)</f>
        <v>70.5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24</v>
      </c>
      <c r="O34">
        <f t="shared" si="8"/>
        <v>74.5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12</v>
      </c>
      <c r="O35">
        <f t="shared" si="8"/>
        <v>45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21</v>
      </c>
      <c r="O36">
        <f t="shared" si="8"/>
        <v>69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37</v>
      </c>
      <c r="O37">
        <f t="shared" si="8"/>
        <v>93.5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37</v>
      </c>
      <c r="O38">
        <f t="shared" si="8"/>
        <v>93.5</v>
      </c>
    </row>
    <row r="39" spans="1:15" ht="15" thickBot="1" x14ac:dyDescent="0.35">
      <c r="M39">
        <v>39</v>
      </c>
      <c r="N39" s="74">
        <f t="shared" si="6"/>
        <v>17</v>
      </c>
      <c r="O39">
        <f t="shared" si="8"/>
        <v>58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16</v>
      </c>
      <c r="O40">
        <f t="shared" si="8"/>
        <v>54.5</v>
      </c>
    </row>
    <row r="41" spans="1:15" x14ac:dyDescent="0.3">
      <c r="B41" s="97" t="s">
        <v>245</v>
      </c>
      <c r="C41" s="98">
        <f>B29</f>
        <v>40.56</v>
      </c>
      <c r="D41" s="91"/>
      <c r="E41" s="59"/>
      <c r="F41" s="97" t="s">
        <v>245</v>
      </c>
      <c r="G41" s="98">
        <f>B29</f>
        <v>40.56</v>
      </c>
      <c r="I41" s="116"/>
      <c r="J41" s="116"/>
      <c r="M41">
        <v>41</v>
      </c>
      <c r="N41" s="74">
        <f t="shared" si="6"/>
        <v>3</v>
      </c>
      <c r="O41">
        <f t="shared" si="8"/>
        <v>7</v>
      </c>
    </row>
    <row r="42" spans="1:15" x14ac:dyDescent="0.3">
      <c r="B42" s="99" t="s">
        <v>246</v>
      </c>
      <c r="C42" s="100">
        <f>D29</f>
        <v>50.88</v>
      </c>
      <c r="D42" s="111"/>
      <c r="E42" s="111"/>
      <c r="F42" s="99" t="s">
        <v>256</v>
      </c>
      <c r="G42" s="100">
        <f>F29</f>
        <v>57.346153846153847</v>
      </c>
      <c r="I42" s="132" t="s">
        <v>282</v>
      </c>
      <c r="J42" s="131"/>
      <c r="M42">
        <v>42</v>
      </c>
      <c r="N42" s="74">
        <f t="shared" si="6"/>
        <v>36</v>
      </c>
      <c r="O42">
        <f t="shared" si="8"/>
        <v>92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42</v>
      </c>
      <c r="O43">
        <f t="shared" si="8"/>
        <v>97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20</v>
      </c>
      <c r="O44">
        <f t="shared" si="8"/>
        <v>65.5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7</v>
      </c>
      <c r="O45">
        <f t="shared" si="8"/>
        <v>25.5</v>
      </c>
    </row>
    <row r="46" spans="1:15" x14ac:dyDescent="0.3">
      <c r="B46" s="99" t="s">
        <v>249</v>
      </c>
      <c r="C46" s="100">
        <f>ABS(C41-C42)/(SQRT((C45*(C45+1))/12*(1/C43+1/C44)))</f>
        <v>2.5029676503749565</v>
      </c>
      <c r="D46" s="111"/>
      <c r="E46" s="111"/>
      <c r="F46" s="99" t="s">
        <v>249</v>
      </c>
      <c r="G46" s="100">
        <f>ABS(G41-G42)/(SQRT((G45*(G45+1))/12*(1/G43+1/G44)))</f>
        <v>4.0311285947974733</v>
      </c>
      <c r="I46" s="131"/>
      <c r="J46" s="131"/>
      <c r="M46">
        <v>46</v>
      </c>
      <c r="N46" s="74">
        <f t="shared" si="6"/>
        <v>15</v>
      </c>
      <c r="O46">
        <f t="shared" si="8"/>
        <v>51.5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13</v>
      </c>
      <c r="O47">
        <f t="shared" si="8"/>
        <v>48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значимы</v>
      </c>
      <c r="M48">
        <v>48</v>
      </c>
      <c r="N48" s="74">
        <f t="shared" si="6"/>
        <v>2</v>
      </c>
      <c r="O48">
        <f t="shared" si="8"/>
        <v>3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29</v>
      </c>
      <c r="O49">
        <f t="shared" si="8"/>
        <v>83.5</v>
      </c>
    </row>
    <row r="50" spans="2:15" ht="15" thickBot="1" x14ac:dyDescent="0.35">
      <c r="M50">
        <v>50</v>
      </c>
      <c r="N50" s="108">
        <f t="shared" ref="N50:N74" si="9">C2</f>
        <v>20</v>
      </c>
      <c r="O50">
        <f t="shared" si="8"/>
        <v>65.5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32</v>
      </c>
      <c r="O51">
        <f t="shared" si="8"/>
        <v>89.5</v>
      </c>
    </row>
    <row r="52" spans="2:15" x14ac:dyDescent="0.3">
      <c r="B52" s="97" t="s">
        <v>245</v>
      </c>
      <c r="C52" s="98">
        <f>B29</f>
        <v>40.56</v>
      </c>
      <c r="F52" s="97" t="s">
        <v>246</v>
      </c>
      <c r="G52" s="98">
        <f>D29</f>
        <v>50.88</v>
      </c>
      <c r="M52">
        <v>52</v>
      </c>
      <c r="N52" s="108">
        <f t="shared" si="9"/>
        <v>35</v>
      </c>
      <c r="O52">
        <f t="shared" si="8"/>
        <v>91</v>
      </c>
    </row>
    <row r="53" spans="2:15" x14ac:dyDescent="0.3">
      <c r="B53" s="99" t="s">
        <v>259</v>
      </c>
      <c r="C53" s="100">
        <f>H29</f>
        <v>51</v>
      </c>
      <c r="F53" s="99" t="s">
        <v>256</v>
      </c>
      <c r="G53" s="100">
        <f>F29</f>
        <v>57.346153846153847</v>
      </c>
      <c r="M53">
        <v>53</v>
      </c>
      <c r="N53" s="108">
        <f t="shared" si="9"/>
        <v>6</v>
      </c>
      <c r="O53">
        <f t="shared" si="8"/>
        <v>20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48</v>
      </c>
      <c r="O54">
        <f t="shared" si="8"/>
        <v>98.5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30</v>
      </c>
      <c r="O55">
        <f t="shared" si="8"/>
        <v>86.5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2</v>
      </c>
      <c r="O56">
        <f t="shared" si="8"/>
        <v>3</v>
      </c>
    </row>
    <row r="57" spans="2:15" x14ac:dyDescent="0.3">
      <c r="B57" s="99" t="s">
        <v>249</v>
      </c>
      <c r="C57" s="100">
        <f>ABS(C52-C53)/(SQRT((C56*(C56+1))/12*(1/C54+1/C55)))</f>
        <v>2.5809867002638294</v>
      </c>
      <c r="F57" s="99" t="s">
        <v>249</v>
      </c>
      <c r="G57" s="100">
        <f>ABS(G52-G53)/(SQRT((G56*(G56+1))/12*(1/G54+1/G55)))</f>
        <v>1.5528213256286114</v>
      </c>
      <c r="M57">
        <v>57</v>
      </c>
      <c r="N57" s="108">
        <f t="shared" si="9"/>
        <v>10</v>
      </c>
      <c r="O57">
        <f t="shared" si="8"/>
        <v>38.5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10</v>
      </c>
      <c r="O58">
        <f t="shared" si="8"/>
        <v>38.5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12</v>
      </c>
      <c r="O59">
        <f t="shared" si="8"/>
        <v>45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39</v>
      </c>
      <c r="O60">
        <f t="shared" si="8"/>
        <v>95</v>
      </c>
    </row>
    <row r="61" spans="2:15" ht="15" thickBot="1" x14ac:dyDescent="0.35">
      <c r="M61">
        <v>61</v>
      </c>
      <c r="N61" s="108">
        <f t="shared" si="9"/>
        <v>8</v>
      </c>
      <c r="O61">
        <f t="shared" si="8"/>
        <v>31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24</v>
      </c>
      <c r="O62">
        <f t="shared" si="8"/>
        <v>74.5</v>
      </c>
    </row>
    <row r="63" spans="2:15" x14ac:dyDescent="0.3">
      <c r="B63" s="97" t="s">
        <v>246</v>
      </c>
      <c r="C63" s="98">
        <f>D29</f>
        <v>50.88</v>
      </c>
      <c r="F63" s="97" t="s">
        <v>256</v>
      </c>
      <c r="G63" s="98">
        <f>F29</f>
        <v>57.346153846153847</v>
      </c>
      <c r="M63">
        <v>63</v>
      </c>
      <c r="N63" s="108">
        <f t="shared" si="9"/>
        <v>7</v>
      </c>
      <c r="O63">
        <f t="shared" si="8"/>
        <v>25.5</v>
      </c>
    </row>
    <row r="64" spans="2:15" x14ac:dyDescent="0.3">
      <c r="B64" s="99" t="s">
        <v>259</v>
      </c>
      <c r="C64" s="100">
        <f>H29</f>
        <v>51</v>
      </c>
      <c r="F64" s="99" t="s">
        <v>259</v>
      </c>
      <c r="G64" s="100">
        <f>H29</f>
        <v>51</v>
      </c>
      <c r="M64">
        <v>64</v>
      </c>
      <c r="N64" s="108">
        <f t="shared" si="9"/>
        <v>25</v>
      </c>
      <c r="O64">
        <f t="shared" si="8"/>
        <v>79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10</v>
      </c>
      <c r="O65">
        <f t="shared" ref="O65:O96" si="10">_xlfn.RANK.AVG(N65,$N$1:$N$99,1)</f>
        <v>38.5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2</v>
      </c>
      <c r="O66">
        <f t="shared" si="10"/>
        <v>3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22</v>
      </c>
      <c r="O67">
        <f t="shared" si="10"/>
        <v>70.5</v>
      </c>
    </row>
    <row r="68" spans="2:15" x14ac:dyDescent="0.3">
      <c r="B68" s="99" t="s">
        <v>249</v>
      </c>
      <c r="C68" s="100">
        <f>ABS(C63-C64)/(SQRT((C67*(C67+1))/12*(1/C65+1/C66)))</f>
        <v>2.9666513796135344E-2</v>
      </c>
      <c r="F68" s="99" t="s">
        <v>249</v>
      </c>
      <c r="G68" s="100">
        <f>ABS(G63-G64)/(SQRT((G67*(G67+1))/12*(1/G65+1/G66)))</f>
        <v>1.5515676965518808</v>
      </c>
      <c r="M68">
        <v>68</v>
      </c>
      <c r="N68" s="108">
        <f t="shared" si="9"/>
        <v>4</v>
      </c>
      <c r="O68">
        <f t="shared" si="10"/>
        <v>10.5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5</v>
      </c>
      <c r="O69">
        <f t="shared" si="10"/>
        <v>15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3</v>
      </c>
      <c r="O70">
        <f t="shared" si="10"/>
        <v>7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30</v>
      </c>
      <c r="O71">
        <f t="shared" si="10"/>
        <v>86.5</v>
      </c>
    </row>
    <row r="72" spans="2:15" x14ac:dyDescent="0.3">
      <c r="M72">
        <v>72</v>
      </c>
      <c r="N72" s="108">
        <f t="shared" si="9"/>
        <v>6</v>
      </c>
      <c r="O72">
        <f t="shared" si="10"/>
        <v>20</v>
      </c>
    </row>
    <row r="73" spans="2:15" x14ac:dyDescent="0.3">
      <c r="M73">
        <v>73</v>
      </c>
      <c r="N73" s="108">
        <f t="shared" si="9"/>
        <v>24</v>
      </c>
      <c r="O73">
        <f t="shared" si="10"/>
        <v>74.5</v>
      </c>
    </row>
    <row r="74" spans="2:15" x14ac:dyDescent="0.3">
      <c r="M74">
        <v>74</v>
      </c>
      <c r="N74" s="108">
        <f t="shared" si="9"/>
        <v>20</v>
      </c>
      <c r="O74">
        <f t="shared" si="10"/>
        <v>65.5</v>
      </c>
    </row>
    <row r="75" spans="2:15" x14ac:dyDescent="0.3">
      <c r="M75">
        <v>75</v>
      </c>
      <c r="N75" s="107">
        <f>A2</f>
        <v>16</v>
      </c>
      <c r="O75">
        <f t="shared" si="10"/>
        <v>54.5</v>
      </c>
    </row>
    <row r="76" spans="2:15" x14ac:dyDescent="0.3">
      <c r="M76">
        <v>76</v>
      </c>
      <c r="N76" s="107">
        <f t="shared" ref="N76:N99" si="11">A3</f>
        <v>13</v>
      </c>
      <c r="O76">
        <f t="shared" si="10"/>
        <v>48</v>
      </c>
    </row>
    <row r="77" spans="2:15" x14ac:dyDescent="0.3">
      <c r="M77">
        <v>77</v>
      </c>
      <c r="N77" s="107">
        <f t="shared" si="11"/>
        <v>20</v>
      </c>
      <c r="O77">
        <f t="shared" si="10"/>
        <v>65.5</v>
      </c>
    </row>
    <row r="78" spans="2:15" x14ac:dyDescent="0.3">
      <c r="M78">
        <v>78</v>
      </c>
      <c r="N78" s="107">
        <f t="shared" si="11"/>
        <v>7</v>
      </c>
      <c r="O78">
        <f t="shared" si="10"/>
        <v>25.5</v>
      </c>
    </row>
    <row r="79" spans="2:15" x14ac:dyDescent="0.3">
      <c r="M79">
        <v>79</v>
      </c>
      <c r="N79" s="107">
        <f t="shared" si="11"/>
        <v>5</v>
      </c>
      <c r="O79">
        <f t="shared" si="10"/>
        <v>15</v>
      </c>
    </row>
    <row r="80" spans="2:15" x14ac:dyDescent="0.3">
      <c r="M80">
        <v>80</v>
      </c>
      <c r="N80" s="107">
        <f t="shared" si="11"/>
        <v>11</v>
      </c>
      <c r="O80">
        <f t="shared" si="10"/>
        <v>42.5</v>
      </c>
    </row>
    <row r="81" spans="13:15" x14ac:dyDescent="0.3">
      <c r="M81">
        <v>81</v>
      </c>
      <c r="N81" s="107">
        <f t="shared" si="11"/>
        <v>32</v>
      </c>
      <c r="O81">
        <f t="shared" si="10"/>
        <v>89.5</v>
      </c>
    </row>
    <row r="82" spans="13:15" x14ac:dyDescent="0.3">
      <c r="M82">
        <v>82</v>
      </c>
      <c r="N82" s="107">
        <f t="shared" si="11"/>
        <v>25</v>
      </c>
      <c r="O82">
        <f t="shared" si="10"/>
        <v>79</v>
      </c>
    </row>
    <row r="83" spans="13:15" x14ac:dyDescent="0.3">
      <c r="M83">
        <v>83</v>
      </c>
      <c r="N83" s="107">
        <f t="shared" si="11"/>
        <v>5</v>
      </c>
      <c r="O83">
        <f t="shared" si="10"/>
        <v>15</v>
      </c>
    </row>
    <row r="84" spans="13:15" x14ac:dyDescent="0.3">
      <c r="M84">
        <v>84</v>
      </c>
      <c r="N84" s="107">
        <f t="shared" si="11"/>
        <v>10</v>
      </c>
      <c r="O84">
        <f t="shared" si="10"/>
        <v>38.5</v>
      </c>
    </row>
    <row r="85" spans="13:15" x14ac:dyDescent="0.3">
      <c r="M85">
        <v>85</v>
      </c>
      <c r="N85" s="107">
        <f t="shared" si="11"/>
        <v>9</v>
      </c>
      <c r="O85">
        <f t="shared" si="10"/>
        <v>34.5</v>
      </c>
    </row>
    <row r="86" spans="13:15" x14ac:dyDescent="0.3">
      <c r="M86">
        <v>86</v>
      </c>
      <c r="N86" s="107">
        <f t="shared" si="11"/>
        <v>17</v>
      </c>
      <c r="O86">
        <f t="shared" si="10"/>
        <v>58</v>
      </c>
    </row>
    <row r="87" spans="13:15" x14ac:dyDescent="0.3">
      <c r="M87">
        <v>87</v>
      </c>
      <c r="N87" s="107">
        <f t="shared" si="11"/>
        <v>6</v>
      </c>
      <c r="O87">
        <f t="shared" si="10"/>
        <v>20</v>
      </c>
    </row>
    <row r="88" spans="13:15" x14ac:dyDescent="0.3">
      <c r="M88">
        <v>88</v>
      </c>
      <c r="N88" s="107">
        <f t="shared" si="11"/>
        <v>17</v>
      </c>
      <c r="O88">
        <f t="shared" si="10"/>
        <v>58</v>
      </c>
    </row>
    <row r="89" spans="13:15" x14ac:dyDescent="0.3">
      <c r="M89">
        <v>89</v>
      </c>
      <c r="N89" s="107">
        <f t="shared" si="11"/>
        <v>10</v>
      </c>
      <c r="O89">
        <f t="shared" si="10"/>
        <v>38.5</v>
      </c>
    </row>
    <row r="90" spans="13:15" x14ac:dyDescent="0.3">
      <c r="M90">
        <v>90</v>
      </c>
      <c r="N90" s="107">
        <f t="shared" si="11"/>
        <v>15</v>
      </c>
      <c r="O90">
        <f t="shared" si="10"/>
        <v>51.5</v>
      </c>
    </row>
    <row r="91" spans="13:15" x14ac:dyDescent="0.3">
      <c r="M91">
        <v>91</v>
      </c>
      <c r="N91" s="107">
        <f t="shared" si="11"/>
        <v>13</v>
      </c>
      <c r="O91">
        <f t="shared" si="10"/>
        <v>48</v>
      </c>
    </row>
    <row r="92" spans="13:15" x14ac:dyDescent="0.3">
      <c r="M92">
        <v>92</v>
      </c>
      <c r="N92" s="107">
        <f t="shared" si="11"/>
        <v>2</v>
      </c>
      <c r="O92">
        <f t="shared" si="10"/>
        <v>3</v>
      </c>
    </row>
    <row r="93" spans="13:15" x14ac:dyDescent="0.3">
      <c r="M93">
        <v>93</v>
      </c>
      <c r="N93" s="107">
        <f t="shared" si="11"/>
        <v>6</v>
      </c>
      <c r="O93">
        <f t="shared" si="10"/>
        <v>20</v>
      </c>
    </row>
    <row r="94" spans="13:15" x14ac:dyDescent="0.3">
      <c r="M94">
        <v>94</v>
      </c>
      <c r="N94" s="107">
        <f t="shared" si="11"/>
        <v>5</v>
      </c>
      <c r="O94">
        <f t="shared" si="10"/>
        <v>15</v>
      </c>
    </row>
    <row r="95" spans="13:15" x14ac:dyDescent="0.3">
      <c r="M95">
        <v>95</v>
      </c>
      <c r="N95" s="107">
        <f t="shared" si="11"/>
        <v>20</v>
      </c>
      <c r="O95">
        <f t="shared" si="10"/>
        <v>65.5</v>
      </c>
    </row>
    <row r="96" spans="13:15" x14ac:dyDescent="0.3">
      <c r="M96">
        <v>96</v>
      </c>
      <c r="N96" s="107">
        <f t="shared" si="11"/>
        <v>4</v>
      </c>
      <c r="O96">
        <f t="shared" si="10"/>
        <v>10.5</v>
      </c>
    </row>
    <row r="97" spans="13:15" x14ac:dyDescent="0.3">
      <c r="M97">
        <v>97</v>
      </c>
      <c r="N97" s="107">
        <f t="shared" si="11"/>
        <v>4</v>
      </c>
      <c r="O97">
        <f t="shared" ref="O97:O128" si="12">_xlfn.RANK.AVG(N97,$N$1:$N$99,1)</f>
        <v>10.5</v>
      </c>
    </row>
    <row r="98" spans="13:15" x14ac:dyDescent="0.3">
      <c r="M98">
        <v>98</v>
      </c>
      <c r="N98" s="107">
        <f t="shared" si="11"/>
        <v>20</v>
      </c>
      <c r="O98">
        <f t="shared" si="12"/>
        <v>65.5</v>
      </c>
    </row>
    <row r="99" spans="13:15" x14ac:dyDescent="0.3">
      <c r="M99">
        <v>99</v>
      </c>
      <c r="N99" s="107">
        <f t="shared" si="11"/>
        <v>11</v>
      </c>
      <c r="O99">
        <f t="shared" si="12"/>
        <v>42.5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6348-0B35-4F14-AB72-CFF47763F52E}">
  <dimension ref="A1:O102"/>
  <sheetViews>
    <sheetView topLeftCell="A40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3.89</v>
      </c>
      <c r="O1">
        <f t="shared" ref="O1:O32" si="1">_xlfn.RANK.AVG(N1,$N$1:$N$99,1)</f>
        <v>11</v>
      </c>
    </row>
    <row r="2" spans="1:15" x14ac:dyDescent="0.3">
      <c r="A2" s="107">
        <v>5.05</v>
      </c>
      <c r="B2">
        <f t="shared" ref="B2:B26" si="2">_xlfn.RANK.AVG(A2,$N$1:$N$99,1)</f>
        <v>75</v>
      </c>
      <c r="C2" s="108">
        <v>4.83</v>
      </c>
      <c r="D2">
        <f t="shared" ref="D2:D26" si="3">_xlfn.RANK.AVG(C2,$N$1:$N$99,1)</f>
        <v>60</v>
      </c>
      <c r="E2" s="74">
        <v>5.39</v>
      </c>
      <c r="F2">
        <f t="shared" ref="F2:F27" si="4">_xlfn.RANK.AVG(E2,$N$1:$N$99,1)</f>
        <v>86</v>
      </c>
      <c r="G2" s="77">
        <v>3.89</v>
      </c>
      <c r="H2">
        <f t="shared" ref="H2:H24" si="5">_xlfn.RANK.AVG(G2,$N$1:$N$99,1)</f>
        <v>11</v>
      </c>
      <c r="M2">
        <v>2</v>
      </c>
      <c r="N2" s="77">
        <f t="shared" si="0"/>
        <v>3.39</v>
      </c>
      <c r="O2">
        <f t="shared" si="1"/>
        <v>4</v>
      </c>
    </row>
    <row r="3" spans="1:15" x14ac:dyDescent="0.3">
      <c r="A3" s="107">
        <v>4.67</v>
      </c>
      <c r="B3">
        <f t="shared" si="2"/>
        <v>52</v>
      </c>
      <c r="C3" s="71">
        <v>4.21</v>
      </c>
      <c r="D3">
        <f t="shared" si="3"/>
        <v>24</v>
      </c>
      <c r="E3" s="74">
        <v>4.57</v>
      </c>
      <c r="F3">
        <f t="shared" si="4"/>
        <v>45</v>
      </c>
      <c r="G3" s="78">
        <v>3.39</v>
      </c>
      <c r="H3">
        <f t="shared" si="5"/>
        <v>4</v>
      </c>
      <c r="M3">
        <v>3</v>
      </c>
      <c r="N3" s="77">
        <f t="shared" si="0"/>
        <v>5.63</v>
      </c>
      <c r="O3">
        <f t="shared" si="1"/>
        <v>90</v>
      </c>
    </row>
    <row r="4" spans="1:15" x14ac:dyDescent="0.3">
      <c r="A4" s="107">
        <v>4.2300000000000004</v>
      </c>
      <c r="B4">
        <f t="shared" si="2"/>
        <v>25.5</v>
      </c>
      <c r="C4" s="71">
        <v>4.12</v>
      </c>
      <c r="D4">
        <f t="shared" si="3"/>
        <v>20</v>
      </c>
      <c r="E4" s="74">
        <v>4.79</v>
      </c>
      <c r="F4">
        <f t="shared" si="4"/>
        <v>59</v>
      </c>
      <c r="G4" s="78">
        <v>5.63</v>
      </c>
      <c r="H4">
        <f t="shared" si="5"/>
        <v>90</v>
      </c>
      <c r="M4">
        <v>4</v>
      </c>
      <c r="N4" s="77">
        <f t="shared" si="0"/>
        <v>5.17</v>
      </c>
      <c r="O4">
        <f t="shared" si="1"/>
        <v>81</v>
      </c>
    </row>
    <row r="5" spans="1:15" x14ac:dyDescent="0.3">
      <c r="A5" s="107">
        <v>4.84</v>
      </c>
      <c r="B5">
        <f t="shared" si="2"/>
        <v>61</v>
      </c>
      <c r="C5" s="71">
        <v>6.1</v>
      </c>
      <c r="D5">
        <f t="shared" si="3"/>
        <v>97</v>
      </c>
      <c r="E5" s="74">
        <v>5.28</v>
      </c>
      <c r="F5">
        <f t="shared" si="4"/>
        <v>84</v>
      </c>
      <c r="G5" s="78">
        <v>5.17</v>
      </c>
      <c r="H5">
        <f t="shared" si="5"/>
        <v>81</v>
      </c>
      <c r="M5">
        <v>5</v>
      </c>
      <c r="N5" s="77">
        <f t="shared" si="0"/>
        <v>4.17</v>
      </c>
      <c r="O5">
        <f t="shared" si="1"/>
        <v>22.5</v>
      </c>
    </row>
    <row r="6" spans="1:15" x14ac:dyDescent="0.3">
      <c r="A6" s="107">
        <v>4.6399999999999997</v>
      </c>
      <c r="B6">
        <f t="shared" si="2"/>
        <v>49</v>
      </c>
      <c r="C6" s="71">
        <v>4.5</v>
      </c>
      <c r="D6">
        <f t="shared" si="3"/>
        <v>42.5</v>
      </c>
      <c r="E6" s="74">
        <v>3.93</v>
      </c>
      <c r="F6">
        <f t="shared" si="4"/>
        <v>14</v>
      </c>
      <c r="G6" s="78">
        <v>4.17</v>
      </c>
      <c r="H6">
        <f t="shared" si="5"/>
        <v>22.5</v>
      </c>
      <c r="M6">
        <v>6</v>
      </c>
      <c r="N6" s="77">
        <f t="shared" si="0"/>
        <v>4.9800000000000004</v>
      </c>
      <c r="O6">
        <f t="shared" si="1"/>
        <v>70</v>
      </c>
    </row>
    <row r="7" spans="1:15" x14ac:dyDescent="0.3">
      <c r="A7" s="107">
        <v>5.23</v>
      </c>
      <c r="B7">
        <f t="shared" si="2"/>
        <v>82</v>
      </c>
      <c r="C7" s="71">
        <v>3.92</v>
      </c>
      <c r="D7">
        <f t="shared" si="3"/>
        <v>13</v>
      </c>
      <c r="E7" s="74">
        <v>5.0999999999999996</v>
      </c>
      <c r="F7">
        <f t="shared" si="4"/>
        <v>78</v>
      </c>
      <c r="G7" s="78">
        <v>4.9800000000000004</v>
      </c>
      <c r="H7">
        <f t="shared" si="5"/>
        <v>70</v>
      </c>
      <c r="M7">
        <v>7</v>
      </c>
      <c r="N7" s="77">
        <f t="shared" si="0"/>
        <v>4.17</v>
      </c>
      <c r="O7">
        <f t="shared" si="1"/>
        <v>22.5</v>
      </c>
    </row>
    <row r="8" spans="1:15" x14ac:dyDescent="0.3">
      <c r="A8" s="107">
        <v>4.32</v>
      </c>
      <c r="B8">
        <f t="shared" si="2"/>
        <v>32</v>
      </c>
      <c r="C8" s="71">
        <v>5.15</v>
      </c>
      <c r="D8">
        <f t="shared" si="3"/>
        <v>80</v>
      </c>
      <c r="E8" s="74">
        <v>4.5999999999999996</v>
      </c>
      <c r="F8">
        <f t="shared" si="4"/>
        <v>46</v>
      </c>
      <c r="G8" s="78">
        <v>4.17</v>
      </c>
      <c r="H8">
        <f t="shared" si="5"/>
        <v>22.5</v>
      </c>
      <c r="M8">
        <v>8</v>
      </c>
      <c r="N8" s="77">
        <f t="shared" si="0"/>
        <v>3.16</v>
      </c>
      <c r="O8">
        <f t="shared" si="1"/>
        <v>1</v>
      </c>
    </row>
    <row r="9" spans="1:15" x14ac:dyDescent="0.3">
      <c r="A9" s="107">
        <v>4.41</v>
      </c>
      <c r="B9">
        <f t="shared" si="2"/>
        <v>39</v>
      </c>
      <c r="C9" s="71">
        <v>4.75</v>
      </c>
      <c r="D9">
        <f t="shared" si="3"/>
        <v>57</v>
      </c>
      <c r="E9" s="74">
        <v>4.3099999999999996</v>
      </c>
      <c r="F9">
        <f t="shared" si="4"/>
        <v>30</v>
      </c>
      <c r="G9" s="78">
        <v>3.16</v>
      </c>
      <c r="H9">
        <f t="shared" si="5"/>
        <v>1</v>
      </c>
      <c r="M9">
        <v>9</v>
      </c>
      <c r="N9" s="77">
        <f t="shared" si="0"/>
        <v>4.29</v>
      </c>
      <c r="O9">
        <f t="shared" si="1"/>
        <v>29</v>
      </c>
    </row>
    <row r="10" spans="1:15" x14ac:dyDescent="0.3">
      <c r="A10" s="107">
        <v>4.3499999999999996</v>
      </c>
      <c r="B10">
        <f t="shared" si="2"/>
        <v>34</v>
      </c>
      <c r="C10" s="71">
        <v>5.24</v>
      </c>
      <c r="D10">
        <f t="shared" si="3"/>
        <v>83</v>
      </c>
      <c r="E10" s="74">
        <v>4.2300000000000004</v>
      </c>
      <c r="F10">
        <f t="shared" si="4"/>
        <v>25.5</v>
      </c>
      <c r="G10" s="78">
        <v>4.29</v>
      </c>
      <c r="H10">
        <f t="shared" si="5"/>
        <v>29</v>
      </c>
      <c r="M10">
        <v>10</v>
      </c>
      <c r="N10" s="77">
        <f t="shared" si="0"/>
        <v>4.6900000000000004</v>
      </c>
      <c r="O10">
        <f t="shared" si="1"/>
        <v>53</v>
      </c>
    </row>
    <row r="11" spans="1:15" x14ac:dyDescent="0.3">
      <c r="A11" s="107">
        <v>4.97</v>
      </c>
      <c r="B11">
        <f t="shared" si="2"/>
        <v>68.5</v>
      </c>
      <c r="C11" s="71">
        <v>4.71</v>
      </c>
      <c r="D11">
        <f t="shared" si="3"/>
        <v>54</v>
      </c>
      <c r="E11" s="74">
        <v>4.38</v>
      </c>
      <c r="F11">
        <f t="shared" si="4"/>
        <v>36.5</v>
      </c>
      <c r="G11" s="78">
        <v>4.6900000000000004</v>
      </c>
      <c r="H11">
        <f t="shared" si="5"/>
        <v>53</v>
      </c>
      <c r="M11">
        <v>11</v>
      </c>
      <c r="N11" s="77">
        <f t="shared" si="0"/>
        <v>5.7</v>
      </c>
      <c r="O11">
        <f t="shared" si="1"/>
        <v>92</v>
      </c>
    </row>
    <row r="12" spans="1:15" x14ac:dyDescent="0.3">
      <c r="A12" s="107">
        <v>4.97</v>
      </c>
      <c r="B12">
        <f t="shared" si="2"/>
        <v>68.5</v>
      </c>
      <c r="C12" s="71">
        <v>4.46</v>
      </c>
      <c r="D12">
        <f t="shared" si="3"/>
        <v>41</v>
      </c>
      <c r="E12" s="74">
        <v>4.08</v>
      </c>
      <c r="F12">
        <f t="shared" si="4"/>
        <v>18</v>
      </c>
      <c r="G12" s="78">
        <v>5.7</v>
      </c>
      <c r="H12">
        <f t="shared" si="5"/>
        <v>92</v>
      </c>
      <c r="M12">
        <v>12</v>
      </c>
      <c r="N12" s="77">
        <f t="shared" si="0"/>
        <v>4.74</v>
      </c>
      <c r="O12">
        <f t="shared" si="1"/>
        <v>55.5</v>
      </c>
    </row>
    <row r="13" spans="1:15" x14ac:dyDescent="0.3">
      <c r="A13" s="107">
        <v>5.08</v>
      </c>
      <c r="B13">
        <f t="shared" si="2"/>
        <v>76</v>
      </c>
      <c r="C13" s="71">
        <v>4.6100000000000003</v>
      </c>
      <c r="D13">
        <f t="shared" si="3"/>
        <v>47</v>
      </c>
      <c r="E13" s="74">
        <v>4.55</v>
      </c>
      <c r="F13">
        <f t="shared" si="4"/>
        <v>44</v>
      </c>
      <c r="G13" s="78">
        <v>4.74</v>
      </c>
      <c r="H13">
        <f t="shared" si="5"/>
        <v>55.5</v>
      </c>
      <c r="M13">
        <v>13</v>
      </c>
      <c r="N13" s="77">
        <f t="shared" si="0"/>
        <v>4</v>
      </c>
      <c r="O13">
        <f t="shared" si="1"/>
        <v>15</v>
      </c>
    </row>
    <row r="14" spans="1:15" x14ac:dyDescent="0.3">
      <c r="A14" s="107">
        <v>5.82</v>
      </c>
      <c r="B14">
        <f t="shared" si="2"/>
        <v>94</v>
      </c>
      <c r="C14" s="71">
        <v>4.66</v>
      </c>
      <c r="D14">
        <f t="shared" si="3"/>
        <v>51</v>
      </c>
      <c r="E14" s="74">
        <v>4.32</v>
      </c>
      <c r="F14">
        <f t="shared" si="4"/>
        <v>32</v>
      </c>
      <c r="G14" s="78">
        <v>4</v>
      </c>
      <c r="H14">
        <f t="shared" si="5"/>
        <v>15</v>
      </c>
      <c r="M14">
        <v>14</v>
      </c>
      <c r="N14" s="77">
        <f t="shared" si="0"/>
        <v>5.31</v>
      </c>
      <c r="O14">
        <f t="shared" si="1"/>
        <v>85</v>
      </c>
    </row>
    <row r="15" spans="1:15" x14ac:dyDescent="0.3">
      <c r="A15" s="107">
        <v>4.8600000000000003</v>
      </c>
      <c r="B15">
        <f t="shared" si="2"/>
        <v>63</v>
      </c>
      <c r="C15" s="71">
        <v>4.7699999999999996</v>
      </c>
      <c r="D15">
        <f t="shared" si="3"/>
        <v>58</v>
      </c>
      <c r="E15" s="74">
        <v>4.09</v>
      </c>
      <c r="F15">
        <f t="shared" si="4"/>
        <v>19</v>
      </c>
      <c r="G15" s="78">
        <v>5.31</v>
      </c>
      <c r="H15">
        <f t="shared" si="5"/>
        <v>85</v>
      </c>
      <c r="M15">
        <v>15</v>
      </c>
      <c r="N15" s="77">
        <f t="shared" si="0"/>
        <v>4.88</v>
      </c>
      <c r="O15">
        <f t="shared" si="1"/>
        <v>65</v>
      </c>
    </row>
    <row r="16" spans="1:15" x14ac:dyDescent="0.3">
      <c r="A16" s="107">
        <v>3.3</v>
      </c>
      <c r="B16">
        <f t="shared" si="2"/>
        <v>2</v>
      </c>
      <c r="C16" s="71">
        <v>4.45</v>
      </c>
      <c r="D16">
        <f t="shared" si="3"/>
        <v>40</v>
      </c>
      <c r="E16" s="74">
        <v>3.54</v>
      </c>
      <c r="F16">
        <f t="shared" si="4"/>
        <v>5</v>
      </c>
      <c r="G16" s="78">
        <v>4.88</v>
      </c>
      <c r="H16">
        <f t="shared" si="5"/>
        <v>65</v>
      </c>
      <c r="M16">
        <v>16</v>
      </c>
      <c r="N16" s="77">
        <f t="shared" si="0"/>
        <v>4.6399999999999997</v>
      </c>
      <c r="O16">
        <f t="shared" si="1"/>
        <v>49</v>
      </c>
    </row>
    <row r="17" spans="1:15" x14ac:dyDescent="0.3">
      <c r="A17" s="107">
        <v>3.6</v>
      </c>
      <c r="B17">
        <f t="shared" si="2"/>
        <v>6</v>
      </c>
      <c r="C17" s="71">
        <v>5.12</v>
      </c>
      <c r="D17">
        <f t="shared" si="3"/>
        <v>79</v>
      </c>
      <c r="E17" s="74">
        <v>4.38</v>
      </c>
      <c r="F17">
        <f t="shared" si="4"/>
        <v>36.5</v>
      </c>
      <c r="G17" s="78">
        <v>4.6399999999999997</v>
      </c>
      <c r="H17">
        <f t="shared" si="5"/>
        <v>49</v>
      </c>
      <c r="M17">
        <v>17</v>
      </c>
      <c r="N17" s="77">
        <f t="shared" si="0"/>
        <v>3.82</v>
      </c>
      <c r="O17">
        <f t="shared" si="1"/>
        <v>10</v>
      </c>
    </row>
    <row r="18" spans="1:15" x14ac:dyDescent="0.3">
      <c r="A18" s="107">
        <v>4.3899999999999997</v>
      </c>
      <c r="B18">
        <f t="shared" si="2"/>
        <v>38</v>
      </c>
      <c r="C18" s="71">
        <v>6.23</v>
      </c>
      <c r="D18">
        <f t="shared" si="3"/>
        <v>98</v>
      </c>
      <c r="E18" s="74">
        <v>4.3600000000000003</v>
      </c>
      <c r="F18">
        <f t="shared" si="4"/>
        <v>35</v>
      </c>
      <c r="G18" s="78">
        <v>3.82</v>
      </c>
      <c r="H18">
        <f t="shared" si="5"/>
        <v>10</v>
      </c>
      <c r="M18">
        <v>18</v>
      </c>
      <c r="N18" s="77">
        <f t="shared" si="0"/>
        <v>5.72</v>
      </c>
      <c r="O18">
        <f t="shared" si="1"/>
        <v>93</v>
      </c>
    </row>
    <row r="19" spans="1:15" x14ac:dyDescent="0.3">
      <c r="A19" s="107">
        <v>6.08</v>
      </c>
      <c r="B19">
        <f t="shared" si="2"/>
        <v>96</v>
      </c>
      <c r="C19" s="71">
        <v>5.03</v>
      </c>
      <c r="D19">
        <f t="shared" si="3"/>
        <v>74</v>
      </c>
      <c r="E19" s="74">
        <v>4.74</v>
      </c>
      <c r="F19">
        <f t="shared" si="4"/>
        <v>55.5</v>
      </c>
      <c r="G19" s="78">
        <v>5.72</v>
      </c>
      <c r="H19">
        <f t="shared" si="5"/>
        <v>93</v>
      </c>
      <c r="M19">
        <v>19</v>
      </c>
      <c r="N19" s="77">
        <f t="shared" si="0"/>
        <v>4.2699999999999996</v>
      </c>
      <c r="O19">
        <f t="shared" si="1"/>
        <v>27</v>
      </c>
    </row>
    <row r="20" spans="1:15" x14ac:dyDescent="0.3">
      <c r="A20" s="107">
        <v>5.4</v>
      </c>
      <c r="B20">
        <f t="shared" si="2"/>
        <v>87</v>
      </c>
      <c r="C20" s="71">
        <v>5</v>
      </c>
      <c r="D20">
        <f t="shared" si="3"/>
        <v>72</v>
      </c>
      <c r="E20" s="74">
        <v>3.33</v>
      </c>
      <c r="F20">
        <f t="shared" si="4"/>
        <v>3</v>
      </c>
      <c r="G20" s="78">
        <v>4.2699999999999996</v>
      </c>
      <c r="H20">
        <f t="shared" si="5"/>
        <v>27</v>
      </c>
      <c r="M20">
        <v>20</v>
      </c>
      <c r="N20" s="77">
        <f t="shared" si="0"/>
        <v>4.04</v>
      </c>
      <c r="O20">
        <f t="shared" si="1"/>
        <v>16</v>
      </c>
    </row>
    <row r="21" spans="1:15" x14ac:dyDescent="0.3">
      <c r="A21" s="107">
        <v>5.0199999999999996</v>
      </c>
      <c r="B21">
        <f t="shared" si="2"/>
        <v>73</v>
      </c>
      <c r="C21" s="71">
        <v>4.93</v>
      </c>
      <c r="D21">
        <f t="shared" si="3"/>
        <v>67</v>
      </c>
      <c r="E21" s="74">
        <v>4.32</v>
      </c>
      <c r="F21">
        <f t="shared" si="4"/>
        <v>32</v>
      </c>
      <c r="G21" s="78">
        <v>4.04</v>
      </c>
      <c r="H21">
        <f t="shared" si="5"/>
        <v>16</v>
      </c>
      <c r="M21">
        <v>21</v>
      </c>
      <c r="N21" s="77">
        <f t="shared" si="0"/>
        <v>4.8600000000000003</v>
      </c>
      <c r="O21">
        <f t="shared" si="1"/>
        <v>63</v>
      </c>
    </row>
    <row r="22" spans="1:15" x14ac:dyDescent="0.3">
      <c r="A22" s="107">
        <v>4.5</v>
      </c>
      <c r="B22">
        <f t="shared" si="2"/>
        <v>42.5</v>
      </c>
      <c r="C22" s="71">
        <v>5.59</v>
      </c>
      <c r="D22">
        <f t="shared" si="3"/>
        <v>89</v>
      </c>
      <c r="E22" s="74">
        <v>3.9</v>
      </c>
      <c r="F22">
        <f t="shared" si="4"/>
        <v>12</v>
      </c>
      <c r="G22" s="78">
        <v>4.8600000000000003</v>
      </c>
      <c r="H22">
        <f t="shared" si="5"/>
        <v>63</v>
      </c>
      <c r="M22">
        <v>22</v>
      </c>
      <c r="N22" s="77">
        <f t="shared" si="0"/>
        <v>5.09</v>
      </c>
      <c r="O22">
        <f t="shared" si="1"/>
        <v>77</v>
      </c>
    </row>
    <row r="23" spans="1:15" x14ac:dyDescent="0.3">
      <c r="A23" s="107">
        <v>4.6399999999999997</v>
      </c>
      <c r="B23">
        <f t="shared" si="2"/>
        <v>49</v>
      </c>
      <c r="C23" s="71">
        <v>4.1399999999999997</v>
      </c>
      <c r="D23">
        <f t="shared" si="3"/>
        <v>21</v>
      </c>
      <c r="E23" s="74">
        <v>5.96</v>
      </c>
      <c r="F23">
        <f t="shared" si="4"/>
        <v>95</v>
      </c>
      <c r="G23" s="78">
        <v>5.09</v>
      </c>
      <c r="H23">
        <f t="shared" si="5"/>
        <v>77</v>
      </c>
      <c r="M23">
        <v>23</v>
      </c>
      <c r="N23" s="77">
        <f t="shared" si="0"/>
        <v>3.77</v>
      </c>
      <c r="O23">
        <f t="shared" si="1"/>
        <v>8</v>
      </c>
    </row>
    <row r="24" spans="1:15" x14ac:dyDescent="0.3">
      <c r="A24" s="107">
        <v>3.72</v>
      </c>
      <c r="B24">
        <f t="shared" si="2"/>
        <v>7</v>
      </c>
      <c r="C24" s="71">
        <v>5.65</v>
      </c>
      <c r="D24">
        <f t="shared" si="3"/>
        <v>91</v>
      </c>
      <c r="E24" s="74">
        <v>5.41</v>
      </c>
      <c r="F24">
        <f t="shared" si="4"/>
        <v>88</v>
      </c>
      <c r="G24" s="78">
        <v>3.77</v>
      </c>
      <c r="H24">
        <f t="shared" si="5"/>
        <v>8</v>
      </c>
      <c r="M24">
        <v>24</v>
      </c>
      <c r="N24" s="74">
        <f t="shared" ref="N24:N49" si="6">E2</f>
        <v>5.39</v>
      </c>
      <c r="O24">
        <f t="shared" si="1"/>
        <v>86</v>
      </c>
    </row>
    <row r="25" spans="1:15" x14ac:dyDescent="0.3">
      <c r="A25" s="107">
        <v>3.81</v>
      </c>
      <c r="B25">
        <f t="shared" si="2"/>
        <v>9</v>
      </c>
      <c r="C25" s="71">
        <v>4.9000000000000004</v>
      </c>
      <c r="D25">
        <f t="shared" si="3"/>
        <v>66</v>
      </c>
      <c r="E25" s="74">
        <v>4.99</v>
      </c>
      <c r="F25">
        <f t="shared" si="4"/>
        <v>71</v>
      </c>
      <c r="M25">
        <v>25</v>
      </c>
      <c r="N25" s="74">
        <f t="shared" si="6"/>
        <v>4.57</v>
      </c>
      <c r="O25">
        <f t="shared" si="1"/>
        <v>45</v>
      </c>
    </row>
    <row r="26" spans="1:15" x14ac:dyDescent="0.3">
      <c r="A26" s="107">
        <v>4.8600000000000003</v>
      </c>
      <c r="B26">
        <f t="shared" si="2"/>
        <v>63</v>
      </c>
      <c r="C26" s="71">
        <v>4.05</v>
      </c>
      <c r="D26">
        <f t="shared" si="3"/>
        <v>17</v>
      </c>
      <c r="E26" s="74">
        <v>6.29</v>
      </c>
      <c r="F26">
        <f t="shared" si="4"/>
        <v>99</v>
      </c>
      <c r="M26">
        <v>26</v>
      </c>
      <c r="N26" s="74">
        <f t="shared" si="6"/>
        <v>4.79</v>
      </c>
      <c r="O26">
        <f t="shared" si="1"/>
        <v>59</v>
      </c>
    </row>
    <row r="27" spans="1:15" x14ac:dyDescent="0.3">
      <c r="E27" s="109">
        <v>4.28</v>
      </c>
      <c r="F27">
        <f t="shared" si="4"/>
        <v>28</v>
      </c>
      <c r="M27">
        <v>27</v>
      </c>
      <c r="N27" s="74">
        <f t="shared" si="6"/>
        <v>5.28</v>
      </c>
      <c r="O27">
        <f t="shared" si="1"/>
        <v>84</v>
      </c>
    </row>
    <row r="28" spans="1:15" x14ac:dyDescent="0.3">
      <c r="A28" s="95" t="s">
        <v>227</v>
      </c>
      <c r="B28" s="96">
        <f>SUM(B2:B26)</f>
        <v>1292</v>
      </c>
      <c r="C28" s="95" t="s">
        <v>228</v>
      </c>
      <c r="D28" s="96">
        <f>SUM(D2:D26)</f>
        <v>1441.5</v>
      </c>
      <c r="E28" s="95" t="s">
        <v>232</v>
      </c>
      <c r="F28" s="96">
        <f>SUM(F2:F27)</f>
        <v>1177</v>
      </c>
      <c r="G28" s="95" t="s">
        <v>231</v>
      </c>
      <c r="H28" s="96">
        <f>SUM(H2:H24)</f>
        <v>1039.5</v>
      </c>
      <c r="M28">
        <v>28</v>
      </c>
      <c r="N28" s="74">
        <f t="shared" si="6"/>
        <v>3.93</v>
      </c>
      <c r="O28">
        <f t="shared" si="1"/>
        <v>14</v>
      </c>
    </row>
    <row r="29" spans="1:15" x14ac:dyDescent="0.3">
      <c r="A29" s="92" t="s">
        <v>245</v>
      </c>
      <c r="B29" s="93">
        <f>B28/COUNT(A2:A26)</f>
        <v>51.68</v>
      </c>
      <c r="C29" s="92" t="s">
        <v>246</v>
      </c>
      <c r="D29" s="93">
        <f t="shared" ref="D29:H29" si="7">D28/COUNT(C2:C26)</f>
        <v>57.66</v>
      </c>
      <c r="E29" s="92" t="s">
        <v>256</v>
      </c>
      <c r="F29" s="93">
        <f>F28/COUNT(E2:E27)</f>
        <v>45.269230769230766</v>
      </c>
      <c r="G29" s="92" t="s">
        <v>259</v>
      </c>
      <c r="H29" s="93">
        <f t="shared" si="7"/>
        <v>45.195652173913047</v>
      </c>
      <c r="M29">
        <v>29</v>
      </c>
      <c r="N29" s="74">
        <f t="shared" si="6"/>
        <v>5.0999999999999996</v>
      </c>
      <c r="O29">
        <f t="shared" si="1"/>
        <v>78</v>
      </c>
    </row>
    <row r="30" spans="1:15" x14ac:dyDescent="0.3">
      <c r="M30">
        <v>30</v>
      </c>
      <c r="N30" s="74">
        <f t="shared" si="6"/>
        <v>4.5999999999999996</v>
      </c>
      <c r="O30">
        <f t="shared" si="1"/>
        <v>46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4.3099999999999996</v>
      </c>
      <c r="O31">
        <f t="shared" si="1"/>
        <v>30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4.2300000000000004</v>
      </c>
      <c r="O32">
        <f t="shared" si="1"/>
        <v>25.5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4.38</v>
      </c>
      <c r="O33">
        <f t="shared" ref="O33:O64" si="8">_xlfn.RANK.AVG(N33,$N$1:$N$99,1)</f>
        <v>36.5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4.08</v>
      </c>
      <c r="O34">
        <f t="shared" si="8"/>
        <v>18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4.55</v>
      </c>
      <c r="O35">
        <f t="shared" si="8"/>
        <v>44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4.32</v>
      </c>
      <c r="O36">
        <f t="shared" si="8"/>
        <v>32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4.09</v>
      </c>
      <c r="O37">
        <f t="shared" si="8"/>
        <v>19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3.54</v>
      </c>
      <c r="O38">
        <f t="shared" si="8"/>
        <v>5</v>
      </c>
    </row>
    <row r="39" spans="1:15" ht="15" thickBot="1" x14ac:dyDescent="0.35">
      <c r="M39">
        <v>39</v>
      </c>
      <c r="N39" s="74">
        <f t="shared" si="6"/>
        <v>4.38</v>
      </c>
      <c r="O39">
        <f t="shared" si="8"/>
        <v>36.5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4.3600000000000003</v>
      </c>
      <c r="O40">
        <f t="shared" si="8"/>
        <v>35</v>
      </c>
    </row>
    <row r="41" spans="1:15" ht="14.4" customHeight="1" x14ac:dyDescent="0.3">
      <c r="B41" s="97" t="s">
        <v>245</v>
      </c>
      <c r="C41" s="98">
        <f>B29</f>
        <v>51.68</v>
      </c>
      <c r="D41" s="91"/>
      <c r="E41" s="59"/>
      <c r="F41" s="97" t="s">
        <v>245</v>
      </c>
      <c r="G41" s="98">
        <f>B29</f>
        <v>51.68</v>
      </c>
      <c r="I41" s="116"/>
      <c r="J41" s="116"/>
      <c r="M41">
        <v>41</v>
      </c>
      <c r="N41" s="74">
        <f t="shared" si="6"/>
        <v>4.74</v>
      </c>
      <c r="O41">
        <f t="shared" si="8"/>
        <v>55.5</v>
      </c>
    </row>
    <row r="42" spans="1:15" ht="14.4" customHeight="1" x14ac:dyDescent="0.3">
      <c r="B42" s="99" t="s">
        <v>246</v>
      </c>
      <c r="C42" s="100">
        <f>D29</f>
        <v>57.66</v>
      </c>
      <c r="D42" s="111"/>
      <c r="E42" s="111"/>
      <c r="F42" s="99" t="s">
        <v>256</v>
      </c>
      <c r="G42" s="100">
        <f>F29</f>
        <v>45.269230769230766</v>
      </c>
      <c r="I42" s="130" t="s">
        <v>290</v>
      </c>
      <c r="J42" s="131"/>
      <c r="M42">
        <v>42</v>
      </c>
      <c r="N42" s="74">
        <f t="shared" si="6"/>
        <v>3.33</v>
      </c>
      <c r="O42">
        <f t="shared" si="8"/>
        <v>3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4.32</v>
      </c>
      <c r="O43">
        <f t="shared" si="8"/>
        <v>32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3.9</v>
      </c>
      <c r="O44">
        <f t="shared" si="8"/>
        <v>12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5.96</v>
      </c>
      <c r="O45">
        <f t="shared" si="8"/>
        <v>95</v>
      </c>
    </row>
    <row r="46" spans="1:15" x14ac:dyDescent="0.3">
      <c r="B46" s="99" t="s">
        <v>249</v>
      </c>
      <c r="C46" s="100">
        <f>ABS(C41-C42)/(SQRT((C45*(C45+1))/12*(1/C43+1/C44)))</f>
        <v>1.4503630377172705</v>
      </c>
      <c r="D46" s="111"/>
      <c r="E46" s="111"/>
      <c r="F46" s="99" t="s">
        <v>249</v>
      </c>
      <c r="G46" s="100">
        <f>ABS(G41-G42)/(SQRT((G45*(G45+1))/12*(1/G43+1/G44)))</f>
        <v>1.5395209288352196</v>
      </c>
      <c r="I46" s="131"/>
      <c r="J46" s="131"/>
      <c r="M46">
        <v>46</v>
      </c>
      <c r="N46" s="74">
        <f t="shared" si="6"/>
        <v>5.41</v>
      </c>
      <c r="O46">
        <f t="shared" si="8"/>
        <v>88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4.99</v>
      </c>
      <c r="O47">
        <f t="shared" si="8"/>
        <v>71</v>
      </c>
    </row>
    <row r="48" spans="1:15" ht="14.4" customHeight="1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6.29</v>
      </c>
      <c r="O48">
        <f t="shared" si="8"/>
        <v>99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4.28</v>
      </c>
      <c r="O49">
        <f t="shared" si="8"/>
        <v>28</v>
      </c>
    </row>
    <row r="50" spans="2:15" ht="15" thickBot="1" x14ac:dyDescent="0.35">
      <c r="M50">
        <v>50</v>
      </c>
      <c r="N50" s="108">
        <f t="shared" ref="N50:N74" si="9">C2</f>
        <v>4.83</v>
      </c>
      <c r="O50">
        <f t="shared" si="8"/>
        <v>60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4.21</v>
      </c>
      <c r="O51">
        <f t="shared" si="8"/>
        <v>24</v>
      </c>
    </row>
    <row r="52" spans="2:15" x14ac:dyDescent="0.3">
      <c r="B52" s="97" t="s">
        <v>245</v>
      </c>
      <c r="C52" s="98">
        <f>B29</f>
        <v>51.68</v>
      </c>
      <c r="F52" s="97" t="s">
        <v>246</v>
      </c>
      <c r="G52" s="98">
        <f>D29</f>
        <v>57.66</v>
      </c>
      <c r="M52">
        <v>52</v>
      </c>
      <c r="N52" s="108">
        <f t="shared" si="9"/>
        <v>4.12</v>
      </c>
      <c r="O52">
        <f t="shared" si="8"/>
        <v>20</v>
      </c>
    </row>
    <row r="53" spans="2:15" x14ac:dyDescent="0.3">
      <c r="B53" s="99" t="s">
        <v>259</v>
      </c>
      <c r="C53" s="100">
        <f>H29</f>
        <v>45.195652173913047</v>
      </c>
      <c r="F53" s="99" t="s">
        <v>256</v>
      </c>
      <c r="G53" s="100">
        <f>F29</f>
        <v>45.269230769230766</v>
      </c>
      <c r="M53">
        <v>53</v>
      </c>
      <c r="N53" s="108">
        <f t="shared" si="9"/>
        <v>6.1</v>
      </c>
      <c r="O53">
        <f t="shared" si="8"/>
        <v>97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4.5</v>
      </c>
      <c r="O54">
        <f t="shared" si="8"/>
        <v>42.5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3.92</v>
      </c>
      <c r="O55">
        <f t="shared" si="8"/>
        <v>13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5.15</v>
      </c>
      <c r="O56">
        <f t="shared" si="8"/>
        <v>80</v>
      </c>
    </row>
    <row r="57" spans="2:15" x14ac:dyDescent="0.3">
      <c r="B57" s="99" t="s">
        <v>249</v>
      </c>
      <c r="C57" s="100">
        <f>ABS(C52-C53)/(SQRT((C56*(C56+1))/12*(1/C54+1/C55)))</f>
        <v>1.6030666186796076</v>
      </c>
      <c r="F57" s="99" t="s">
        <v>249</v>
      </c>
      <c r="G57" s="100">
        <f>ABS(G52-G53)/(SQRT((G56*(G56+1))/12*(1/G54+1/G55)))</f>
        <v>2.9755943270551604</v>
      </c>
      <c r="M57">
        <v>57</v>
      </c>
      <c r="N57" s="108">
        <f t="shared" si="9"/>
        <v>4.75</v>
      </c>
      <c r="O57">
        <f t="shared" si="8"/>
        <v>57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5.24</v>
      </c>
      <c r="O58">
        <f t="shared" si="8"/>
        <v>83</v>
      </c>
    </row>
    <row r="59" spans="2:15" ht="14.4" customHeight="1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4.71</v>
      </c>
      <c r="O59">
        <f t="shared" si="8"/>
        <v>54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4.46</v>
      </c>
      <c r="O60">
        <f t="shared" si="8"/>
        <v>41</v>
      </c>
    </row>
    <row r="61" spans="2:15" ht="15" thickBot="1" x14ac:dyDescent="0.35">
      <c r="M61">
        <v>61</v>
      </c>
      <c r="N61" s="108">
        <f t="shared" si="9"/>
        <v>4.6100000000000003</v>
      </c>
      <c r="O61">
        <f t="shared" si="8"/>
        <v>47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4.66</v>
      </c>
      <c r="O62">
        <f t="shared" si="8"/>
        <v>51</v>
      </c>
    </row>
    <row r="63" spans="2:15" x14ac:dyDescent="0.3">
      <c r="B63" s="97" t="s">
        <v>246</v>
      </c>
      <c r="C63" s="98">
        <f>D29</f>
        <v>57.66</v>
      </c>
      <c r="F63" s="97" t="s">
        <v>256</v>
      </c>
      <c r="G63" s="98">
        <f>F29</f>
        <v>45.269230769230766</v>
      </c>
      <c r="M63">
        <v>63</v>
      </c>
      <c r="N63" s="108">
        <f t="shared" si="9"/>
        <v>4.7699999999999996</v>
      </c>
      <c r="O63">
        <f t="shared" si="8"/>
        <v>58</v>
      </c>
    </row>
    <row r="64" spans="2:15" x14ac:dyDescent="0.3">
      <c r="B64" s="99" t="s">
        <v>259</v>
      </c>
      <c r="C64" s="100">
        <f>H29</f>
        <v>45.195652173913047</v>
      </c>
      <c r="F64" s="99" t="s">
        <v>259</v>
      </c>
      <c r="G64" s="100">
        <f>H29</f>
        <v>45.195652173913047</v>
      </c>
      <c r="M64">
        <v>64</v>
      </c>
      <c r="N64" s="108">
        <f t="shared" si="9"/>
        <v>4.45</v>
      </c>
      <c r="O64">
        <f t="shared" si="8"/>
        <v>40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5.12</v>
      </c>
      <c r="O65">
        <f t="shared" ref="O65:O96" si="10">_xlfn.RANK.AVG(N65,$N$1:$N$99,1)</f>
        <v>79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6.23</v>
      </c>
      <c r="O66">
        <f t="shared" si="10"/>
        <v>98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5.03</v>
      </c>
      <c r="O67">
        <f t="shared" si="10"/>
        <v>74</v>
      </c>
    </row>
    <row r="68" spans="2:15" x14ac:dyDescent="0.3">
      <c r="B68" s="99" t="s">
        <v>249</v>
      </c>
      <c r="C68" s="100">
        <f>ABS(C63-C64)/(SQRT((C67*(C67+1))/12*(1/C65+1/C66)))</f>
        <v>3.0814478895203834</v>
      </c>
      <c r="F68" s="99" t="s">
        <v>249</v>
      </c>
      <c r="G68" s="100">
        <f>ABS(G63-G64)/(SQRT((G67*(G67+1))/12*(1/G65+1/G66)))</f>
        <v>1.7989190684658062E-2</v>
      </c>
      <c r="M68">
        <v>68</v>
      </c>
      <c r="N68" s="108">
        <f t="shared" si="9"/>
        <v>5</v>
      </c>
      <c r="O68">
        <f t="shared" si="10"/>
        <v>72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4.93</v>
      </c>
      <c r="O69">
        <f t="shared" si="10"/>
        <v>67</v>
      </c>
    </row>
    <row r="70" spans="2:15" ht="14.4" customHeight="1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5.59</v>
      </c>
      <c r="O70">
        <f t="shared" si="10"/>
        <v>89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4.1399999999999997</v>
      </c>
      <c r="O71">
        <f t="shared" si="10"/>
        <v>21</v>
      </c>
    </row>
    <row r="72" spans="2:15" x14ac:dyDescent="0.3">
      <c r="M72">
        <v>72</v>
      </c>
      <c r="N72" s="108">
        <f t="shared" si="9"/>
        <v>5.65</v>
      </c>
      <c r="O72">
        <f t="shared" si="10"/>
        <v>91</v>
      </c>
    </row>
    <row r="73" spans="2:15" x14ac:dyDescent="0.3">
      <c r="M73">
        <v>73</v>
      </c>
      <c r="N73" s="108">
        <f t="shared" si="9"/>
        <v>4.9000000000000004</v>
      </c>
      <c r="O73">
        <f t="shared" si="10"/>
        <v>66</v>
      </c>
    </row>
    <row r="74" spans="2:15" x14ac:dyDescent="0.3">
      <c r="M74">
        <v>74</v>
      </c>
      <c r="N74" s="108">
        <f t="shared" si="9"/>
        <v>4.05</v>
      </c>
      <c r="O74">
        <f t="shared" si="10"/>
        <v>17</v>
      </c>
    </row>
    <row r="75" spans="2:15" x14ac:dyDescent="0.3">
      <c r="M75">
        <v>75</v>
      </c>
      <c r="N75" s="107">
        <f>A2</f>
        <v>5.05</v>
      </c>
      <c r="O75">
        <f t="shared" si="10"/>
        <v>75</v>
      </c>
    </row>
    <row r="76" spans="2:15" x14ac:dyDescent="0.3">
      <c r="M76">
        <v>76</v>
      </c>
      <c r="N76" s="107">
        <f t="shared" ref="N76:N99" si="11">A3</f>
        <v>4.67</v>
      </c>
      <c r="O76">
        <f t="shared" si="10"/>
        <v>52</v>
      </c>
    </row>
    <row r="77" spans="2:15" x14ac:dyDescent="0.3">
      <c r="M77">
        <v>77</v>
      </c>
      <c r="N77" s="107">
        <f t="shared" si="11"/>
        <v>4.2300000000000004</v>
      </c>
      <c r="O77">
        <f t="shared" si="10"/>
        <v>25.5</v>
      </c>
    </row>
    <row r="78" spans="2:15" x14ac:dyDescent="0.3">
      <c r="M78">
        <v>78</v>
      </c>
      <c r="N78" s="107">
        <f t="shared" si="11"/>
        <v>4.84</v>
      </c>
      <c r="O78">
        <f t="shared" si="10"/>
        <v>61</v>
      </c>
    </row>
    <row r="79" spans="2:15" x14ac:dyDescent="0.3">
      <c r="M79">
        <v>79</v>
      </c>
      <c r="N79" s="107">
        <f t="shared" si="11"/>
        <v>4.6399999999999997</v>
      </c>
      <c r="O79">
        <f t="shared" si="10"/>
        <v>49</v>
      </c>
    </row>
    <row r="80" spans="2:15" x14ac:dyDescent="0.3">
      <c r="M80">
        <v>80</v>
      </c>
      <c r="N80" s="107">
        <f t="shared" si="11"/>
        <v>5.23</v>
      </c>
      <c r="O80">
        <f t="shared" si="10"/>
        <v>82</v>
      </c>
    </row>
    <row r="81" spans="13:15" x14ac:dyDescent="0.3">
      <c r="M81">
        <v>81</v>
      </c>
      <c r="N81" s="107">
        <f t="shared" si="11"/>
        <v>4.32</v>
      </c>
      <c r="O81">
        <f t="shared" si="10"/>
        <v>32</v>
      </c>
    </row>
    <row r="82" spans="13:15" x14ac:dyDescent="0.3">
      <c r="M82">
        <v>82</v>
      </c>
      <c r="N82" s="107">
        <f t="shared" si="11"/>
        <v>4.41</v>
      </c>
      <c r="O82">
        <f t="shared" si="10"/>
        <v>39</v>
      </c>
    </row>
    <row r="83" spans="13:15" x14ac:dyDescent="0.3">
      <c r="M83">
        <v>83</v>
      </c>
      <c r="N83" s="107">
        <f t="shared" si="11"/>
        <v>4.3499999999999996</v>
      </c>
      <c r="O83">
        <f t="shared" si="10"/>
        <v>34</v>
      </c>
    </row>
    <row r="84" spans="13:15" x14ac:dyDescent="0.3">
      <c r="M84">
        <v>84</v>
      </c>
      <c r="N84" s="107">
        <f t="shared" si="11"/>
        <v>4.97</v>
      </c>
      <c r="O84">
        <f t="shared" si="10"/>
        <v>68.5</v>
      </c>
    </row>
    <row r="85" spans="13:15" x14ac:dyDescent="0.3">
      <c r="M85">
        <v>85</v>
      </c>
      <c r="N85" s="107">
        <f t="shared" si="11"/>
        <v>4.97</v>
      </c>
      <c r="O85">
        <f t="shared" si="10"/>
        <v>68.5</v>
      </c>
    </row>
    <row r="86" spans="13:15" x14ac:dyDescent="0.3">
      <c r="M86">
        <v>86</v>
      </c>
      <c r="N86" s="107">
        <f t="shared" si="11"/>
        <v>5.08</v>
      </c>
      <c r="O86">
        <f t="shared" si="10"/>
        <v>76</v>
      </c>
    </row>
    <row r="87" spans="13:15" x14ac:dyDescent="0.3">
      <c r="M87">
        <v>87</v>
      </c>
      <c r="N87" s="107">
        <f t="shared" si="11"/>
        <v>5.82</v>
      </c>
      <c r="O87">
        <f t="shared" si="10"/>
        <v>94</v>
      </c>
    </row>
    <row r="88" spans="13:15" x14ac:dyDescent="0.3">
      <c r="M88">
        <v>88</v>
      </c>
      <c r="N88" s="107">
        <f t="shared" si="11"/>
        <v>4.8600000000000003</v>
      </c>
      <c r="O88">
        <f t="shared" si="10"/>
        <v>63</v>
      </c>
    </row>
    <row r="89" spans="13:15" x14ac:dyDescent="0.3">
      <c r="M89">
        <v>89</v>
      </c>
      <c r="N89" s="107">
        <f t="shared" si="11"/>
        <v>3.3</v>
      </c>
      <c r="O89">
        <f t="shared" si="10"/>
        <v>2</v>
      </c>
    </row>
    <row r="90" spans="13:15" x14ac:dyDescent="0.3">
      <c r="M90">
        <v>90</v>
      </c>
      <c r="N90" s="107">
        <f t="shared" si="11"/>
        <v>3.6</v>
      </c>
      <c r="O90">
        <f t="shared" si="10"/>
        <v>6</v>
      </c>
    </row>
    <row r="91" spans="13:15" x14ac:dyDescent="0.3">
      <c r="M91">
        <v>91</v>
      </c>
      <c r="N91" s="107">
        <f t="shared" si="11"/>
        <v>4.3899999999999997</v>
      </c>
      <c r="O91">
        <f t="shared" si="10"/>
        <v>38</v>
      </c>
    </row>
    <row r="92" spans="13:15" x14ac:dyDescent="0.3">
      <c r="M92">
        <v>92</v>
      </c>
      <c r="N92" s="107">
        <f t="shared" si="11"/>
        <v>6.08</v>
      </c>
      <c r="O92">
        <f t="shared" si="10"/>
        <v>96</v>
      </c>
    </row>
    <row r="93" spans="13:15" x14ac:dyDescent="0.3">
      <c r="M93">
        <v>93</v>
      </c>
      <c r="N93" s="107">
        <f t="shared" si="11"/>
        <v>5.4</v>
      </c>
      <c r="O93">
        <f t="shared" si="10"/>
        <v>87</v>
      </c>
    </row>
    <row r="94" spans="13:15" x14ac:dyDescent="0.3">
      <c r="M94">
        <v>94</v>
      </c>
      <c r="N94" s="107">
        <f t="shared" si="11"/>
        <v>5.0199999999999996</v>
      </c>
      <c r="O94">
        <f t="shared" si="10"/>
        <v>73</v>
      </c>
    </row>
    <row r="95" spans="13:15" x14ac:dyDescent="0.3">
      <c r="M95">
        <v>95</v>
      </c>
      <c r="N95" s="107">
        <f t="shared" si="11"/>
        <v>4.5</v>
      </c>
      <c r="O95">
        <f t="shared" si="10"/>
        <v>42.5</v>
      </c>
    </row>
    <row r="96" spans="13:15" x14ac:dyDescent="0.3">
      <c r="M96">
        <v>96</v>
      </c>
      <c r="N96" s="107">
        <f t="shared" si="11"/>
        <v>4.6399999999999997</v>
      </c>
      <c r="O96">
        <f t="shared" si="10"/>
        <v>49</v>
      </c>
    </row>
    <row r="97" spans="13:15" x14ac:dyDescent="0.3">
      <c r="M97">
        <v>97</v>
      </c>
      <c r="N97" s="107">
        <f t="shared" si="11"/>
        <v>3.72</v>
      </c>
      <c r="O97">
        <f t="shared" ref="O97:O128" si="12">_xlfn.RANK.AVG(N97,$N$1:$N$99,1)</f>
        <v>7</v>
      </c>
    </row>
    <row r="98" spans="13:15" x14ac:dyDescent="0.3">
      <c r="M98">
        <v>98</v>
      </c>
      <c r="N98" s="107">
        <f t="shared" si="11"/>
        <v>3.81</v>
      </c>
      <c r="O98">
        <f t="shared" si="12"/>
        <v>9</v>
      </c>
    </row>
    <row r="99" spans="13:15" x14ac:dyDescent="0.3">
      <c r="M99">
        <v>99</v>
      </c>
      <c r="N99" s="107">
        <f t="shared" si="11"/>
        <v>4.8600000000000003</v>
      </c>
      <c r="O99">
        <f t="shared" si="12"/>
        <v>63</v>
      </c>
    </row>
    <row r="100" spans="13:15" x14ac:dyDescent="0.3">
      <c r="M100">
        <v>100</v>
      </c>
    </row>
    <row r="101" spans="13:15" x14ac:dyDescent="0.3">
      <c r="M101">
        <v>101</v>
      </c>
    </row>
    <row r="102" spans="13:15" x14ac:dyDescent="0.3">
      <c r="M102">
        <v>102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AE05-C416-4B5A-93D6-C9D640691282}">
  <dimension ref="A1:O99"/>
  <sheetViews>
    <sheetView topLeftCell="A40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118</v>
      </c>
      <c r="O1">
        <f t="shared" ref="O1:O32" si="1">_xlfn.RANK.AVG(N1,$N$1:$N$99,1)</f>
        <v>18</v>
      </c>
    </row>
    <row r="2" spans="1:15" x14ac:dyDescent="0.3">
      <c r="A2" s="107">
        <v>140</v>
      </c>
      <c r="B2">
        <f t="shared" ref="B2:B26" si="2">_xlfn.RANK.AVG(A2,$N$1:$N$99,1)</f>
        <v>65</v>
      </c>
      <c r="C2" s="108">
        <v>126</v>
      </c>
      <c r="D2">
        <f t="shared" ref="D2:D26" si="3">_xlfn.RANK.AVG(C2,$N$1:$N$99,1)</f>
        <v>41.5</v>
      </c>
      <c r="E2" s="74">
        <v>148</v>
      </c>
      <c r="F2">
        <f t="shared" ref="F2:F27" si="4">_xlfn.RANK.AVG(E2,$N$1:$N$99,1)</f>
        <v>78</v>
      </c>
      <c r="G2" s="77">
        <v>118</v>
      </c>
      <c r="H2">
        <f t="shared" ref="H2:H24" si="5">_xlfn.RANK.AVG(G2,$N$1:$N$99,1)</f>
        <v>18</v>
      </c>
      <c r="M2">
        <v>2</v>
      </c>
      <c r="N2" s="77">
        <f t="shared" si="0"/>
        <v>100</v>
      </c>
      <c r="O2">
        <f t="shared" si="1"/>
        <v>3</v>
      </c>
    </row>
    <row r="3" spans="1:15" x14ac:dyDescent="0.3">
      <c r="A3" s="107">
        <v>138</v>
      </c>
      <c r="B3">
        <f t="shared" si="2"/>
        <v>58.5</v>
      </c>
      <c r="C3" s="71">
        <v>121</v>
      </c>
      <c r="D3">
        <f t="shared" si="3"/>
        <v>27</v>
      </c>
      <c r="E3" s="74">
        <v>144</v>
      </c>
      <c r="F3">
        <f t="shared" si="4"/>
        <v>74.5</v>
      </c>
      <c r="G3" s="78">
        <v>100</v>
      </c>
      <c r="H3">
        <f t="shared" si="5"/>
        <v>3</v>
      </c>
      <c r="M3">
        <v>3</v>
      </c>
      <c r="N3" s="77">
        <f t="shared" si="0"/>
        <v>162</v>
      </c>
      <c r="O3">
        <f t="shared" si="1"/>
        <v>91.5</v>
      </c>
    </row>
    <row r="4" spans="1:15" x14ac:dyDescent="0.3">
      <c r="A4" s="107">
        <v>115</v>
      </c>
      <c r="B4">
        <f t="shared" si="2"/>
        <v>15.5</v>
      </c>
      <c r="C4" s="71">
        <v>119</v>
      </c>
      <c r="D4">
        <f t="shared" si="3"/>
        <v>19.5</v>
      </c>
      <c r="E4" s="74">
        <v>140</v>
      </c>
      <c r="F4">
        <f t="shared" si="4"/>
        <v>65</v>
      </c>
      <c r="G4" s="78">
        <v>162</v>
      </c>
      <c r="H4">
        <f t="shared" si="5"/>
        <v>91.5</v>
      </c>
      <c r="M4">
        <v>4</v>
      </c>
      <c r="N4" s="77">
        <f t="shared" si="0"/>
        <v>157</v>
      </c>
      <c r="O4">
        <f t="shared" si="1"/>
        <v>88</v>
      </c>
    </row>
    <row r="5" spans="1:15" x14ac:dyDescent="0.3">
      <c r="A5" s="107">
        <v>143</v>
      </c>
      <c r="B5">
        <f t="shared" si="2"/>
        <v>72.5</v>
      </c>
      <c r="C5" s="71">
        <v>173</v>
      </c>
      <c r="D5">
        <f t="shared" si="3"/>
        <v>95</v>
      </c>
      <c r="E5" s="74">
        <v>119</v>
      </c>
      <c r="F5">
        <f t="shared" si="4"/>
        <v>19.5</v>
      </c>
      <c r="G5" s="78">
        <v>157</v>
      </c>
      <c r="H5">
        <f t="shared" si="5"/>
        <v>88</v>
      </c>
      <c r="M5">
        <v>5</v>
      </c>
      <c r="N5" s="77">
        <f t="shared" si="0"/>
        <v>124</v>
      </c>
      <c r="O5">
        <f t="shared" si="1"/>
        <v>35</v>
      </c>
    </row>
    <row r="6" spans="1:15" x14ac:dyDescent="0.3">
      <c r="A6" s="107">
        <v>140</v>
      </c>
      <c r="B6">
        <f t="shared" si="2"/>
        <v>65</v>
      </c>
      <c r="C6" s="71">
        <v>123</v>
      </c>
      <c r="D6">
        <f t="shared" si="3"/>
        <v>33</v>
      </c>
      <c r="E6" s="74">
        <v>125</v>
      </c>
      <c r="F6">
        <f t="shared" si="4"/>
        <v>37.5</v>
      </c>
      <c r="G6" s="78">
        <v>124</v>
      </c>
      <c r="H6">
        <f t="shared" si="5"/>
        <v>35</v>
      </c>
      <c r="M6">
        <v>6</v>
      </c>
      <c r="N6" s="77">
        <f t="shared" si="0"/>
        <v>127</v>
      </c>
      <c r="O6">
        <f t="shared" si="1"/>
        <v>44</v>
      </c>
    </row>
    <row r="7" spans="1:15" x14ac:dyDescent="0.3">
      <c r="A7" s="107">
        <v>158</v>
      </c>
      <c r="B7">
        <f t="shared" si="2"/>
        <v>89</v>
      </c>
      <c r="C7" s="71">
        <v>139</v>
      </c>
      <c r="D7">
        <f t="shared" si="3"/>
        <v>61</v>
      </c>
      <c r="E7" s="74">
        <v>140</v>
      </c>
      <c r="F7">
        <f t="shared" si="4"/>
        <v>65</v>
      </c>
      <c r="G7" s="78">
        <v>127</v>
      </c>
      <c r="H7">
        <f t="shared" si="5"/>
        <v>44</v>
      </c>
      <c r="M7">
        <v>7</v>
      </c>
      <c r="N7" s="77">
        <f t="shared" si="0"/>
        <v>131</v>
      </c>
      <c r="O7">
        <f t="shared" si="1"/>
        <v>48</v>
      </c>
    </row>
    <row r="8" spans="1:15" x14ac:dyDescent="0.3">
      <c r="A8" s="107">
        <v>121</v>
      </c>
      <c r="B8">
        <f t="shared" si="2"/>
        <v>27</v>
      </c>
      <c r="C8" s="71">
        <v>166</v>
      </c>
      <c r="D8">
        <f t="shared" si="3"/>
        <v>94</v>
      </c>
      <c r="E8" s="74">
        <v>133</v>
      </c>
      <c r="F8">
        <f t="shared" si="4"/>
        <v>51</v>
      </c>
      <c r="G8" s="78">
        <v>131</v>
      </c>
      <c r="H8">
        <f t="shared" si="5"/>
        <v>48</v>
      </c>
      <c r="M8">
        <v>8</v>
      </c>
      <c r="N8" s="77">
        <f t="shared" si="0"/>
        <v>71</v>
      </c>
      <c r="O8">
        <f t="shared" si="1"/>
        <v>1</v>
      </c>
    </row>
    <row r="9" spans="1:15" x14ac:dyDescent="0.3">
      <c r="A9" s="107">
        <v>125</v>
      </c>
      <c r="B9">
        <f t="shared" si="2"/>
        <v>37.5</v>
      </c>
      <c r="C9" s="71">
        <v>143</v>
      </c>
      <c r="D9">
        <f t="shared" si="3"/>
        <v>72.5</v>
      </c>
      <c r="E9" s="74">
        <v>120</v>
      </c>
      <c r="F9">
        <f t="shared" si="4"/>
        <v>22.5</v>
      </c>
      <c r="G9" s="78">
        <v>71</v>
      </c>
      <c r="H9">
        <f t="shared" si="5"/>
        <v>1</v>
      </c>
      <c r="M9">
        <v>9</v>
      </c>
      <c r="N9" s="77">
        <f t="shared" si="0"/>
        <v>136</v>
      </c>
      <c r="O9">
        <f t="shared" si="1"/>
        <v>54.5</v>
      </c>
    </row>
    <row r="10" spans="1:15" x14ac:dyDescent="0.3">
      <c r="A10" s="107">
        <v>132</v>
      </c>
      <c r="B10">
        <f t="shared" si="2"/>
        <v>49.5</v>
      </c>
      <c r="C10" s="71">
        <v>156</v>
      </c>
      <c r="D10">
        <f t="shared" si="3"/>
        <v>86.5</v>
      </c>
      <c r="E10" s="74">
        <v>123</v>
      </c>
      <c r="F10">
        <f t="shared" si="4"/>
        <v>33</v>
      </c>
      <c r="G10" s="78">
        <v>136</v>
      </c>
      <c r="H10">
        <f t="shared" si="5"/>
        <v>54.5</v>
      </c>
      <c r="M10">
        <v>10</v>
      </c>
      <c r="N10" s="77">
        <f t="shared" si="0"/>
        <v>148</v>
      </c>
      <c r="O10">
        <f t="shared" si="1"/>
        <v>78</v>
      </c>
    </row>
    <row r="11" spans="1:15" x14ac:dyDescent="0.3">
      <c r="A11" s="107">
        <v>150</v>
      </c>
      <c r="B11">
        <f t="shared" si="2"/>
        <v>81</v>
      </c>
      <c r="C11" s="71">
        <v>134</v>
      </c>
      <c r="D11">
        <f t="shared" si="3"/>
        <v>52</v>
      </c>
      <c r="E11" s="74">
        <v>121</v>
      </c>
      <c r="F11">
        <f t="shared" si="4"/>
        <v>27</v>
      </c>
      <c r="G11" s="78">
        <v>148</v>
      </c>
      <c r="H11">
        <f t="shared" si="5"/>
        <v>78</v>
      </c>
      <c r="M11">
        <v>11</v>
      </c>
      <c r="N11" s="77">
        <f t="shared" si="0"/>
        <v>159</v>
      </c>
      <c r="O11">
        <f t="shared" si="1"/>
        <v>90</v>
      </c>
    </row>
    <row r="12" spans="1:15" x14ac:dyDescent="0.3">
      <c r="A12" s="107">
        <v>114</v>
      </c>
      <c r="B12">
        <f t="shared" si="2"/>
        <v>13.5</v>
      </c>
      <c r="C12" s="71">
        <v>121</v>
      </c>
      <c r="D12">
        <f t="shared" si="3"/>
        <v>27</v>
      </c>
      <c r="E12" s="74">
        <v>123</v>
      </c>
      <c r="F12">
        <f t="shared" si="4"/>
        <v>33</v>
      </c>
      <c r="G12" s="78">
        <v>159</v>
      </c>
      <c r="H12">
        <f t="shared" si="5"/>
        <v>90</v>
      </c>
      <c r="M12">
        <v>12</v>
      </c>
      <c r="N12" s="77">
        <f t="shared" si="0"/>
        <v>146</v>
      </c>
      <c r="O12">
        <f t="shared" si="1"/>
        <v>76</v>
      </c>
    </row>
    <row r="13" spans="1:15" x14ac:dyDescent="0.3">
      <c r="A13" s="107">
        <v>140</v>
      </c>
      <c r="B13">
        <f t="shared" si="2"/>
        <v>65</v>
      </c>
      <c r="C13" s="71">
        <v>138</v>
      </c>
      <c r="D13">
        <f t="shared" si="3"/>
        <v>58.5</v>
      </c>
      <c r="E13" s="74">
        <v>98</v>
      </c>
      <c r="F13">
        <f t="shared" si="4"/>
        <v>2</v>
      </c>
      <c r="G13" s="78">
        <v>146</v>
      </c>
      <c r="H13">
        <f t="shared" si="5"/>
        <v>76</v>
      </c>
      <c r="M13">
        <v>13</v>
      </c>
      <c r="N13" s="77">
        <f t="shared" si="0"/>
        <v>122</v>
      </c>
      <c r="O13">
        <f t="shared" si="1"/>
        <v>30.5</v>
      </c>
    </row>
    <row r="14" spans="1:15" x14ac:dyDescent="0.3">
      <c r="A14" s="107">
        <v>174</v>
      </c>
      <c r="B14">
        <f t="shared" si="2"/>
        <v>96.5</v>
      </c>
      <c r="C14" s="71">
        <v>141</v>
      </c>
      <c r="D14">
        <f t="shared" si="3"/>
        <v>69</v>
      </c>
      <c r="E14" s="74">
        <v>121</v>
      </c>
      <c r="F14">
        <f t="shared" si="4"/>
        <v>27</v>
      </c>
      <c r="G14" s="78">
        <v>122</v>
      </c>
      <c r="H14">
        <f t="shared" si="5"/>
        <v>30.5</v>
      </c>
      <c r="M14">
        <v>14</v>
      </c>
      <c r="N14" s="77">
        <f t="shared" si="0"/>
        <v>144</v>
      </c>
      <c r="O14">
        <f t="shared" si="1"/>
        <v>74.5</v>
      </c>
    </row>
    <row r="15" spans="1:15" x14ac:dyDescent="0.3">
      <c r="A15" s="107">
        <v>154</v>
      </c>
      <c r="B15">
        <f t="shared" si="2"/>
        <v>84.5</v>
      </c>
      <c r="C15" s="71">
        <v>130</v>
      </c>
      <c r="D15">
        <f t="shared" si="3"/>
        <v>47</v>
      </c>
      <c r="E15" s="74">
        <v>125</v>
      </c>
      <c r="F15">
        <f t="shared" si="4"/>
        <v>37.5</v>
      </c>
      <c r="G15" s="78">
        <v>144</v>
      </c>
      <c r="H15">
        <f t="shared" si="5"/>
        <v>74.5</v>
      </c>
      <c r="M15">
        <v>15</v>
      </c>
      <c r="N15" s="77">
        <f t="shared" si="0"/>
        <v>139</v>
      </c>
      <c r="O15">
        <f t="shared" si="1"/>
        <v>61</v>
      </c>
    </row>
    <row r="16" spans="1:15" x14ac:dyDescent="0.3">
      <c r="A16" s="107">
        <v>104</v>
      </c>
      <c r="B16">
        <f t="shared" si="2"/>
        <v>4</v>
      </c>
      <c r="C16" s="71">
        <v>137</v>
      </c>
      <c r="D16">
        <f t="shared" si="3"/>
        <v>57</v>
      </c>
      <c r="E16" s="74">
        <v>105</v>
      </c>
      <c r="F16">
        <f t="shared" si="4"/>
        <v>5.5</v>
      </c>
      <c r="G16" s="78">
        <v>139</v>
      </c>
      <c r="H16">
        <f t="shared" si="5"/>
        <v>61</v>
      </c>
      <c r="M16">
        <v>16</v>
      </c>
      <c r="N16" s="77">
        <f t="shared" si="0"/>
        <v>136</v>
      </c>
      <c r="O16">
        <f t="shared" si="1"/>
        <v>54.5</v>
      </c>
    </row>
    <row r="17" spans="1:15" x14ac:dyDescent="0.3">
      <c r="A17" s="107">
        <v>115</v>
      </c>
      <c r="B17">
        <f t="shared" si="2"/>
        <v>15.5</v>
      </c>
      <c r="C17" s="71">
        <v>153</v>
      </c>
      <c r="D17">
        <f t="shared" si="3"/>
        <v>83</v>
      </c>
      <c r="E17" s="74">
        <v>120</v>
      </c>
      <c r="F17">
        <f t="shared" si="4"/>
        <v>22.5</v>
      </c>
      <c r="G17" s="78">
        <v>136</v>
      </c>
      <c r="H17">
        <f t="shared" si="5"/>
        <v>54.5</v>
      </c>
      <c r="M17">
        <v>17</v>
      </c>
      <c r="N17" s="77">
        <f t="shared" si="0"/>
        <v>113</v>
      </c>
      <c r="O17">
        <f t="shared" si="1"/>
        <v>11.5</v>
      </c>
    </row>
    <row r="18" spans="1:15" x14ac:dyDescent="0.3">
      <c r="A18" s="107">
        <v>136</v>
      </c>
      <c r="B18">
        <f t="shared" si="2"/>
        <v>54.5</v>
      </c>
      <c r="C18" s="71">
        <v>162</v>
      </c>
      <c r="D18">
        <f t="shared" si="3"/>
        <v>91.5</v>
      </c>
      <c r="E18" s="74">
        <v>113</v>
      </c>
      <c r="F18">
        <f t="shared" si="4"/>
        <v>11.5</v>
      </c>
      <c r="G18" s="78">
        <v>113</v>
      </c>
      <c r="H18">
        <f t="shared" si="5"/>
        <v>11.5</v>
      </c>
      <c r="M18">
        <v>18</v>
      </c>
      <c r="N18" s="77">
        <f t="shared" si="0"/>
        <v>174</v>
      </c>
      <c r="O18">
        <f t="shared" si="1"/>
        <v>96.5</v>
      </c>
    </row>
    <row r="19" spans="1:15" x14ac:dyDescent="0.3">
      <c r="A19" s="107">
        <v>175</v>
      </c>
      <c r="B19">
        <f t="shared" si="2"/>
        <v>98</v>
      </c>
      <c r="C19" s="71">
        <v>139</v>
      </c>
      <c r="D19">
        <f t="shared" si="3"/>
        <v>61</v>
      </c>
      <c r="E19" s="74">
        <v>128</v>
      </c>
      <c r="F19">
        <f t="shared" si="4"/>
        <v>45</v>
      </c>
      <c r="G19" s="78">
        <v>174</v>
      </c>
      <c r="H19">
        <f t="shared" si="5"/>
        <v>96.5</v>
      </c>
      <c r="M19">
        <v>19</v>
      </c>
      <c r="N19" s="77">
        <f t="shared" si="0"/>
        <v>122</v>
      </c>
      <c r="O19">
        <f t="shared" si="1"/>
        <v>30.5</v>
      </c>
    </row>
    <row r="20" spans="1:15" x14ac:dyDescent="0.3">
      <c r="A20" s="107">
        <v>148</v>
      </c>
      <c r="B20">
        <f t="shared" si="2"/>
        <v>78</v>
      </c>
      <c r="C20" s="71">
        <v>151</v>
      </c>
      <c r="D20">
        <f t="shared" si="3"/>
        <v>82</v>
      </c>
      <c r="E20" s="74">
        <v>126</v>
      </c>
      <c r="F20">
        <f t="shared" si="4"/>
        <v>41.5</v>
      </c>
      <c r="G20" s="78">
        <v>122</v>
      </c>
      <c r="H20">
        <f t="shared" si="5"/>
        <v>30.5</v>
      </c>
      <c r="M20">
        <v>20</v>
      </c>
      <c r="N20" s="77">
        <f t="shared" si="0"/>
        <v>120</v>
      </c>
      <c r="O20">
        <f t="shared" si="1"/>
        <v>22.5</v>
      </c>
    </row>
    <row r="21" spans="1:15" x14ac:dyDescent="0.3">
      <c r="A21" s="107">
        <v>154</v>
      </c>
      <c r="B21">
        <f t="shared" si="2"/>
        <v>84.5</v>
      </c>
      <c r="C21" s="71">
        <v>149</v>
      </c>
      <c r="D21">
        <f t="shared" si="3"/>
        <v>80</v>
      </c>
      <c r="E21" s="74">
        <v>126</v>
      </c>
      <c r="F21">
        <f t="shared" si="4"/>
        <v>41.5</v>
      </c>
      <c r="G21" s="78">
        <v>120</v>
      </c>
      <c r="H21">
        <f t="shared" si="5"/>
        <v>22.5</v>
      </c>
      <c r="M21">
        <v>21</v>
      </c>
      <c r="N21" s="77">
        <f t="shared" si="0"/>
        <v>120</v>
      </c>
      <c r="O21">
        <f t="shared" si="1"/>
        <v>22.5</v>
      </c>
    </row>
    <row r="22" spans="1:15" x14ac:dyDescent="0.3">
      <c r="A22" s="107">
        <v>141</v>
      </c>
      <c r="B22">
        <f t="shared" si="2"/>
        <v>69</v>
      </c>
      <c r="C22" s="71">
        <v>164</v>
      </c>
      <c r="D22">
        <f t="shared" si="3"/>
        <v>93</v>
      </c>
      <c r="E22" s="74">
        <v>114</v>
      </c>
      <c r="F22">
        <f t="shared" si="4"/>
        <v>13.5</v>
      </c>
      <c r="G22" s="78">
        <v>120</v>
      </c>
      <c r="H22">
        <f t="shared" si="5"/>
        <v>22.5</v>
      </c>
      <c r="M22">
        <v>22</v>
      </c>
      <c r="N22" s="77">
        <f t="shared" si="0"/>
        <v>136</v>
      </c>
      <c r="O22">
        <f t="shared" si="1"/>
        <v>54.5</v>
      </c>
    </row>
    <row r="23" spans="1:15" x14ac:dyDescent="0.3">
      <c r="A23" s="107">
        <v>132</v>
      </c>
      <c r="B23">
        <f t="shared" si="2"/>
        <v>49.5</v>
      </c>
      <c r="C23" s="71">
        <v>112</v>
      </c>
      <c r="D23">
        <f t="shared" si="3"/>
        <v>10</v>
      </c>
      <c r="E23" s="74">
        <v>156</v>
      </c>
      <c r="F23">
        <f t="shared" si="4"/>
        <v>86.5</v>
      </c>
      <c r="G23" s="78">
        <v>136</v>
      </c>
      <c r="H23">
        <f t="shared" si="5"/>
        <v>54.5</v>
      </c>
      <c r="M23">
        <v>23</v>
      </c>
      <c r="N23" s="77">
        <f t="shared" si="0"/>
        <v>116</v>
      </c>
      <c r="O23">
        <f t="shared" si="1"/>
        <v>17</v>
      </c>
    </row>
    <row r="24" spans="1:15" x14ac:dyDescent="0.3">
      <c r="A24" s="107">
        <v>105</v>
      </c>
      <c r="B24">
        <f t="shared" si="2"/>
        <v>5.5</v>
      </c>
      <c r="C24" s="71">
        <v>106</v>
      </c>
      <c r="D24">
        <f t="shared" si="3"/>
        <v>7</v>
      </c>
      <c r="E24" s="74">
        <v>125</v>
      </c>
      <c r="F24">
        <f t="shared" si="4"/>
        <v>37.5</v>
      </c>
      <c r="G24" s="78">
        <v>116</v>
      </c>
      <c r="H24">
        <f t="shared" si="5"/>
        <v>17</v>
      </c>
      <c r="M24">
        <v>24</v>
      </c>
      <c r="N24" s="74">
        <f t="shared" ref="N24:N49" si="6">E2</f>
        <v>148</v>
      </c>
      <c r="O24">
        <f t="shared" si="1"/>
        <v>78</v>
      </c>
    </row>
    <row r="25" spans="1:15" x14ac:dyDescent="0.3">
      <c r="A25" s="107">
        <v>110</v>
      </c>
      <c r="B25">
        <f t="shared" si="2"/>
        <v>9</v>
      </c>
      <c r="C25" s="71">
        <v>141</v>
      </c>
      <c r="D25">
        <f t="shared" si="3"/>
        <v>69</v>
      </c>
      <c r="E25" s="74">
        <v>142</v>
      </c>
      <c r="F25">
        <f t="shared" si="4"/>
        <v>71</v>
      </c>
      <c r="M25">
        <v>25</v>
      </c>
      <c r="N25" s="74">
        <f t="shared" si="6"/>
        <v>144</v>
      </c>
      <c r="O25">
        <f t="shared" si="1"/>
        <v>74.5</v>
      </c>
    </row>
    <row r="26" spans="1:15" x14ac:dyDescent="0.3">
      <c r="A26" s="107">
        <v>108</v>
      </c>
      <c r="B26">
        <f t="shared" si="2"/>
        <v>8</v>
      </c>
      <c r="C26" s="71">
        <v>129</v>
      </c>
      <c r="D26">
        <f t="shared" si="3"/>
        <v>46</v>
      </c>
      <c r="E26" s="74">
        <v>185</v>
      </c>
      <c r="F26">
        <f t="shared" si="4"/>
        <v>99</v>
      </c>
      <c r="M26">
        <v>26</v>
      </c>
      <c r="N26" s="74">
        <f t="shared" si="6"/>
        <v>140</v>
      </c>
      <c r="O26">
        <f t="shared" si="1"/>
        <v>65</v>
      </c>
    </row>
    <row r="27" spans="1:15" x14ac:dyDescent="0.3">
      <c r="E27" s="109">
        <v>126</v>
      </c>
      <c r="F27">
        <f t="shared" si="4"/>
        <v>41.5</v>
      </c>
      <c r="M27">
        <v>27</v>
      </c>
      <c r="N27" s="74">
        <f t="shared" si="6"/>
        <v>119</v>
      </c>
      <c r="O27">
        <f t="shared" si="1"/>
        <v>19.5</v>
      </c>
    </row>
    <row r="28" spans="1:15" x14ac:dyDescent="0.3">
      <c r="A28" s="95" t="s">
        <v>227</v>
      </c>
      <c r="B28" s="96">
        <f>SUM(B2:B26)</f>
        <v>1295.5</v>
      </c>
      <c r="C28" s="95" t="s">
        <v>228</v>
      </c>
      <c r="D28" s="96">
        <f>SUM(D2:D26)</f>
        <v>1463</v>
      </c>
      <c r="E28" s="95" t="s">
        <v>232</v>
      </c>
      <c r="F28" s="96">
        <f>SUM(F2:F27)</f>
        <v>1089</v>
      </c>
      <c r="G28" s="95" t="s">
        <v>231</v>
      </c>
      <c r="H28" s="96">
        <f>SUM(H2:H24)</f>
        <v>1102.5</v>
      </c>
      <c r="M28">
        <v>28</v>
      </c>
      <c r="N28" s="74">
        <f t="shared" si="6"/>
        <v>125</v>
      </c>
      <c r="O28">
        <f t="shared" si="1"/>
        <v>37.5</v>
      </c>
    </row>
    <row r="29" spans="1:15" x14ac:dyDescent="0.3">
      <c r="A29" s="92" t="s">
        <v>245</v>
      </c>
      <c r="B29" s="93">
        <f>B28/COUNT(A2:A26)</f>
        <v>51.82</v>
      </c>
      <c r="C29" s="92" t="s">
        <v>246</v>
      </c>
      <c r="D29" s="93">
        <f t="shared" ref="D29:H29" si="7">D28/COUNT(C2:C26)</f>
        <v>58.52</v>
      </c>
      <c r="E29" s="92" t="s">
        <v>256</v>
      </c>
      <c r="F29" s="93">
        <f>F28/COUNT(E2:E27)</f>
        <v>41.884615384615387</v>
      </c>
      <c r="G29" s="92" t="s">
        <v>259</v>
      </c>
      <c r="H29" s="93">
        <f t="shared" si="7"/>
        <v>47.934782608695649</v>
      </c>
      <c r="M29">
        <v>29</v>
      </c>
      <c r="N29" s="74">
        <f t="shared" si="6"/>
        <v>140</v>
      </c>
      <c r="O29">
        <f t="shared" si="1"/>
        <v>65</v>
      </c>
    </row>
    <row r="30" spans="1:15" x14ac:dyDescent="0.3">
      <c r="M30">
        <v>30</v>
      </c>
      <c r="N30" s="74">
        <f t="shared" si="6"/>
        <v>133</v>
      </c>
      <c r="O30">
        <f t="shared" si="1"/>
        <v>51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120</v>
      </c>
      <c r="O31">
        <f t="shared" si="1"/>
        <v>22.5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123</v>
      </c>
      <c r="O32">
        <f t="shared" si="1"/>
        <v>33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121</v>
      </c>
      <c r="O33">
        <f t="shared" ref="O33:O64" si="8">_xlfn.RANK.AVG(N33,$N$1:$N$99,1)</f>
        <v>27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123</v>
      </c>
      <c r="O34">
        <f t="shared" si="8"/>
        <v>33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98</v>
      </c>
      <c r="O35">
        <f t="shared" si="8"/>
        <v>2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121</v>
      </c>
      <c r="O36">
        <f t="shared" si="8"/>
        <v>27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125</v>
      </c>
      <c r="O37">
        <f t="shared" si="8"/>
        <v>37.5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105</v>
      </c>
      <c r="O38">
        <f t="shared" si="8"/>
        <v>5.5</v>
      </c>
    </row>
    <row r="39" spans="1:15" ht="15" thickBot="1" x14ac:dyDescent="0.35">
      <c r="M39">
        <v>39</v>
      </c>
      <c r="N39" s="74">
        <f t="shared" si="6"/>
        <v>120</v>
      </c>
      <c r="O39">
        <f t="shared" si="8"/>
        <v>22.5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113</v>
      </c>
      <c r="O40">
        <f t="shared" si="8"/>
        <v>11.5</v>
      </c>
    </row>
    <row r="41" spans="1:15" x14ac:dyDescent="0.3">
      <c r="B41" s="97" t="s">
        <v>245</v>
      </c>
      <c r="C41" s="98">
        <f>B29</f>
        <v>51.82</v>
      </c>
      <c r="D41" s="91"/>
      <c r="E41" s="59"/>
      <c r="F41" s="97" t="s">
        <v>245</v>
      </c>
      <c r="G41" s="98">
        <f>B29</f>
        <v>51.82</v>
      </c>
      <c r="I41" s="116"/>
      <c r="J41" s="116"/>
      <c r="M41">
        <v>41</v>
      </c>
      <c r="N41" s="74">
        <f t="shared" si="6"/>
        <v>128</v>
      </c>
      <c r="O41">
        <f t="shared" si="8"/>
        <v>45</v>
      </c>
    </row>
    <row r="42" spans="1:15" x14ac:dyDescent="0.3">
      <c r="B42" s="99" t="s">
        <v>246</v>
      </c>
      <c r="C42" s="100">
        <f>D29</f>
        <v>58.52</v>
      </c>
      <c r="D42" s="111"/>
      <c r="E42" s="111"/>
      <c r="F42" s="99" t="s">
        <v>256</v>
      </c>
      <c r="G42" s="100">
        <f>F29</f>
        <v>41.884615384615387</v>
      </c>
      <c r="I42" s="130" t="s">
        <v>289</v>
      </c>
      <c r="J42" s="131"/>
      <c r="M42">
        <v>42</v>
      </c>
      <c r="N42" s="74">
        <f t="shared" si="6"/>
        <v>126</v>
      </c>
      <c r="O42">
        <f t="shared" si="8"/>
        <v>41.5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126</v>
      </c>
      <c r="O43">
        <f t="shared" si="8"/>
        <v>41.5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114</v>
      </c>
      <c r="O44">
        <f t="shared" si="8"/>
        <v>13.5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156</v>
      </c>
      <c r="O45">
        <f t="shared" si="8"/>
        <v>86.5</v>
      </c>
    </row>
    <row r="46" spans="1:15" x14ac:dyDescent="0.3">
      <c r="B46" s="99" t="s">
        <v>249</v>
      </c>
      <c r="C46" s="100">
        <f>ABS(C41-C42)/(SQRT((C45*(C45+1))/12*(1/C43+1/C44)))</f>
        <v>1.6249886877434316</v>
      </c>
      <c r="D46" s="111"/>
      <c r="E46" s="111"/>
      <c r="F46" s="99" t="s">
        <v>249</v>
      </c>
      <c r="G46" s="100">
        <f>ABS(G41-G42)/(SQRT((G45*(G45+1))/12*(1/G43+1/G44)))</f>
        <v>2.3859434025480786</v>
      </c>
      <c r="I46" s="131"/>
      <c r="J46" s="131"/>
      <c r="M46">
        <v>46</v>
      </c>
      <c r="N46" s="74">
        <f t="shared" si="6"/>
        <v>125</v>
      </c>
      <c r="O46">
        <f t="shared" si="8"/>
        <v>37.5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142</v>
      </c>
      <c r="O47">
        <f t="shared" si="8"/>
        <v>71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185</v>
      </c>
      <c r="O48">
        <f t="shared" si="8"/>
        <v>99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126</v>
      </c>
      <c r="O49">
        <f t="shared" si="8"/>
        <v>41.5</v>
      </c>
    </row>
    <row r="50" spans="2:15" ht="15" thickBot="1" x14ac:dyDescent="0.35">
      <c r="M50">
        <v>50</v>
      </c>
      <c r="N50" s="108">
        <f t="shared" ref="N50:N74" si="9">C2</f>
        <v>126</v>
      </c>
      <c r="O50">
        <f t="shared" si="8"/>
        <v>41.5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121</v>
      </c>
      <c r="O51">
        <f t="shared" si="8"/>
        <v>27</v>
      </c>
    </row>
    <row r="52" spans="2:15" x14ac:dyDescent="0.3">
      <c r="B52" s="97" t="s">
        <v>245</v>
      </c>
      <c r="C52" s="98">
        <f>B29</f>
        <v>51.82</v>
      </c>
      <c r="F52" s="97" t="s">
        <v>246</v>
      </c>
      <c r="G52" s="98">
        <f>D29</f>
        <v>58.52</v>
      </c>
      <c r="M52">
        <v>52</v>
      </c>
      <c r="N52" s="108">
        <f t="shared" si="9"/>
        <v>119</v>
      </c>
      <c r="O52">
        <f t="shared" si="8"/>
        <v>19.5</v>
      </c>
    </row>
    <row r="53" spans="2:15" x14ac:dyDescent="0.3">
      <c r="B53" s="99" t="s">
        <v>259</v>
      </c>
      <c r="C53" s="100">
        <f>H29</f>
        <v>47.934782608695649</v>
      </c>
      <c r="F53" s="99" t="s">
        <v>256</v>
      </c>
      <c r="G53" s="100">
        <f>F29</f>
        <v>41.884615384615387</v>
      </c>
      <c r="M53">
        <v>53</v>
      </c>
      <c r="N53" s="108">
        <f t="shared" si="9"/>
        <v>173</v>
      </c>
      <c r="O53">
        <f t="shared" si="8"/>
        <v>95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123</v>
      </c>
      <c r="O54">
        <f t="shared" si="8"/>
        <v>33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139</v>
      </c>
      <c r="O55">
        <f t="shared" si="8"/>
        <v>61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166</v>
      </c>
      <c r="O56">
        <f t="shared" si="8"/>
        <v>94</v>
      </c>
    </row>
    <row r="57" spans="2:15" x14ac:dyDescent="0.3">
      <c r="B57" s="99" t="s">
        <v>249</v>
      </c>
      <c r="C57" s="100">
        <f>ABS(C52-C53)/(SQRT((C56*(C56+1))/12*(1/C54+1/C55)))</f>
        <v>0.96050712783431647</v>
      </c>
      <c r="F57" s="99" t="s">
        <v>249</v>
      </c>
      <c r="G57" s="100">
        <f>ABS(G52-G53)/(SQRT((G56*(G56+1))/12*(1/G54+1/G55)))</f>
        <v>3.9949219590821272</v>
      </c>
      <c r="M57">
        <v>57</v>
      </c>
      <c r="N57" s="108">
        <f t="shared" si="9"/>
        <v>143</v>
      </c>
      <c r="O57">
        <f t="shared" si="8"/>
        <v>72.5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156</v>
      </c>
      <c r="O58">
        <f t="shared" si="8"/>
        <v>86.5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значимы</v>
      </c>
      <c r="M59">
        <v>59</v>
      </c>
      <c r="N59" s="108">
        <f t="shared" si="9"/>
        <v>134</v>
      </c>
      <c r="O59">
        <f t="shared" si="8"/>
        <v>52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121</v>
      </c>
      <c r="O60">
        <f t="shared" si="8"/>
        <v>27</v>
      </c>
    </row>
    <row r="61" spans="2:15" ht="15" thickBot="1" x14ac:dyDescent="0.35">
      <c r="M61">
        <v>61</v>
      </c>
      <c r="N61" s="108">
        <f t="shared" si="9"/>
        <v>138</v>
      </c>
      <c r="O61">
        <f t="shared" si="8"/>
        <v>58.5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141</v>
      </c>
      <c r="O62">
        <f t="shared" si="8"/>
        <v>69</v>
      </c>
    </row>
    <row r="63" spans="2:15" x14ac:dyDescent="0.3">
      <c r="B63" s="97" t="s">
        <v>246</v>
      </c>
      <c r="C63" s="98">
        <f>D29</f>
        <v>58.52</v>
      </c>
      <c r="F63" s="97" t="s">
        <v>256</v>
      </c>
      <c r="G63" s="98">
        <f>F29</f>
        <v>41.884615384615387</v>
      </c>
      <c r="M63">
        <v>63</v>
      </c>
      <c r="N63" s="108">
        <f t="shared" si="9"/>
        <v>130</v>
      </c>
      <c r="O63">
        <f t="shared" si="8"/>
        <v>47</v>
      </c>
    </row>
    <row r="64" spans="2:15" x14ac:dyDescent="0.3">
      <c r="B64" s="99" t="s">
        <v>259</v>
      </c>
      <c r="C64" s="100">
        <f>H29</f>
        <v>47.934782608695649</v>
      </c>
      <c r="F64" s="99" t="s">
        <v>259</v>
      </c>
      <c r="G64" s="100">
        <f>H29</f>
        <v>47.934782608695649</v>
      </c>
      <c r="M64">
        <v>64</v>
      </c>
      <c r="N64" s="108">
        <f t="shared" si="9"/>
        <v>137</v>
      </c>
      <c r="O64">
        <f t="shared" si="8"/>
        <v>57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153</v>
      </c>
      <c r="O65">
        <f t="shared" ref="O65:O96" si="10">_xlfn.RANK.AVG(N65,$N$1:$N$99,1)</f>
        <v>83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162</v>
      </c>
      <c r="O66">
        <f t="shared" si="10"/>
        <v>91.5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139</v>
      </c>
      <c r="O67">
        <f t="shared" si="10"/>
        <v>61</v>
      </c>
    </row>
    <row r="68" spans="2:15" x14ac:dyDescent="0.3">
      <c r="B68" s="99" t="s">
        <v>249</v>
      </c>
      <c r="C68" s="100">
        <f>ABS(C63-C64)/(SQRT((C67*(C67+1))/12*(1/C65+1/C66)))</f>
        <v>2.6168874814519092</v>
      </c>
      <c r="F68" s="99" t="s">
        <v>249</v>
      </c>
      <c r="G68" s="100">
        <f>ABS(G63-G64)/(SQRT((G67*(G67+1))/12*(1/G65+1/G66)))</f>
        <v>1.479202088570408</v>
      </c>
      <c r="M68">
        <v>68</v>
      </c>
      <c r="N68" s="108">
        <f t="shared" si="9"/>
        <v>151</v>
      </c>
      <c r="O68">
        <f t="shared" si="10"/>
        <v>82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149</v>
      </c>
      <c r="O69">
        <f t="shared" si="10"/>
        <v>80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164</v>
      </c>
      <c r="O70">
        <f t="shared" si="10"/>
        <v>93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112</v>
      </c>
      <c r="O71">
        <f t="shared" si="10"/>
        <v>10</v>
      </c>
    </row>
    <row r="72" spans="2:15" x14ac:dyDescent="0.3">
      <c r="M72">
        <v>72</v>
      </c>
      <c r="N72" s="108">
        <f t="shared" si="9"/>
        <v>106</v>
      </c>
      <c r="O72">
        <f t="shared" si="10"/>
        <v>7</v>
      </c>
    </row>
    <row r="73" spans="2:15" x14ac:dyDescent="0.3">
      <c r="M73">
        <v>73</v>
      </c>
      <c r="N73" s="108">
        <f t="shared" si="9"/>
        <v>141</v>
      </c>
      <c r="O73">
        <f t="shared" si="10"/>
        <v>69</v>
      </c>
    </row>
    <row r="74" spans="2:15" x14ac:dyDescent="0.3">
      <c r="M74">
        <v>74</v>
      </c>
      <c r="N74" s="108">
        <f t="shared" si="9"/>
        <v>129</v>
      </c>
      <c r="O74">
        <f t="shared" si="10"/>
        <v>46</v>
      </c>
    </row>
    <row r="75" spans="2:15" x14ac:dyDescent="0.3">
      <c r="M75">
        <v>75</v>
      </c>
      <c r="N75" s="107">
        <f>A2</f>
        <v>140</v>
      </c>
      <c r="O75">
        <f t="shared" si="10"/>
        <v>65</v>
      </c>
    </row>
    <row r="76" spans="2:15" x14ac:dyDescent="0.3">
      <c r="M76">
        <v>76</v>
      </c>
      <c r="N76" s="107">
        <f t="shared" ref="N76:N99" si="11">A3</f>
        <v>138</v>
      </c>
      <c r="O76">
        <f t="shared" si="10"/>
        <v>58.5</v>
      </c>
    </row>
    <row r="77" spans="2:15" x14ac:dyDescent="0.3">
      <c r="M77">
        <v>77</v>
      </c>
      <c r="N77" s="107">
        <f t="shared" si="11"/>
        <v>115</v>
      </c>
      <c r="O77">
        <f t="shared" si="10"/>
        <v>15.5</v>
      </c>
    </row>
    <row r="78" spans="2:15" x14ac:dyDescent="0.3">
      <c r="M78">
        <v>78</v>
      </c>
      <c r="N78" s="107">
        <f t="shared" si="11"/>
        <v>143</v>
      </c>
      <c r="O78">
        <f t="shared" si="10"/>
        <v>72.5</v>
      </c>
    </row>
    <row r="79" spans="2:15" x14ac:dyDescent="0.3">
      <c r="M79">
        <v>79</v>
      </c>
      <c r="N79" s="107">
        <f t="shared" si="11"/>
        <v>140</v>
      </c>
      <c r="O79">
        <f t="shared" si="10"/>
        <v>65</v>
      </c>
    </row>
    <row r="80" spans="2:15" x14ac:dyDescent="0.3">
      <c r="M80">
        <v>80</v>
      </c>
      <c r="N80" s="107">
        <f t="shared" si="11"/>
        <v>158</v>
      </c>
      <c r="O80">
        <f t="shared" si="10"/>
        <v>89</v>
      </c>
    </row>
    <row r="81" spans="13:15" x14ac:dyDescent="0.3">
      <c r="M81">
        <v>81</v>
      </c>
      <c r="N81" s="107">
        <f t="shared" si="11"/>
        <v>121</v>
      </c>
      <c r="O81">
        <f t="shared" si="10"/>
        <v>27</v>
      </c>
    </row>
    <row r="82" spans="13:15" x14ac:dyDescent="0.3">
      <c r="M82">
        <v>82</v>
      </c>
      <c r="N82" s="107">
        <f t="shared" si="11"/>
        <v>125</v>
      </c>
      <c r="O82">
        <f t="shared" si="10"/>
        <v>37.5</v>
      </c>
    </row>
    <row r="83" spans="13:15" x14ac:dyDescent="0.3">
      <c r="M83">
        <v>83</v>
      </c>
      <c r="N83" s="107">
        <f t="shared" si="11"/>
        <v>132</v>
      </c>
      <c r="O83">
        <f t="shared" si="10"/>
        <v>49.5</v>
      </c>
    </row>
    <row r="84" spans="13:15" x14ac:dyDescent="0.3">
      <c r="M84">
        <v>84</v>
      </c>
      <c r="N84" s="107">
        <f t="shared" si="11"/>
        <v>150</v>
      </c>
      <c r="O84">
        <f t="shared" si="10"/>
        <v>81</v>
      </c>
    </row>
    <row r="85" spans="13:15" x14ac:dyDescent="0.3">
      <c r="M85">
        <v>85</v>
      </c>
      <c r="N85" s="107">
        <f t="shared" si="11"/>
        <v>114</v>
      </c>
      <c r="O85">
        <f t="shared" si="10"/>
        <v>13.5</v>
      </c>
    </row>
    <row r="86" spans="13:15" x14ac:dyDescent="0.3">
      <c r="M86">
        <v>86</v>
      </c>
      <c r="N86" s="107">
        <f t="shared" si="11"/>
        <v>140</v>
      </c>
      <c r="O86">
        <f t="shared" si="10"/>
        <v>65</v>
      </c>
    </row>
    <row r="87" spans="13:15" x14ac:dyDescent="0.3">
      <c r="M87">
        <v>87</v>
      </c>
      <c r="N87" s="107">
        <f t="shared" si="11"/>
        <v>174</v>
      </c>
      <c r="O87">
        <f t="shared" si="10"/>
        <v>96.5</v>
      </c>
    </row>
    <row r="88" spans="13:15" x14ac:dyDescent="0.3">
      <c r="M88">
        <v>88</v>
      </c>
      <c r="N88" s="107">
        <f t="shared" si="11"/>
        <v>154</v>
      </c>
      <c r="O88">
        <f t="shared" si="10"/>
        <v>84.5</v>
      </c>
    </row>
    <row r="89" spans="13:15" x14ac:dyDescent="0.3">
      <c r="M89">
        <v>89</v>
      </c>
      <c r="N89" s="107">
        <f t="shared" si="11"/>
        <v>104</v>
      </c>
      <c r="O89">
        <f t="shared" si="10"/>
        <v>4</v>
      </c>
    </row>
    <row r="90" spans="13:15" x14ac:dyDescent="0.3">
      <c r="M90">
        <v>90</v>
      </c>
      <c r="N90" s="107">
        <f t="shared" si="11"/>
        <v>115</v>
      </c>
      <c r="O90">
        <f t="shared" si="10"/>
        <v>15.5</v>
      </c>
    </row>
    <row r="91" spans="13:15" x14ac:dyDescent="0.3">
      <c r="M91">
        <v>91</v>
      </c>
      <c r="N91" s="107">
        <f t="shared" si="11"/>
        <v>136</v>
      </c>
      <c r="O91">
        <f t="shared" si="10"/>
        <v>54.5</v>
      </c>
    </row>
    <row r="92" spans="13:15" x14ac:dyDescent="0.3">
      <c r="M92">
        <v>92</v>
      </c>
      <c r="N92" s="107">
        <f t="shared" si="11"/>
        <v>175</v>
      </c>
      <c r="O92">
        <f t="shared" si="10"/>
        <v>98</v>
      </c>
    </row>
    <row r="93" spans="13:15" x14ac:dyDescent="0.3">
      <c r="M93">
        <v>93</v>
      </c>
      <c r="N93" s="107">
        <f t="shared" si="11"/>
        <v>148</v>
      </c>
      <c r="O93">
        <f t="shared" si="10"/>
        <v>78</v>
      </c>
    </row>
    <row r="94" spans="13:15" x14ac:dyDescent="0.3">
      <c r="M94">
        <v>94</v>
      </c>
      <c r="N94" s="107">
        <f t="shared" si="11"/>
        <v>154</v>
      </c>
      <c r="O94">
        <f t="shared" si="10"/>
        <v>84.5</v>
      </c>
    </row>
    <row r="95" spans="13:15" x14ac:dyDescent="0.3">
      <c r="M95">
        <v>95</v>
      </c>
      <c r="N95" s="107">
        <f t="shared" si="11"/>
        <v>141</v>
      </c>
      <c r="O95">
        <f t="shared" si="10"/>
        <v>69</v>
      </c>
    </row>
    <row r="96" spans="13:15" x14ac:dyDescent="0.3">
      <c r="M96">
        <v>96</v>
      </c>
      <c r="N96" s="107">
        <f t="shared" si="11"/>
        <v>132</v>
      </c>
      <c r="O96">
        <f t="shared" si="10"/>
        <v>49.5</v>
      </c>
    </row>
    <row r="97" spans="13:15" x14ac:dyDescent="0.3">
      <c r="M97">
        <v>97</v>
      </c>
      <c r="N97" s="107">
        <f t="shared" si="11"/>
        <v>105</v>
      </c>
      <c r="O97">
        <f t="shared" ref="O97:O128" si="12">_xlfn.RANK.AVG(N97,$N$1:$N$99,1)</f>
        <v>5.5</v>
      </c>
    </row>
    <row r="98" spans="13:15" x14ac:dyDescent="0.3">
      <c r="M98">
        <v>98</v>
      </c>
      <c r="N98" s="107">
        <f t="shared" si="11"/>
        <v>110</v>
      </c>
      <c r="O98">
        <f t="shared" si="12"/>
        <v>9</v>
      </c>
    </row>
    <row r="99" spans="13:15" x14ac:dyDescent="0.3">
      <c r="M99">
        <v>99</v>
      </c>
      <c r="N99" s="107">
        <f t="shared" si="11"/>
        <v>108</v>
      </c>
      <c r="O99">
        <f t="shared" si="12"/>
        <v>8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7021-D9FA-4E91-B118-BF7F77E96001}">
  <dimension ref="A1:O99"/>
  <sheetViews>
    <sheetView topLeftCell="A37" workbookViewId="0">
      <selection activeCell="E35" sqref="E35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34.799999999999997</v>
      </c>
      <c r="O1">
        <f t="shared" ref="O1:O32" si="1">_xlfn.RANK.AVG(N1,$N$1:$N$99,1)</f>
        <v>15</v>
      </c>
    </row>
    <row r="2" spans="1:15" x14ac:dyDescent="0.3">
      <c r="A2" s="107">
        <v>39.299999999999997</v>
      </c>
      <c r="B2">
        <f t="shared" ref="B2:B26" si="2">_xlfn.RANK.AVG(A2,$N$1:$N$99,1)</f>
        <v>44.5</v>
      </c>
      <c r="C2" s="108">
        <v>41.3</v>
      </c>
      <c r="D2">
        <f t="shared" ref="D2:D26" si="3">_xlfn.RANK.AVG(C2,$N$1:$N$99,1)</f>
        <v>59</v>
      </c>
      <c r="E2" s="74">
        <v>45.4</v>
      </c>
      <c r="F2">
        <f t="shared" ref="F2:F27" si="4">_xlfn.RANK.AVG(E2,$N$1:$N$99,1)</f>
        <v>83</v>
      </c>
      <c r="G2" s="77">
        <v>34.799999999999997</v>
      </c>
      <c r="H2">
        <f t="shared" ref="H2:H24" si="5">_xlfn.RANK.AVG(G2,$N$1:$N$99,1)</f>
        <v>15</v>
      </c>
      <c r="M2">
        <v>2</v>
      </c>
      <c r="N2" s="77">
        <f t="shared" si="0"/>
        <v>30</v>
      </c>
      <c r="O2">
        <f t="shared" si="1"/>
        <v>4</v>
      </c>
    </row>
    <row r="3" spans="1:15" x14ac:dyDescent="0.3">
      <c r="A3" s="107">
        <v>41.7</v>
      </c>
      <c r="B3">
        <f t="shared" si="2"/>
        <v>62.5</v>
      </c>
      <c r="C3" s="71">
        <v>37.9</v>
      </c>
      <c r="D3">
        <f t="shared" si="3"/>
        <v>37.5</v>
      </c>
      <c r="E3" s="74">
        <v>44</v>
      </c>
      <c r="F3">
        <f t="shared" si="4"/>
        <v>75.5</v>
      </c>
      <c r="G3" s="78">
        <v>30</v>
      </c>
      <c r="H3">
        <f t="shared" si="5"/>
        <v>4</v>
      </c>
      <c r="M3">
        <v>3</v>
      </c>
      <c r="N3" s="77">
        <f t="shared" si="0"/>
        <v>50.4</v>
      </c>
      <c r="O3">
        <f t="shared" si="1"/>
        <v>93</v>
      </c>
    </row>
    <row r="4" spans="1:15" x14ac:dyDescent="0.3">
      <c r="A4" s="107">
        <v>25.5</v>
      </c>
      <c r="B4">
        <f t="shared" si="2"/>
        <v>2</v>
      </c>
      <c r="C4" s="71">
        <v>33.9</v>
      </c>
      <c r="D4">
        <f t="shared" si="3"/>
        <v>10</v>
      </c>
      <c r="E4" s="74">
        <v>40.5</v>
      </c>
      <c r="F4">
        <f t="shared" si="4"/>
        <v>52.5</v>
      </c>
      <c r="G4" s="78">
        <v>50.4</v>
      </c>
      <c r="H4">
        <f t="shared" si="5"/>
        <v>93</v>
      </c>
      <c r="M4">
        <v>4</v>
      </c>
      <c r="N4" s="77">
        <f t="shared" si="0"/>
        <v>46.8</v>
      </c>
      <c r="O4">
        <f t="shared" si="1"/>
        <v>88</v>
      </c>
    </row>
    <row r="5" spans="1:15" x14ac:dyDescent="0.3">
      <c r="A5" s="107">
        <v>43.8</v>
      </c>
      <c r="B5">
        <f t="shared" si="2"/>
        <v>74</v>
      </c>
      <c r="C5" s="71">
        <v>48.8</v>
      </c>
      <c r="D5">
        <f t="shared" si="3"/>
        <v>91</v>
      </c>
      <c r="E5" s="74">
        <v>40.200000000000003</v>
      </c>
      <c r="F5">
        <f t="shared" si="4"/>
        <v>50</v>
      </c>
      <c r="G5" s="78">
        <v>46.8</v>
      </c>
      <c r="H5">
        <f t="shared" si="5"/>
        <v>88</v>
      </c>
      <c r="M5">
        <v>5</v>
      </c>
      <c r="N5" s="77">
        <f t="shared" si="0"/>
        <v>37.700000000000003</v>
      </c>
      <c r="O5">
        <f t="shared" si="1"/>
        <v>36</v>
      </c>
    </row>
    <row r="6" spans="1:15" x14ac:dyDescent="0.3">
      <c r="A6" s="107">
        <v>41.5</v>
      </c>
      <c r="B6">
        <f t="shared" si="2"/>
        <v>60</v>
      </c>
      <c r="C6" s="71">
        <v>38.299999999999997</v>
      </c>
      <c r="D6">
        <f t="shared" si="3"/>
        <v>40</v>
      </c>
      <c r="E6" s="74">
        <v>36.6</v>
      </c>
      <c r="F6">
        <f t="shared" si="4"/>
        <v>26</v>
      </c>
      <c r="G6" s="78">
        <v>37.700000000000003</v>
      </c>
      <c r="H6">
        <f t="shared" si="5"/>
        <v>36</v>
      </c>
      <c r="M6">
        <v>6</v>
      </c>
      <c r="N6" s="77">
        <f t="shared" si="0"/>
        <v>44</v>
      </c>
      <c r="O6">
        <f t="shared" si="1"/>
        <v>75.5</v>
      </c>
    </row>
    <row r="7" spans="1:15" x14ac:dyDescent="0.3">
      <c r="A7" s="107">
        <v>45.8</v>
      </c>
      <c r="B7">
        <f t="shared" si="2"/>
        <v>85</v>
      </c>
      <c r="C7" s="71">
        <v>38.700000000000003</v>
      </c>
      <c r="D7">
        <f t="shared" si="3"/>
        <v>42.5</v>
      </c>
      <c r="E7" s="74">
        <v>43.5</v>
      </c>
      <c r="F7">
        <f t="shared" si="4"/>
        <v>71.5</v>
      </c>
      <c r="G7" s="78">
        <v>44</v>
      </c>
      <c r="H7">
        <f t="shared" si="5"/>
        <v>75.5</v>
      </c>
      <c r="M7">
        <v>7</v>
      </c>
      <c r="N7" s="77">
        <f t="shared" si="0"/>
        <v>37.6</v>
      </c>
      <c r="O7">
        <f t="shared" si="1"/>
        <v>35</v>
      </c>
    </row>
    <row r="8" spans="1:15" x14ac:dyDescent="0.3">
      <c r="A8" s="107">
        <v>37</v>
      </c>
      <c r="B8">
        <f t="shared" si="2"/>
        <v>28.5</v>
      </c>
      <c r="C8" s="71">
        <v>49.1</v>
      </c>
      <c r="D8">
        <f t="shared" si="3"/>
        <v>92</v>
      </c>
      <c r="E8" s="74">
        <v>40.5</v>
      </c>
      <c r="F8">
        <f t="shared" si="4"/>
        <v>52.5</v>
      </c>
      <c r="G8" s="78">
        <v>37.6</v>
      </c>
      <c r="H8">
        <f t="shared" si="5"/>
        <v>35</v>
      </c>
      <c r="M8">
        <v>8</v>
      </c>
      <c r="N8" s="77">
        <f t="shared" si="0"/>
        <v>23.5</v>
      </c>
      <c r="O8">
        <f t="shared" si="1"/>
        <v>1</v>
      </c>
    </row>
    <row r="9" spans="1:15" x14ac:dyDescent="0.3">
      <c r="A9" s="107">
        <v>39.299999999999997</v>
      </c>
      <c r="B9">
        <f t="shared" si="2"/>
        <v>44.5</v>
      </c>
      <c r="C9" s="71">
        <v>43.5</v>
      </c>
      <c r="D9">
        <f t="shared" si="3"/>
        <v>71.5</v>
      </c>
      <c r="E9" s="74">
        <v>34.9</v>
      </c>
      <c r="F9">
        <f t="shared" si="4"/>
        <v>16</v>
      </c>
      <c r="G9" s="78">
        <v>23.5</v>
      </c>
      <c r="H9">
        <f t="shared" si="5"/>
        <v>1</v>
      </c>
      <c r="M9">
        <v>9</v>
      </c>
      <c r="N9" s="77">
        <f t="shared" si="0"/>
        <v>39.6</v>
      </c>
      <c r="O9">
        <f t="shared" si="1"/>
        <v>46</v>
      </c>
    </row>
    <row r="10" spans="1:15" x14ac:dyDescent="0.3">
      <c r="A10" s="107">
        <v>37.9</v>
      </c>
      <c r="B10">
        <f t="shared" si="2"/>
        <v>37.5</v>
      </c>
      <c r="C10" s="71">
        <v>47.3</v>
      </c>
      <c r="D10">
        <f t="shared" si="3"/>
        <v>89</v>
      </c>
      <c r="E10" s="74">
        <v>34</v>
      </c>
      <c r="F10">
        <f t="shared" si="4"/>
        <v>11.5</v>
      </c>
      <c r="G10" s="78">
        <v>39.6</v>
      </c>
      <c r="H10">
        <f t="shared" si="5"/>
        <v>46</v>
      </c>
      <c r="M10">
        <v>10</v>
      </c>
      <c r="N10" s="77">
        <f t="shared" si="0"/>
        <v>43.3</v>
      </c>
      <c r="O10">
        <f t="shared" si="1"/>
        <v>70</v>
      </c>
    </row>
    <row r="11" spans="1:15" x14ac:dyDescent="0.3">
      <c r="A11" s="107">
        <v>45.9</v>
      </c>
      <c r="B11">
        <f t="shared" si="2"/>
        <v>86</v>
      </c>
      <c r="C11" s="71">
        <v>40.700000000000003</v>
      </c>
      <c r="D11">
        <f t="shared" si="3"/>
        <v>55</v>
      </c>
      <c r="E11" s="74">
        <v>36.4</v>
      </c>
      <c r="F11">
        <f t="shared" si="4"/>
        <v>22.5</v>
      </c>
      <c r="G11" s="78">
        <v>43.3</v>
      </c>
      <c r="H11">
        <f t="shared" si="5"/>
        <v>70</v>
      </c>
      <c r="M11">
        <v>11</v>
      </c>
      <c r="N11" s="77">
        <f t="shared" si="0"/>
        <v>50.6</v>
      </c>
      <c r="O11">
        <f t="shared" si="1"/>
        <v>94</v>
      </c>
    </row>
    <row r="12" spans="1:15" x14ac:dyDescent="0.3">
      <c r="A12" s="107">
        <v>38.6</v>
      </c>
      <c r="B12">
        <f t="shared" si="2"/>
        <v>41</v>
      </c>
      <c r="C12" s="71">
        <v>37</v>
      </c>
      <c r="D12">
        <f t="shared" si="3"/>
        <v>28.5</v>
      </c>
      <c r="E12" s="74">
        <v>36.1</v>
      </c>
      <c r="F12">
        <f t="shared" si="4"/>
        <v>21</v>
      </c>
      <c r="G12" s="78">
        <v>50.6</v>
      </c>
      <c r="H12">
        <f t="shared" si="5"/>
        <v>94</v>
      </c>
      <c r="M12">
        <v>12</v>
      </c>
      <c r="N12" s="77">
        <f t="shared" si="0"/>
        <v>42</v>
      </c>
      <c r="O12">
        <f t="shared" si="1"/>
        <v>64</v>
      </c>
    </row>
    <row r="13" spans="1:15" x14ac:dyDescent="0.3">
      <c r="A13" s="107">
        <v>40.1</v>
      </c>
      <c r="B13">
        <f t="shared" si="2"/>
        <v>48</v>
      </c>
      <c r="C13" s="71">
        <v>41.7</v>
      </c>
      <c r="D13">
        <f t="shared" si="3"/>
        <v>62.5</v>
      </c>
      <c r="E13" s="74">
        <v>34</v>
      </c>
      <c r="F13">
        <f t="shared" si="4"/>
        <v>11.5</v>
      </c>
      <c r="G13" s="78">
        <v>42</v>
      </c>
      <c r="H13">
        <f t="shared" si="5"/>
        <v>64</v>
      </c>
      <c r="M13">
        <v>13</v>
      </c>
      <c r="N13" s="77">
        <f t="shared" si="0"/>
        <v>38</v>
      </c>
      <c r="O13">
        <f t="shared" si="1"/>
        <v>39</v>
      </c>
    </row>
    <row r="14" spans="1:15" x14ac:dyDescent="0.3">
      <c r="A14" s="107">
        <v>51.1</v>
      </c>
      <c r="B14">
        <f t="shared" si="2"/>
        <v>96</v>
      </c>
      <c r="C14" s="71">
        <v>42.1</v>
      </c>
      <c r="D14">
        <f t="shared" si="3"/>
        <v>65</v>
      </c>
      <c r="E14" s="74">
        <v>37.200000000000003</v>
      </c>
      <c r="F14">
        <f t="shared" si="4"/>
        <v>31.5</v>
      </c>
      <c r="G14" s="78">
        <v>38</v>
      </c>
      <c r="H14">
        <f t="shared" si="5"/>
        <v>39</v>
      </c>
      <c r="M14">
        <v>14</v>
      </c>
      <c r="N14" s="77">
        <f t="shared" si="0"/>
        <v>45.3</v>
      </c>
      <c r="O14">
        <f t="shared" si="1"/>
        <v>81</v>
      </c>
    </row>
    <row r="15" spans="1:15" x14ac:dyDescent="0.3">
      <c r="A15" s="107">
        <v>44.8</v>
      </c>
      <c r="B15">
        <f t="shared" si="2"/>
        <v>79</v>
      </c>
      <c r="C15" s="71">
        <v>41.1</v>
      </c>
      <c r="D15">
        <f t="shared" si="3"/>
        <v>57.5</v>
      </c>
      <c r="E15" s="74">
        <v>37.5</v>
      </c>
      <c r="F15">
        <f t="shared" si="4"/>
        <v>34</v>
      </c>
      <c r="G15" s="78">
        <v>45.3</v>
      </c>
      <c r="H15">
        <f t="shared" si="5"/>
        <v>81</v>
      </c>
      <c r="M15">
        <v>15</v>
      </c>
      <c r="N15" s="77">
        <f t="shared" si="0"/>
        <v>44.3</v>
      </c>
      <c r="O15">
        <f t="shared" si="1"/>
        <v>78</v>
      </c>
    </row>
    <row r="16" spans="1:15" x14ac:dyDescent="0.3">
      <c r="A16" s="107">
        <v>29.8</v>
      </c>
      <c r="B16">
        <f t="shared" si="2"/>
        <v>3</v>
      </c>
      <c r="C16" s="71">
        <v>40.700000000000003</v>
      </c>
      <c r="D16">
        <f t="shared" si="3"/>
        <v>55</v>
      </c>
      <c r="E16" s="74">
        <v>30.3</v>
      </c>
      <c r="F16">
        <f t="shared" si="4"/>
        <v>5</v>
      </c>
      <c r="G16" s="78">
        <v>44.3</v>
      </c>
      <c r="H16">
        <f t="shared" si="5"/>
        <v>78</v>
      </c>
      <c r="M16">
        <v>16</v>
      </c>
      <c r="N16" s="77">
        <f t="shared" si="0"/>
        <v>41.1</v>
      </c>
      <c r="O16">
        <f t="shared" si="1"/>
        <v>57.5</v>
      </c>
    </row>
    <row r="17" spans="1:15" x14ac:dyDescent="0.3">
      <c r="A17" s="107">
        <v>35</v>
      </c>
      <c r="B17">
        <f t="shared" si="2"/>
        <v>17.5</v>
      </c>
      <c r="C17" s="71">
        <v>44.1</v>
      </c>
      <c r="D17">
        <f t="shared" si="3"/>
        <v>77</v>
      </c>
      <c r="E17" s="74">
        <v>36.5</v>
      </c>
      <c r="F17">
        <f t="shared" si="4"/>
        <v>24.5</v>
      </c>
      <c r="G17" s="78">
        <v>41.1</v>
      </c>
      <c r="H17">
        <f t="shared" si="5"/>
        <v>57.5</v>
      </c>
      <c r="M17">
        <v>17</v>
      </c>
      <c r="N17" s="77">
        <f t="shared" si="0"/>
        <v>33.1</v>
      </c>
      <c r="O17">
        <f t="shared" si="1"/>
        <v>8.5</v>
      </c>
    </row>
    <row r="18" spans="1:15" x14ac:dyDescent="0.3">
      <c r="A18" s="107">
        <v>40.700000000000003</v>
      </c>
      <c r="B18">
        <f t="shared" si="2"/>
        <v>55</v>
      </c>
      <c r="C18" s="71">
        <v>48.4</v>
      </c>
      <c r="D18">
        <f t="shared" si="3"/>
        <v>90</v>
      </c>
      <c r="E18" s="74">
        <v>37.4</v>
      </c>
      <c r="F18">
        <f t="shared" si="4"/>
        <v>33</v>
      </c>
      <c r="G18" s="78">
        <v>33.1</v>
      </c>
      <c r="H18">
        <f t="shared" si="5"/>
        <v>8.5</v>
      </c>
      <c r="M18">
        <v>18</v>
      </c>
      <c r="N18" s="77">
        <f t="shared" si="0"/>
        <v>51.4</v>
      </c>
      <c r="O18">
        <f t="shared" si="1"/>
        <v>97</v>
      </c>
    </row>
    <row r="19" spans="1:15" x14ac:dyDescent="0.3">
      <c r="A19" s="107">
        <v>50.9</v>
      </c>
      <c r="B19">
        <f t="shared" si="2"/>
        <v>95</v>
      </c>
      <c r="C19" s="71">
        <v>42.6</v>
      </c>
      <c r="D19">
        <f t="shared" si="3"/>
        <v>66</v>
      </c>
      <c r="E19" s="74">
        <v>40.200000000000003</v>
      </c>
      <c r="F19">
        <f t="shared" si="4"/>
        <v>50</v>
      </c>
      <c r="G19" s="78">
        <v>51.4</v>
      </c>
      <c r="H19">
        <f t="shared" si="5"/>
        <v>97</v>
      </c>
      <c r="M19">
        <v>19</v>
      </c>
      <c r="N19" s="77">
        <f t="shared" si="0"/>
        <v>36.5</v>
      </c>
      <c r="O19">
        <f t="shared" si="1"/>
        <v>24.5</v>
      </c>
    </row>
    <row r="20" spans="1:15" x14ac:dyDescent="0.3">
      <c r="A20" s="107">
        <v>46.1</v>
      </c>
      <c r="B20">
        <f t="shared" si="2"/>
        <v>87</v>
      </c>
      <c r="C20" s="71">
        <v>43.2</v>
      </c>
      <c r="D20">
        <f t="shared" si="3"/>
        <v>68.5</v>
      </c>
      <c r="E20" s="74">
        <v>36.4</v>
      </c>
      <c r="F20">
        <f t="shared" si="4"/>
        <v>22.5</v>
      </c>
      <c r="G20" s="78">
        <v>36.5</v>
      </c>
      <c r="H20">
        <f t="shared" si="5"/>
        <v>24.5</v>
      </c>
      <c r="M20">
        <v>20</v>
      </c>
      <c r="N20" s="77">
        <f t="shared" si="0"/>
        <v>35.299999999999997</v>
      </c>
      <c r="O20">
        <f t="shared" si="1"/>
        <v>19</v>
      </c>
    </row>
    <row r="21" spans="1:15" x14ac:dyDescent="0.3">
      <c r="A21" s="107">
        <v>45.3</v>
      </c>
      <c r="B21">
        <f t="shared" si="2"/>
        <v>81</v>
      </c>
      <c r="C21" s="71">
        <v>43.7</v>
      </c>
      <c r="D21">
        <f t="shared" si="3"/>
        <v>73</v>
      </c>
      <c r="E21" s="74">
        <v>38.700000000000003</v>
      </c>
      <c r="F21">
        <f t="shared" si="4"/>
        <v>42.5</v>
      </c>
      <c r="G21" s="78">
        <v>35.299999999999997</v>
      </c>
      <c r="H21">
        <f t="shared" si="5"/>
        <v>19</v>
      </c>
      <c r="M21">
        <v>21</v>
      </c>
      <c r="N21" s="77">
        <f t="shared" si="0"/>
        <v>37.1</v>
      </c>
      <c r="O21">
        <f t="shared" si="1"/>
        <v>30</v>
      </c>
    </row>
    <row r="22" spans="1:15" x14ac:dyDescent="0.3">
      <c r="A22" s="107">
        <v>43.2</v>
      </c>
      <c r="B22">
        <f t="shared" si="2"/>
        <v>68.5</v>
      </c>
      <c r="C22" s="71">
        <v>51.8</v>
      </c>
      <c r="D22">
        <f t="shared" si="3"/>
        <v>98</v>
      </c>
      <c r="E22" s="74">
        <v>34.299999999999997</v>
      </c>
      <c r="F22">
        <f t="shared" si="4"/>
        <v>13</v>
      </c>
      <c r="G22" s="78">
        <v>37.1</v>
      </c>
      <c r="H22">
        <f t="shared" si="5"/>
        <v>30</v>
      </c>
      <c r="M22">
        <v>22</v>
      </c>
      <c r="N22" s="77">
        <f t="shared" si="0"/>
        <v>40</v>
      </c>
      <c r="O22">
        <f t="shared" si="1"/>
        <v>47</v>
      </c>
    </row>
    <row r="23" spans="1:15" x14ac:dyDescent="0.3">
      <c r="A23" s="107">
        <v>42.7</v>
      </c>
      <c r="B23">
        <f t="shared" si="2"/>
        <v>67</v>
      </c>
      <c r="C23" s="71">
        <v>34.6</v>
      </c>
      <c r="D23">
        <f t="shared" si="3"/>
        <v>14</v>
      </c>
      <c r="E23" s="74">
        <v>45.3</v>
      </c>
      <c r="F23">
        <f t="shared" si="4"/>
        <v>81</v>
      </c>
      <c r="G23" s="78">
        <v>40</v>
      </c>
      <c r="H23">
        <f t="shared" si="5"/>
        <v>47</v>
      </c>
      <c r="M23">
        <v>23</v>
      </c>
      <c r="N23" s="77">
        <f t="shared" si="0"/>
        <v>33.1</v>
      </c>
      <c r="O23">
        <f t="shared" si="1"/>
        <v>8.5</v>
      </c>
    </row>
    <row r="24" spans="1:15" x14ac:dyDescent="0.3">
      <c r="A24" s="107">
        <v>30.9</v>
      </c>
      <c r="B24">
        <f t="shared" si="2"/>
        <v>6</v>
      </c>
      <c r="C24" s="71">
        <v>35</v>
      </c>
      <c r="D24">
        <f t="shared" si="3"/>
        <v>17.5</v>
      </c>
      <c r="E24" s="74">
        <v>40.200000000000003</v>
      </c>
      <c r="F24">
        <f t="shared" si="4"/>
        <v>50</v>
      </c>
      <c r="G24" s="78">
        <v>33.1</v>
      </c>
      <c r="H24">
        <f t="shared" si="5"/>
        <v>8.5</v>
      </c>
      <c r="M24">
        <v>24</v>
      </c>
      <c r="N24" s="74">
        <f t="shared" ref="N24:N49" si="6">E2</f>
        <v>45.4</v>
      </c>
      <c r="O24">
        <f t="shared" si="1"/>
        <v>83</v>
      </c>
    </row>
    <row r="25" spans="1:15" x14ac:dyDescent="0.3">
      <c r="A25" s="107">
        <v>31.1</v>
      </c>
      <c r="B25">
        <f t="shared" si="2"/>
        <v>7</v>
      </c>
      <c r="C25" s="71">
        <v>41.6</v>
      </c>
      <c r="D25">
        <f t="shared" si="3"/>
        <v>61</v>
      </c>
      <c r="E25" s="74">
        <v>45.6</v>
      </c>
      <c r="F25">
        <f t="shared" si="4"/>
        <v>84</v>
      </c>
      <c r="M25">
        <v>25</v>
      </c>
      <c r="N25" s="74">
        <f t="shared" si="6"/>
        <v>44</v>
      </c>
      <c r="O25">
        <f t="shared" si="1"/>
        <v>75.5</v>
      </c>
    </row>
    <row r="26" spans="1:15" x14ac:dyDescent="0.3">
      <c r="A26" s="107">
        <v>36.9</v>
      </c>
      <c r="B26">
        <f t="shared" si="2"/>
        <v>27</v>
      </c>
      <c r="C26" s="71">
        <v>37.200000000000003</v>
      </c>
      <c r="D26">
        <f t="shared" si="3"/>
        <v>31.5</v>
      </c>
      <c r="E26" s="74">
        <v>58</v>
      </c>
      <c r="F26">
        <f t="shared" si="4"/>
        <v>99</v>
      </c>
      <c r="M26">
        <v>26</v>
      </c>
      <c r="N26" s="74">
        <f t="shared" si="6"/>
        <v>40.5</v>
      </c>
      <c r="O26">
        <f t="shared" si="1"/>
        <v>52.5</v>
      </c>
    </row>
    <row r="27" spans="1:15" x14ac:dyDescent="0.3">
      <c r="E27" s="109">
        <v>36</v>
      </c>
      <c r="F27">
        <f t="shared" si="4"/>
        <v>20</v>
      </c>
      <c r="M27">
        <v>27</v>
      </c>
      <c r="N27" s="74">
        <f t="shared" si="6"/>
        <v>40.200000000000003</v>
      </c>
      <c r="O27">
        <f t="shared" si="1"/>
        <v>50</v>
      </c>
    </row>
    <row r="28" spans="1:15" x14ac:dyDescent="0.3">
      <c r="A28" s="95" t="s">
        <v>227</v>
      </c>
      <c r="B28" s="96">
        <f>SUM(B2:B26)</f>
        <v>1302.5</v>
      </c>
      <c r="C28" s="95" t="s">
        <v>228</v>
      </c>
      <c r="D28" s="96">
        <f>SUM(D2:D26)</f>
        <v>1452.5</v>
      </c>
      <c r="E28" s="95" t="s">
        <v>232</v>
      </c>
      <c r="F28" s="96">
        <f>SUM(F2:F27)</f>
        <v>1083.5</v>
      </c>
      <c r="G28" s="95" t="s">
        <v>231</v>
      </c>
      <c r="H28" s="96">
        <f>SUM(H2:H24)</f>
        <v>1111.5</v>
      </c>
      <c r="M28">
        <v>28</v>
      </c>
      <c r="N28" s="74">
        <f t="shared" si="6"/>
        <v>36.6</v>
      </c>
      <c r="O28">
        <f t="shared" si="1"/>
        <v>26</v>
      </c>
    </row>
    <row r="29" spans="1:15" x14ac:dyDescent="0.3">
      <c r="A29" s="92" t="s">
        <v>245</v>
      </c>
      <c r="B29" s="93">
        <f>B28/COUNT(A2:A26)</f>
        <v>52.1</v>
      </c>
      <c r="C29" s="92" t="s">
        <v>246</v>
      </c>
      <c r="D29" s="93">
        <f t="shared" ref="D29:H29" si="7">D28/COUNT(C2:C26)</f>
        <v>58.1</v>
      </c>
      <c r="E29" s="92" t="s">
        <v>256</v>
      </c>
      <c r="F29" s="93">
        <f>F28/COUNT(E2:E27)</f>
        <v>41.67307692307692</v>
      </c>
      <c r="G29" s="92" t="s">
        <v>259</v>
      </c>
      <c r="H29" s="93">
        <f t="shared" si="7"/>
        <v>48.326086956521742</v>
      </c>
      <c r="M29">
        <v>29</v>
      </c>
      <c r="N29" s="74">
        <f t="shared" si="6"/>
        <v>43.5</v>
      </c>
      <c r="O29">
        <f t="shared" si="1"/>
        <v>71.5</v>
      </c>
    </row>
    <row r="30" spans="1:15" x14ac:dyDescent="0.3">
      <c r="M30">
        <v>30</v>
      </c>
      <c r="N30" s="74">
        <f t="shared" si="6"/>
        <v>40.5</v>
      </c>
      <c r="O30">
        <f t="shared" si="1"/>
        <v>52.5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34.9</v>
      </c>
      <c r="O31">
        <f t="shared" si="1"/>
        <v>16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34</v>
      </c>
      <c r="O32">
        <f t="shared" si="1"/>
        <v>11.5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36.4</v>
      </c>
      <c r="O33">
        <f t="shared" ref="O33:O64" si="8">_xlfn.RANK.AVG(N33,$N$1:$N$99,1)</f>
        <v>22.5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36.1</v>
      </c>
      <c r="O34">
        <f t="shared" si="8"/>
        <v>21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34</v>
      </c>
      <c r="O35">
        <f t="shared" si="8"/>
        <v>11.5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37.200000000000003</v>
      </c>
      <c r="O36">
        <f t="shared" si="8"/>
        <v>31.5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37.5</v>
      </c>
      <c r="O37">
        <f t="shared" si="8"/>
        <v>34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30.3</v>
      </c>
      <c r="O38">
        <f t="shared" si="8"/>
        <v>5</v>
      </c>
    </row>
    <row r="39" spans="1:15" ht="15" thickBot="1" x14ac:dyDescent="0.35">
      <c r="M39">
        <v>39</v>
      </c>
      <c r="N39" s="74">
        <f t="shared" si="6"/>
        <v>36.5</v>
      </c>
      <c r="O39">
        <f t="shared" si="8"/>
        <v>24.5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37.4</v>
      </c>
      <c r="O40">
        <f t="shared" si="8"/>
        <v>33</v>
      </c>
    </row>
    <row r="41" spans="1:15" x14ac:dyDescent="0.3">
      <c r="B41" s="97" t="s">
        <v>245</v>
      </c>
      <c r="C41" s="98">
        <f>B29</f>
        <v>52.1</v>
      </c>
      <c r="D41" s="91"/>
      <c r="E41" s="59"/>
      <c r="F41" s="97" t="s">
        <v>245</v>
      </c>
      <c r="G41" s="98">
        <f>B29</f>
        <v>52.1</v>
      </c>
      <c r="I41" s="116"/>
      <c r="J41" s="116"/>
      <c r="M41">
        <v>41</v>
      </c>
      <c r="N41" s="74">
        <f t="shared" si="6"/>
        <v>40.200000000000003</v>
      </c>
      <c r="O41">
        <f t="shared" si="8"/>
        <v>50</v>
      </c>
    </row>
    <row r="42" spans="1:15" x14ac:dyDescent="0.3">
      <c r="B42" s="99" t="s">
        <v>246</v>
      </c>
      <c r="C42" s="100">
        <f>D29</f>
        <v>58.1</v>
      </c>
      <c r="D42" s="111"/>
      <c r="E42" s="111"/>
      <c r="F42" s="99" t="s">
        <v>256</v>
      </c>
      <c r="G42" s="100">
        <f>F29</f>
        <v>41.67307692307692</v>
      </c>
      <c r="I42" s="132" t="s">
        <v>283</v>
      </c>
      <c r="J42" s="131"/>
      <c r="M42">
        <v>42</v>
      </c>
      <c r="N42" s="74">
        <f t="shared" si="6"/>
        <v>36.4</v>
      </c>
      <c r="O42">
        <f t="shared" si="8"/>
        <v>22.5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38.700000000000003</v>
      </c>
      <c r="O43">
        <f t="shared" si="8"/>
        <v>42.5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34.299999999999997</v>
      </c>
      <c r="O44">
        <f t="shared" si="8"/>
        <v>13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45.3</v>
      </c>
      <c r="O45">
        <f t="shared" si="8"/>
        <v>81</v>
      </c>
    </row>
    <row r="46" spans="1:15" x14ac:dyDescent="0.3">
      <c r="B46" s="99" t="s">
        <v>249</v>
      </c>
      <c r="C46" s="100">
        <f>ABS(C41-C42)/(SQRT((C45*(C45+1))/12*(1/C43+1/C44)))</f>
        <v>1.4552137502179978</v>
      </c>
      <c r="D46" s="111"/>
      <c r="E46" s="111"/>
      <c r="F46" s="99" t="s">
        <v>249</v>
      </c>
      <c r="G46" s="100">
        <f>ABS(G41-G42)/(SQRT((G45*(G45+1))/12*(1/G43+1/G44)))</f>
        <v>2.5039844240894413</v>
      </c>
      <c r="I46" s="131"/>
      <c r="J46" s="131"/>
      <c r="M46">
        <v>46</v>
      </c>
      <c r="N46" s="74">
        <f t="shared" si="6"/>
        <v>40.200000000000003</v>
      </c>
      <c r="O46">
        <f t="shared" si="8"/>
        <v>50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45.6</v>
      </c>
      <c r="O47">
        <f t="shared" si="8"/>
        <v>84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58</v>
      </c>
      <c r="O48">
        <f t="shared" si="8"/>
        <v>99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36</v>
      </c>
      <c r="O49">
        <f t="shared" si="8"/>
        <v>20</v>
      </c>
    </row>
    <row r="50" spans="2:15" ht="15" thickBot="1" x14ac:dyDescent="0.35">
      <c r="M50">
        <v>50</v>
      </c>
      <c r="N50" s="108">
        <f t="shared" ref="N50:N74" si="9">C2</f>
        <v>41.3</v>
      </c>
      <c r="O50">
        <f t="shared" si="8"/>
        <v>59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37.9</v>
      </c>
      <c r="O51">
        <f t="shared" si="8"/>
        <v>37.5</v>
      </c>
    </row>
    <row r="52" spans="2:15" x14ac:dyDescent="0.3">
      <c r="B52" s="97" t="s">
        <v>245</v>
      </c>
      <c r="C52" s="98">
        <f>B29</f>
        <v>52.1</v>
      </c>
      <c r="F52" s="97" t="s">
        <v>246</v>
      </c>
      <c r="G52" s="98">
        <f>D29</f>
        <v>58.1</v>
      </c>
      <c r="M52">
        <v>52</v>
      </c>
      <c r="N52" s="108">
        <f t="shared" si="9"/>
        <v>33.9</v>
      </c>
      <c r="O52">
        <f t="shared" si="8"/>
        <v>10</v>
      </c>
    </row>
    <row r="53" spans="2:15" x14ac:dyDescent="0.3">
      <c r="B53" s="99" t="s">
        <v>259</v>
      </c>
      <c r="C53" s="100">
        <f>H29</f>
        <v>48.326086956521742</v>
      </c>
      <c r="F53" s="99" t="s">
        <v>256</v>
      </c>
      <c r="G53" s="100">
        <f>F29</f>
        <v>41.67307692307692</v>
      </c>
      <c r="M53">
        <v>53</v>
      </c>
      <c r="N53" s="108">
        <f t="shared" si="9"/>
        <v>48.8</v>
      </c>
      <c r="O53">
        <f t="shared" si="8"/>
        <v>91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38.299999999999997</v>
      </c>
      <c r="O54">
        <f t="shared" si="8"/>
        <v>40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38.700000000000003</v>
      </c>
      <c r="O55">
        <f t="shared" si="8"/>
        <v>42.5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49.1</v>
      </c>
      <c r="O56">
        <f t="shared" si="8"/>
        <v>92</v>
      </c>
    </row>
    <row r="57" spans="2:15" x14ac:dyDescent="0.3">
      <c r="B57" s="99" t="s">
        <v>249</v>
      </c>
      <c r="C57" s="100">
        <f>ABS(C52-C53)/(SQRT((C56*(C56+1))/12*(1/C54+1/C55)))</f>
        <v>0.93299036141471081</v>
      </c>
      <c r="F57" s="99" t="s">
        <v>249</v>
      </c>
      <c r="G57" s="100">
        <f>ABS(G52-G53)/(SQRT((G56*(G56+1))/12*(1/G54+1/G55)))</f>
        <v>3.9448607433736633</v>
      </c>
      <c r="M57">
        <v>57</v>
      </c>
      <c r="N57" s="108">
        <f t="shared" si="9"/>
        <v>43.5</v>
      </c>
      <c r="O57">
        <f t="shared" si="8"/>
        <v>71.5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47.3</v>
      </c>
      <c r="O58">
        <f t="shared" si="8"/>
        <v>89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значимы</v>
      </c>
      <c r="M59">
        <v>59</v>
      </c>
      <c r="N59" s="108">
        <f t="shared" si="9"/>
        <v>40.700000000000003</v>
      </c>
      <c r="O59">
        <f t="shared" si="8"/>
        <v>55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37</v>
      </c>
      <c r="O60">
        <f t="shared" si="8"/>
        <v>28.5</v>
      </c>
    </row>
    <row r="61" spans="2:15" ht="15" thickBot="1" x14ac:dyDescent="0.35">
      <c r="M61">
        <v>61</v>
      </c>
      <c r="N61" s="108">
        <f t="shared" si="9"/>
        <v>41.7</v>
      </c>
      <c r="O61">
        <f t="shared" si="8"/>
        <v>62.5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42.1</v>
      </c>
      <c r="O62">
        <f t="shared" si="8"/>
        <v>65</v>
      </c>
    </row>
    <row r="63" spans="2:15" x14ac:dyDescent="0.3">
      <c r="B63" s="97" t="s">
        <v>246</v>
      </c>
      <c r="C63" s="98">
        <f>D29</f>
        <v>58.1</v>
      </c>
      <c r="F63" s="97" t="s">
        <v>256</v>
      </c>
      <c r="G63" s="98">
        <f>F29</f>
        <v>41.67307692307692</v>
      </c>
      <c r="M63">
        <v>63</v>
      </c>
      <c r="N63" s="108">
        <f t="shared" si="9"/>
        <v>41.1</v>
      </c>
      <c r="O63">
        <f t="shared" si="8"/>
        <v>57.5</v>
      </c>
    </row>
    <row r="64" spans="2:15" x14ac:dyDescent="0.3">
      <c r="B64" s="99" t="s">
        <v>259</v>
      </c>
      <c r="C64" s="100">
        <f>H29</f>
        <v>48.326086956521742</v>
      </c>
      <c r="F64" s="99" t="s">
        <v>259</v>
      </c>
      <c r="G64" s="100">
        <f>H29</f>
        <v>48.326086956521742</v>
      </c>
      <c r="M64">
        <v>64</v>
      </c>
      <c r="N64" s="108">
        <f t="shared" si="9"/>
        <v>40.700000000000003</v>
      </c>
      <c r="O64">
        <f t="shared" si="8"/>
        <v>55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44.1</v>
      </c>
      <c r="O65">
        <f t="shared" ref="O65:O96" si="10">_xlfn.RANK.AVG(N65,$N$1:$N$99,1)</f>
        <v>77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48.4</v>
      </c>
      <c r="O66">
        <f t="shared" si="10"/>
        <v>90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42.6</v>
      </c>
      <c r="O67">
        <f t="shared" si="10"/>
        <v>66</v>
      </c>
    </row>
    <row r="68" spans="2:15" x14ac:dyDescent="0.3">
      <c r="B68" s="99" t="s">
        <v>249</v>
      </c>
      <c r="C68" s="100">
        <f>ABS(C63-C64)/(SQRT((C67*(C67+1))/12*(1/C65+1/C66)))</f>
        <v>2.4163160512215098</v>
      </c>
      <c r="F68" s="99" t="s">
        <v>249</v>
      </c>
      <c r="G68" s="100">
        <f>ABS(G63-G64)/(SQRT((G67*(G67+1))/12*(1/G65+1/G66)))</f>
        <v>1.6265907986117687</v>
      </c>
      <c r="M68">
        <v>68</v>
      </c>
      <c r="N68" s="108">
        <f t="shared" si="9"/>
        <v>43.2</v>
      </c>
      <c r="O68">
        <f t="shared" si="10"/>
        <v>68.5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43.7</v>
      </c>
      <c r="O69">
        <f t="shared" si="10"/>
        <v>73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51.8</v>
      </c>
      <c r="O70">
        <f t="shared" si="10"/>
        <v>98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34.6</v>
      </c>
      <c r="O71">
        <f t="shared" si="10"/>
        <v>14</v>
      </c>
    </row>
    <row r="72" spans="2:15" x14ac:dyDescent="0.3">
      <c r="M72">
        <v>72</v>
      </c>
      <c r="N72" s="108">
        <f t="shared" si="9"/>
        <v>35</v>
      </c>
      <c r="O72">
        <f t="shared" si="10"/>
        <v>17.5</v>
      </c>
    </row>
    <row r="73" spans="2:15" x14ac:dyDescent="0.3">
      <c r="M73">
        <v>73</v>
      </c>
      <c r="N73" s="108">
        <f t="shared" si="9"/>
        <v>41.6</v>
      </c>
      <c r="O73">
        <f t="shared" si="10"/>
        <v>61</v>
      </c>
    </row>
    <row r="74" spans="2:15" x14ac:dyDescent="0.3">
      <c r="M74">
        <v>74</v>
      </c>
      <c r="N74" s="108">
        <f t="shared" si="9"/>
        <v>37.200000000000003</v>
      </c>
      <c r="O74">
        <f t="shared" si="10"/>
        <v>31.5</v>
      </c>
    </row>
    <row r="75" spans="2:15" x14ac:dyDescent="0.3">
      <c r="M75">
        <v>75</v>
      </c>
      <c r="N75" s="107">
        <f>A2</f>
        <v>39.299999999999997</v>
      </c>
      <c r="O75">
        <f t="shared" si="10"/>
        <v>44.5</v>
      </c>
    </row>
    <row r="76" spans="2:15" x14ac:dyDescent="0.3">
      <c r="M76">
        <v>76</v>
      </c>
      <c r="N76" s="107">
        <f t="shared" ref="N76:N99" si="11">A3</f>
        <v>41.7</v>
      </c>
      <c r="O76">
        <f t="shared" si="10"/>
        <v>62.5</v>
      </c>
    </row>
    <row r="77" spans="2:15" x14ac:dyDescent="0.3">
      <c r="M77">
        <v>77</v>
      </c>
      <c r="N77" s="107">
        <f t="shared" si="11"/>
        <v>25.5</v>
      </c>
      <c r="O77">
        <f t="shared" si="10"/>
        <v>2</v>
      </c>
    </row>
    <row r="78" spans="2:15" x14ac:dyDescent="0.3">
      <c r="M78">
        <v>78</v>
      </c>
      <c r="N78" s="107">
        <f t="shared" si="11"/>
        <v>43.8</v>
      </c>
      <c r="O78">
        <f t="shared" si="10"/>
        <v>74</v>
      </c>
    </row>
    <row r="79" spans="2:15" x14ac:dyDescent="0.3">
      <c r="M79">
        <v>79</v>
      </c>
      <c r="N79" s="107">
        <f t="shared" si="11"/>
        <v>41.5</v>
      </c>
      <c r="O79">
        <f t="shared" si="10"/>
        <v>60</v>
      </c>
    </row>
    <row r="80" spans="2:15" x14ac:dyDescent="0.3">
      <c r="M80">
        <v>80</v>
      </c>
      <c r="N80" s="107">
        <f t="shared" si="11"/>
        <v>45.8</v>
      </c>
      <c r="O80">
        <f t="shared" si="10"/>
        <v>85</v>
      </c>
    </row>
    <row r="81" spans="13:15" x14ac:dyDescent="0.3">
      <c r="M81">
        <v>81</v>
      </c>
      <c r="N81" s="107">
        <f t="shared" si="11"/>
        <v>37</v>
      </c>
      <c r="O81">
        <f t="shared" si="10"/>
        <v>28.5</v>
      </c>
    </row>
    <row r="82" spans="13:15" x14ac:dyDescent="0.3">
      <c r="M82">
        <v>82</v>
      </c>
      <c r="N82" s="107">
        <f t="shared" si="11"/>
        <v>39.299999999999997</v>
      </c>
      <c r="O82">
        <f t="shared" si="10"/>
        <v>44.5</v>
      </c>
    </row>
    <row r="83" spans="13:15" x14ac:dyDescent="0.3">
      <c r="M83">
        <v>83</v>
      </c>
      <c r="N83" s="107">
        <f t="shared" si="11"/>
        <v>37.9</v>
      </c>
      <c r="O83">
        <f t="shared" si="10"/>
        <v>37.5</v>
      </c>
    </row>
    <row r="84" spans="13:15" x14ac:dyDescent="0.3">
      <c r="M84">
        <v>84</v>
      </c>
      <c r="N84" s="107">
        <f t="shared" si="11"/>
        <v>45.9</v>
      </c>
      <c r="O84">
        <f t="shared" si="10"/>
        <v>86</v>
      </c>
    </row>
    <row r="85" spans="13:15" x14ac:dyDescent="0.3">
      <c r="M85">
        <v>85</v>
      </c>
      <c r="N85" s="107">
        <f t="shared" si="11"/>
        <v>38.6</v>
      </c>
      <c r="O85">
        <f t="shared" si="10"/>
        <v>41</v>
      </c>
    </row>
    <row r="86" spans="13:15" x14ac:dyDescent="0.3">
      <c r="M86">
        <v>86</v>
      </c>
      <c r="N86" s="107">
        <f t="shared" si="11"/>
        <v>40.1</v>
      </c>
      <c r="O86">
        <f t="shared" si="10"/>
        <v>48</v>
      </c>
    </row>
    <row r="87" spans="13:15" x14ac:dyDescent="0.3">
      <c r="M87">
        <v>87</v>
      </c>
      <c r="N87" s="107">
        <f t="shared" si="11"/>
        <v>51.1</v>
      </c>
      <c r="O87">
        <f t="shared" si="10"/>
        <v>96</v>
      </c>
    </row>
    <row r="88" spans="13:15" x14ac:dyDescent="0.3">
      <c r="M88">
        <v>88</v>
      </c>
      <c r="N88" s="107">
        <f t="shared" si="11"/>
        <v>44.8</v>
      </c>
      <c r="O88">
        <f t="shared" si="10"/>
        <v>79</v>
      </c>
    </row>
    <row r="89" spans="13:15" x14ac:dyDescent="0.3">
      <c r="M89">
        <v>89</v>
      </c>
      <c r="N89" s="107">
        <f t="shared" si="11"/>
        <v>29.8</v>
      </c>
      <c r="O89">
        <f t="shared" si="10"/>
        <v>3</v>
      </c>
    </row>
    <row r="90" spans="13:15" x14ac:dyDescent="0.3">
      <c r="M90">
        <v>90</v>
      </c>
      <c r="N90" s="107">
        <f t="shared" si="11"/>
        <v>35</v>
      </c>
      <c r="O90">
        <f t="shared" si="10"/>
        <v>17.5</v>
      </c>
    </row>
    <row r="91" spans="13:15" x14ac:dyDescent="0.3">
      <c r="M91">
        <v>91</v>
      </c>
      <c r="N91" s="107">
        <f t="shared" si="11"/>
        <v>40.700000000000003</v>
      </c>
      <c r="O91">
        <f t="shared" si="10"/>
        <v>55</v>
      </c>
    </row>
    <row r="92" spans="13:15" x14ac:dyDescent="0.3">
      <c r="M92">
        <v>92</v>
      </c>
      <c r="N92" s="107">
        <f t="shared" si="11"/>
        <v>50.9</v>
      </c>
      <c r="O92">
        <f t="shared" si="10"/>
        <v>95</v>
      </c>
    </row>
    <row r="93" spans="13:15" x14ac:dyDescent="0.3">
      <c r="M93">
        <v>93</v>
      </c>
      <c r="N93" s="107">
        <f t="shared" si="11"/>
        <v>46.1</v>
      </c>
      <c r="O93">
        <f t="shared" si="10"/>
        <v>87</v>
      </c>
    </row>
    <row r="94" spans="13:15" x14ac:dyDescent="0.3">
      <c r="M94">
        <v>94</v>
      </c>
      <c r="N94" s="107">
        <f t="shared" si="11"/>
        <v>45.3</v>
      </c>
      <c r="O94">
        <f t="shared" si="10"/>
        <v>81</v>
      </c>
    </row>
    <row r="95" spans="13:15" x14ac:dyDescent="0.3">
      <c r="M95">
        <v>95</v>
      </c>
      <c r="N95" s="107">
        <f t="shared" si="11"/>
        <v>43.2</v>
      </c>
      <c r="O95">
        <f t="shared" si="10"/>
        <v>68.5</v>
      </c>
    </row>
    <row r="96" spans="13:15" x14ac:dyDescent="0.3">
      <c r="M96">
        <v>96</v>
      </c>
      <c r="N96" s="107">
        <f t="shared" si="11"/>
        <v>42.7</v>
      </c>
      <c r="O96">
        <f t="shared" si="10"/>
        <v>67</v>
      </c>
    </row>
    <row r="97" spans="13:15" x14ac:dyDescent="0.3">
      <c r="M97">
        <v>97</v>
      </c>
      <c r="N97" s="107">
        <f t="shared" si="11"/>
        <v>30.9</v>
      </c>
      <c r="O97">
        <f t="shared" ref="O97:O128" si="12">_xlfn.RANK.AVG(N97,$N$1:$N$99,1)</f>
        <v>6</v>
      </c>
    </row>
    <row r="98" spans="13:15" x14ac:dyDescent="0.3">
      <c r="M98">
        <v>98</v>
      </c>
      <c r="N98" s="107">
        <f t="shared" si="11"/>
        <v>31.1</v>
      </c>
      <c r="O98">
        <f t="shared" si="12"/>
        <v>7</v>
      </c>
    </row>
    <row r="99" spans="13:15" x14ac:dyDescent="0.3">
      <c r="M99">
        <v>99</v>
      </c>
      <c r="N99" s="107">
        <f t="shared" si="11"/>
        <v>36.9</v>
      </c>
      <c r="O99">
        <f t="shared" si="12"/>
        <v>27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47E3-9928-402C-8E09-97DBA1E68EE7}">
  <dimension ref="A1:O102"/>
  <sheetViews>
    <sheetView topLeftCell="A34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89.5</v>
      </c>
      <c r="O1">
        <f t="shared" ref="O1:O32" si="1">_xlfn.RANK.AVG(N1,$N$1:$N$99,1)</f>
        <v>65.5</v>
      </c>
    </row>
    <row r="2" spans="1:15" x14ac:dyDescent="0.3">
      <c r="A2" s="107">
        <v>77.8</v>
      </c>
      <c r="B2">
        <f t="shared" ref="B2:B26" si="2">_xlfn.RANK.AVG(A2,$N$1:$N$99,1)</f>
        <v>10</v>
      </c>
      <c r="C2" s="108">
        <v>85.5</v>
      </c>
      <c r="D2">
        <f t="shared" ref="D2:D26" si="3">_xlfn.RANK.AVG(C2,$N$1:$N$99,1)</f>
        <v>38.5</v>
      </c>
      <c r="E2" s="74">
        <v>84.2</v>
      </c>
      <c r="F2">
        <f t="shared" ref="F2:F27" si="4">_xlfn.RANK.AVG(E2,$N$1:$N$99,1)</f>
        <v>28</v>
      </c>
      <c r="G2" s="77">
        <v>89.5</v>
      </c>
      <c r="H2">
        <f t="shared" ref="H2:H24" si="5">_xlfn.RANK.AVG(G2,$N$1:$N$99,1)</f>
        <v>65.5</v>
      </c>
      <c r="M2">
        <v>2</v>
      </c>
      <c r="N2" s="77">
        <f t="shared" si="0"/>
        <v>88.5</v>
      </c>
      <c r="O2">
        <f t="shared" si="1"/>
        <v>57.5</v>
      </c>
    </row>
    <row r="3" spans="1:15" x14ac:dyDescent="0.3">
      <c r="A3" s="107">
        <v>89.3</v>
      </c>
      <c r="B3">
        <f t="shared" si="2"/>
        <v>63</v>
      </c>
      <c r="C3" s="71">
        <v>90</v>
      </c>
      <c r="D3">
        <f t="shared" si="3"/>
        <v>69</v>
      </c>
      <c r="E3" s="74">
        <v>96.3</v>
      </c>
      <c r="F3">
        <f t="shared" si="4"/>
        <v>97</v>
      </c>
      <c r="G3" s="78">
        <v>88.5</v>
      </c>
      <c r="H3">
        <f t="shared" si="5"/>
        <v>57.5</v>
      </c>
      <c r="M3">
        <v>3</v>
      </c>
      <c r="N3" s="77">
        <f t="shared" si="0"/>
        <v>89.5</v>
      </c>
      <c r="O3">
        <f t="shared" si="1"/>
        <v>65.5</v>
      </c>
    </row>
    <row r="4" spans="1:15" x14ac:dyDescent="0.3">
      <c r="A4" s="107">
        <v>83.9</v>
      </c>
      <c r="B4">
        <f t="shared" si="2"/>
        <v>25</v>
      </c>
      <c r="C4" s="71">
        <v>82.3</v>
      </c>
      <c r="D4">
        <f t="shared" si="3"/>
        <v>18</v>
      </c>
      <c r="E4" s="74">
        <v>84.6</v>
      </c>
      <c r="F4">
        <f t="shared" si="4"/>
        <v>29</v>
      </c>
      <c r="G4" s="78">
        <v>89.5</v>
      </c>
      <c r="H4">
        <f t="shared" si="5"/>
        <v>65.5</v>
      </c>
      <c r="M4">
        <v>4</v>
      </c>
      <c r="N4" s="77">
        <f t="shared" si="0"/>
        <v>90.5</v>
      </c>
      <c r="O4">
        <f t="shared" si="1"/>
        <v>77</v>
      </c>
    </row>
    <row r="5" spans="1:15" x14ac:dyDescent="0.3">
      <c r="A5" s="107">
        <v>90.5</v>
      </c>
      <c r="B5">
        <f t="shared" si="2"/>
        <v>77</v>
      </c>
      <c r="C5" s="71">
        <v>80</v>
      </c>
      <c r="D5">
        <f t="shared" si="3"/>
        <v>14</v>
      </c>
      <c r="E5" s="74">
        <v>76.099999999999994</v>
      </c>
      <c r="F5">
        <f t="shared" si="4"/>
        <v>6</v>
      </c>
      <c r="G5" s="78">
        <v>90.5</v>
      </c>
      <c r="H5">
        <f t="shared" si="5"/>
        <v>77</v>
      </c>
      <c r="M5">
        <v>5</v>
      </c>
      <c r="N5" s="77">
        <f t="shared" si="0"/>
        <v>90.4</v>
      </c>
      <c r="O5">
        <f t="shared" si="1"/>
        <v>75</v>
      </c>
    </row>
    <row r="6" spans="1:15" x14ac:dyDescent="0.3">
      <c r="A6" s="107">
        <v>89.4</v>
      </c>
      <c r="B6">
        <f t="shared" si="2"/>
        <v>64</v>
      </c>
      <c r="C6" s="71">
        <v>85.1</v>
      </c>
      <c r="D6">
        <f t="shared" si="3"/>
        <v>34</v>
      </c>
      <c r="E6" s="74">
        <v>93.1</v>
      </c>
      <c r="F6">
        <f t="shared" si="4"/>
        <v>93</v>
      </c>
      <c r="G6" s="78">
        <v>90.4</v>
      </c>
      <c r="H6">
        <f t="shared" si="5"/>
        <v>75</v>
      </c>
      <c r="M6">
        <v>6</v>
      </c>
      <c r="N6" s="77">
        <f t="shared" si="0"/>
        <v>88.4</v>
      </c>
      <c r="O6">
        <f t="shared" si="1"/>
        <v>56</v>
      </c>
    </row>
    <row r="7" spans="1:15" x14ac:dyDescent="0.3">
      <c r="A7" s="107">
        <v>87.6</v>
      </c>
      <c r="B7">
        <f t="shared" si="2"/>
        <v>50</v>
      </c>
      <c r="C7" s="71">
        <v>96</v>
      </c>
      <c r="D7">
        <f t="shared" si="3"/>
        <v>95.5</v>
      </c>
      <c r="E7" s="74">
        <v>85.3</v>
      </c>
      <c r="F7">
        <f t="shared" si="4"/>
        <v>35.5</v>
      </c>
      <c r="G7" s="78">
        <v>88.4</v>
      </c>
      <c r="H7">
        <f t="shared" si="5"/>
        <v>56</v>
      </c>
      <c r="M7">
        <v>7</v>
      </c>
      <c r="N7" s="77">
        <f t="shared" si="0"/>
        <v>90.2</v>
      </c>
      <c r="O7">
        <f t="shared" si="1"/>
        <v>70.5</v>
      </c>
    </row>
    <row r="8" spans="1:15" x14ac:dyDescent="0.3">
      <c r="A8" s="107">
        <v>85.6</v>
      </c>
      <c r="B8">
        <f t="shared" si="2"/>
        <v>40.5</v>
      </c>
      <c r="C8" s="71">
        <v>95.3</v>
      </c>
      <c r="D8">
        <f t="shared" si="3"/>
        <v>94</v>
      </c>
      <c r="E8" s="74">
        <v>88</v>
      </c>
      <c r="F8">
        <f t="shared" si="4"/>
        <v>54</v>
      </c>
      <c r="G8" s="78">
        <v>90.2</v>
      </c>
      <c r="H8">
        <f t="shared" si="5"/>
        <v>70.5</v>
      </c>
      <c r="M8">
        <v>8</v>
      </c>
      <c r="N8" s="77">
        <f t="shared" si="0"/>
        <v>74.400000000000006</v>
      </c>
      <c r="O8">
        <f t="shared" si="1"/>
        <v>3</v>
      </c>
    </row>
    <row r="9" spans="1:15" x14ac:dyDescent="0.3">
      <c r="A9" s="107">
        <v>89.1</v>
      </c>
      <c r="B9">
        <f t="shared" si="2"/>
        <v>61</v>
      </c>
      <c r="C9" s="71">
        <v>91.6</v>
      </c>
      <c r="D9">
        <f t="shared" si="3"/>
        <v>82</v>
      </c>
      <c r="E9" s="74">
        <v>81</v>
      </c>
      <c r="F9">
        <f t="shared" si="4"/>
        <v>16</v>
      </c>
      <c r="G9" s="78">
        <v>74.400000000000006</v>
      </c>
      <c r="H9">
        <f t="shared" si="5"/>
        <v>3</v>
      </c>
      <c r="M9">
        <v>9</v>
      </c>
      <c r="N9" s="77">
        <f t="shared" si="0"/>
        <v>92.3</v>
      </c>
      <c r="O9">
        <f t="shared" si="1"/>
        <v>88.5</v>
      </c>
    </row>
    <row r="10" spans="1:15" x14ac:dyDescent="0.3">
      <c r="A10" s="107">
        <v>87.1</v>
      </c>
      <c r="B10">
        <f t="shared" si="2"/>
        <v>48</v>
      </c>
      <c r="C10" s="71">
        <v>90.3</v>
      </c>
      <c r="D10">
        <f t="shared" si="3"/>
        <v>73</v>
      </c>
      <c r="E10" s="74">
        <v>80.400000000000006</v>
      </c>
      <c r="F10">
        <f t="shared" si="4"/>
        <v>15</v>
      </c>
      <c r="G10" s="78">
        <v>92.3</v>
      </c>
      <c r="H10">
        <f t="shared" si="5"/>
        <v>88.5</v>
      </c>
      <c r="M10">
        <v>10</v>
      </c>
      <c r="N10" s="77">
        <f t="shared" si="0"/>
        <v>92.3</v>
      </c>
      <c r="O10">
        <f t="shared" si="1"/>
        <v>88.5</v>
      </c>
    </row>
    <row r="11" spans="1:15" x14ac:dyDescent="0.3">
      <c r="A11" s="107">
        <v>92.4</v>
      </c>
      <c r="B11">
        <f t="shared" si="2"/>
        <v>90</v>
      </c>
      <c r="C11" s="71">
        <v>86.4</v>
      </c>
      <c r="D11">
        <f t="shared" si="3"/>
        <v>46</v>
      </c>
      <c r="E11" s="74">
        <v>83.1</v>
      </c>
      <c r="F11">
        <f t="shared" si="4"/>
        <v>20.5</v>
      </c>
      <c r="G11" s="78">
        <v>92.3</v>
      </c>
      <c r="H11">
        <f t="shared" si="5"/>
        <v>88.5</v>
      </c>
      <c r="M11">
        <v>11</v>
      </c>
      <c r="N11" s="77">
        <f t="shared" si="0"/>
        <v>88.3</v>
      </c>
      <c r="O11">
        <f t="shared" si="1"/>
        <v>55</v>
      </c>
    </row>
    <row r="12" spans="1:15" x14ac:dyDescent="0.3">
      <c r="A12" s="107">
        <v>77.7</v>
      </c>
      <c r="B12">
        <f t="shared" si="2"/>
        <v>8.5</v>
      </c>
      <c r="C12" s="71">
        <v>83</v>
      </c>
      <c r="D12">
        <f t="shared" si="3"/>
        <v>19</v>
      </c>
      <c r="E12" s="74">
        <v>88.5</v>
      </c>
      <c r="F12">
        <f t="shared" si="4"/>
        <v>57.5</v>
      </c>
      <c r="G12" s="78">
        <v>88.3</v>
      </c>
      <c r="H12">
        <f t="shared" si="5"/>
        <v>55</v>
      </c>
      <c r="M12">
        <v>12</v>
      </c>
      <c r="N12" s="77">
        <f t="shared" si="0"/>
        <v>88.6</v>
      </c>
      <c r="O12">
        <f t="shared" si="1"/>
        <v>59.5</v>
      </c>
    </row>
    <row r="13" spans="1:15" x14ac:dyDescent="0.3">
      <c r="A13" s="107">
        <v>78.900000000000006</v>
      </c>
      <c r="B13">
        <f t="shared" si="2"/>
        <v>12</v>
      </c>
      <c r="C13" s="71">
        <v>90.5</v>
      </c>
      <c r="D13">
        <f t="shared" si="3"/>
        <v>77</v>
      </c>
      <c r="E13" s="74">
        <v>74.7</v>
      </c>
      <c r="F13">
        <f t="shared" si="4"/>
        <v>4</v>
      </c>
      <c r="G13" s="78">
        <v>88.6</v>
      </c>
      <c r="H13">
        <f t="shared" si="5"/>
        <v>59.5</v>
      </c>
      <c r="M13">
        <v>13</v>
      </c>
      <c r="N13" s="77">
        <f t="shared" si="0"/>
        <v>85</v>
      </c>
      <c r="O13">
        <f t="shared" si="1"/>
        <v>33</v>
      </c>
    </row>
    <row r="14" spans="1:15" x14ac:dyDescent="0.3">
      <c r="A14" s="107">
        <v>87.8</v>
      </c>
      <c r="B14">
        <f t="shared" si="2"/>
        <v>52</v>
      </c>
      <c r="C14" s="71">
        <v>90.3</v>
      </c>
      <c r="D14">
        <f t="shared" si="3"/>
        <v>73</v>
      </c>
      <c r="E14" s="74">
        <v>86.1</v>
      </c>
      <c r="F14">
        <f t="shared" si="4"/>
        <v>43.5</v>
      </c>
      <c r="G14" s="78">
        <v>85</v>
      </c>
      <c r="H14">
        <f t="shared" si="5"/>
        <v>33</v>
      </c>
      <c r="M14">
        <v>14</v>
      </c>
      <c r="N14" s="77">
        <f t="shared" si="0"/>
        <v>85.3</v>
      </c>
      <c r="O14">
        <f t="shared" si="1"/>
        <v>35.5</v>
      </c>
    </row>
    <row r="15" spans="1:15" x14ac:dyDescent="0.3">
      <c r="A15" s="107">
        <v>92.2</v>
      </c>
      <c r="B15">
        <f t="shared" si="2"/>
        <v>86.5</v>
      </c>
      <c r="C15" s="71">
        <v>84.1</v>
      </c>
      <c r="D15">
        <f t="shared" si="3"/>
        <v>26.5</v>
      </c>
      <c r="E15" s="74">
        <v>91.7</v>
      </c>
      <c r="F15">
        <f t="shared" si="4"/>
        <v>83</v>
      </c>
      <c r="G15" s="78">
        <v>85.3</v>
      </c>
      <c r="H15">
        <f t="shared" si="5"/>
        <v>35.5</v>
      </c>
      <c r="M15">
        <v>15</v>
      </c>
      <c r="N15" s="77">
        <f t="shared" si="0"/>
        <v>90.8</v>
      </c>
      <c r="O15">
        <f t="shared" si="1"/>
        <v>79</v>
      </c>
    </row>
    <row r="16" spans="1:15" x14ac:dyDescent="0.3">
      <c r="A16" s="107">
        <v>90.3</v>
      </c>
      <c r="B16">
        <f t="shared" si="2"/>
        <v>73</v>
      </c>
      <c r="C16" s="71">
        <v>91.5</v>
      </c>
      <c r="D16">
        <f t="shared" si="3"/>
        <v>81</v>
      </c>
      <c r="E16" s="74">
        <v>85.6</v>
      </c>
      <c r="F16">
        <f t="shared" si="4"/>
        <v>40.5</v>
      </c>
      <c r="G16" s="78">
        <v>90.8</v>
      </c>
      <c r="H16">
        <f t="shared" si="5"/>
        <v>79</v>
      </c>
      <c r="M16">
        <v>16</v>
      </c>
      <c r="N16" s="77">
        <f t="shared" si="0"/>
        <v>89.2</v>
      </c>
      <c r="O16">
        <f t="shared" si="1"/>
        <v>62</v>
      </c>
    </row>
    <row r="17" spans="1:15" x14ac:dyDescent="0.3">
      <c r="A17" s="107">
        <v>97.2</v>
      </c>
      <c r="B17">
        <f t="shared" si="2"/>
        <v>98</v>
      </c>
      <c r="C17" s="71">
        <v>86.1</v>
      </c>
      <c r="D17">
        <f t="shared" si="3"/>
        <v>43.5</v>
      </c>
      <c r="E17" s="74">
        <v>83.3</v>
      </c>
      <c r="F17">
        <f t="shared" si="4"/>
        <v>22</v>
      </c>
      <c r="G17" s="78">
        <v>89.2</v>
      </c>
      <c r="H17">
        <f t="shared" si="5"/>
        <v>62</v>
      </c>
      <c r="M17">
        <v>17</v>
      </c>
      <c r="N17" s="77">
        <f t="shared" si="0"/>
        <v>86.6</v>
      </c>
      <c r="O17">
        <f t="shared" si="1"/>
        <v>47</v>
      </c>
    </row>
    <row r="18" spans="1:15" x14ac:dyDescent="0.3">
      <c r="A18" s="107">
        <v>92.7</v>
      </c>
      <c r="B18">
        <f t="shared" si="2"/>
        <v>91.5</v>
      </c>
      <c r="C18" s="71">
        <v>77.7</v>
      </c>
      <c r="D18">
        <f t="shared" si="3"/>
        <v>8.5</v>
      </c>
      <c r="E18" s="74">
        <v>85.8</v>
      </c>
      <c r="F18">
        <f t="shared" si="4"/>
        <v>42</v>
      </c>
      <c r="G18" s="78">
        <v>86.6</v>
      </c>
      <c r="H18">
        <f t="shared" si="5"/>
        <v>47</v>
      </c>
      <c r="M18">
        <v>18</v>
      </c>
      <c r="N18" s="77">
        <f t="shared" si="0"/>
        <v>89.9</v>
      </c>
      <c r="O18">
        <f t="shared" si="1"/>
        <v>68</v>
      </c>
    </row>
    <row r="19" spans="1:15" x14ac:dyDescent="0.3">
      <c r="A19" s="107">
        <v>83.7</v>
      </c>
      <c r="B19">
        <f t="shared" si="2"/>
        <v>24</v>
      </c>
      <c r="C19" s="71">
        <v>84.7</v>
      </c>
      <c r="D19">
        <f t="shared" si="3"/>
        <v>30</v>
      </c>
      <c r="E19" s="74">
        <v>84.8</v>
      </c>
      <c r="F19">
        <f t="shared" si="4"/>
        <v>31</v>
      </c>
      <c r="G19" s="78">
        <v>89.9</v>
      </c>
      <c r="H19">
        <f t="shared" si="5"/>
        <v>68</v>
      </c>
      <c r="M19">
        <v>19</v>
      </c>
      <c r="N19" s="77">
        <f t="shared" si="0"/>
        <v>85.5</v>
      </c>
      <c r="O19">
        <f t="shared" si="1"/>
        <v>38.5</v>
      </c>
    </row>
    <row r="20" spans="1:15" x14ac:dyDescent="0.3">
      <c r="A20" s="107">
        <v>85.4</v>
      </c>
      <c r="B20">
        <f t="shared" si="2"/>
        <v>37</v>
      </c>
      <c r="C20" s="71">
        <v>86.2</v>
      </c>
      <c r="D20">
        <f t="shared" si="3"/>
        <v>45</v>
      </c>
      <c r="E20" s="74">
        <v>109.3</v>
      </c>
      <c r="F20">
        <f t="shared" si="4"/>
        <v>99</v>
      </c>
      <c r="G20" s="78">
        <v>85.5</v>
      </c>
      <c r="H20">
        <f t="shared" si="5"/>
        <v>38.5</v>
      </c>
      <c r="M20">
        <v>20</v>
      </c>
      <c r="N20" s="77">
        <f t="shared" si="0"/>
        <v>87.4</v>
      </c>
      <c r="O20">
        <f t="shared" si="1"/>
        <v>49</v>
      </c>
    </row>
    <row r="21" spans="1:15" x14ac:dyDescent="0.3">
      <c r="A21" s="107">
        <v>90.2</v>
      </c>
      <c r="B21">
        <f t="shared" si="2"/>
        <v>70.5</v>
      </c>
      <c r="C21" s="71">
        <v>88.6</v>
      </c>
      <c r="D21">
        <f t="shared" si="3"/>
        <v>59.5</v>
      </c>
      <c r="E21" s="74">
        <v>89.6</v>
      </c>
      <c r="F21">
        <f t="shared" si="4"/>
        <v>67</v>
      </c>
      <c r="G21" s="78">
        <v>87.4</v>
      </c>
      <c r="H21">
        <f t="shared" si="5"/>
        <v>49</v>
      </c>
      <c r="M21">
        <v>21</v>
      </c>
      <c r="N21" s="77">
        <f t="shared" si="0"/>
        <v>76.3</v>
      </c>
      <c r="O21">
        <f t="shared" si="1"/>
        <v>7</v>
      </c>
    </row>
    <row r="22" spans="1:15" x14ac:dyDescent="0.3">
      <c r="A22" s="107">
        <v>96</v>
      </c>
      <c r="B22">
        <f t="shared" si="2"/>
        <v>95.5</v>
      </c>
      <c r="C22" s="71">
        <v>92.7</v>
      </c>
      <c r="D22">
        <f t="shared" si="3"/>
        <v>91.5</v>
      </c>
      <c r="E22" s="74">
        <v>87.9</v>
      </c>
      <c r="F22">
        <f t="shared" si="4"/>
        <v>53</v>
      </c>
      <c r="G22" s="78">
        <v>76.3</v>
      </c>
      <c r="H22">
        <f t="shared" si="5"/>
        <v>7</v>
      </c>
      <c r="M22">
        <v>22</v>
      </c>
      <c r="N22" s="77">
        <f t="shared" si="0"/>
        <v>78.599999999999994</v>
      </c>
      <c r="O22">
        <f t="shared" si="1"/>
        <v>11</v>
      </c>
    </row>
    <row r="23" spans="1:15" x14ac:dyDescent="0.3">
      <c r="A23" s="107">
        <v>92</v>
      </c>
      <c r="B23">
        <f t="shared" si="2"/>
        <v>85</v>
      </c>
      <c r="C23" s="71">
        <v>83.6</v>
      </c>
      <c r="D23">
        <f t="shared" si="3"/>
        <v>23</v>
      </c>
      <c r="E23" s="74">
        <v>79.599999999999994</v>
      </c>
      <c r="F23">
        <f t="shared" si="4"/>
        <v>13</v>
      </c>
      <c r="G23" s="78">
        <v>78.599999999999994</v>
      </c>
      <c r="H23">
        <f t="shared" si="5"/>
        <v>11</v>
      </c>
      <c r="M23">
        <v>23</v>
      </c>
      <c r="N23" s="77">
        <f t="shared" si="0"/>
        <v>87.7</v>
      </c>
      <c r="O23">
        <f t="shared" si="1"/>
        <v>51</v>
      </c>
    </row>
    <row r="24" spans="1:15" x14ac:dyDescent="0.3">
      <c r="A24" s="107">
        <v>83.1</v>
      </c>
      <c r="B24">
        <f t="shared" si="2"/>
        <v>20.5</v>
      </c>
      <c r="C24" s="71">
        <v>61.9</v>
      </c>
      <c r="D24">
        <f t="shared" si="3"/>
        <v>1</v>
      </c>
      <c r="E24" s="74">
        <v>74.3</v>
      </c>
      <c r="F24">
        <f t="shared" si="4"/>
        <v>2</v>
      </c>
      <c r="G24" s="78">
        <v>87.7</v>
      </c>
      <c r="H24">
        <f t="shared" si="5"/>
        <v>51</v>
      </c>
      <c r="M24">
        <v>24</v>
      </c>
      <c r="N24" s="74">
        <f t="shared" ref="N24:N49" si="6">E2</f>
        <v>84.2</v>
      </c>
      <c r="O24">
        <f t="shared" si="1"/>
        <v>28</v>
      </c>
    </row>
    <row r="25" spans="1:15" x14ac:dyDescent="0.3">
      <c r="A25" s="107">
        <v>81.599999999999994</v>
      </c>
      <c r="B25">
        <f t="shared" si="2"/>
        <v>17</v>
      </c>
      <c r="C25" s="71">
        <v>84.9</v>
      </c>
      <c r="D25">
        <f t="shared" si="3"/>
        <v>32</v>
      </c>
      <c r="E25" s="74">
        <v>91.4</v>
      </c>
      <c r="F25">
        <f t="shared" si="4"/>
        <v>80</v>
      </c>
      <c r="M25">
        <v>25</v>
      </c>
      <c r="N25" s="74">
        <f t="shared" si="6"/>
        <v>96.3</v>
      </c>
      <c r="O25">
        <f t="shared" si="1"/>
        <v>97</v>
      </c>
    </row>
    <row r="26" spans="1:15" x14ac:dyDescent="0.3">
      <c r="A26" s="107">
        <v>75.900000000000006</v>
      </c>
      <c r="B26">
        <f t="shared" si="2"/>
        <v>5</v>
      </c>
      <c r="C26" s="71">
        <v>91.9</v>
      </c>
      <c r="D26">
        <f t="shared" si="3"/>
        <v>84</v>
      </c>
      <c r="E26" s="74">
        <v>92.2</v>
      </c>
      <c r="F26">
        <f t="shared" si="4"/>
        <v>86.5</v>
      </c>
      <c r="M26">
        <v>26</v>
      </c>
      <c r="N26" s="74">
        <f t="shared" si="6"/>
        <v>84.6</v>
      </c>
      <c r="O26">
        <f t="shared" si="1"/>
        <v>29</v>
      </c>
    </row>
    <row r="27" spans="1:15" x14ac:dyDescent="0.3">
      <c r="E27" s="112">
        <v>84.1</v>
      </c>
      <c r="F27">
        <f t="shared" si="4"/>
        <v>26.5</v>
      </c>
      <c r="M27">
        <v>27</v>
      </c>
      <c r="N27" s="74">
        <f t="shared" si="6"/>
        <v>76.099999999999994</v>
      </c>
      <c r="O27">
        <f t="shared" si="1"/>
        <v>6</v>
      </c>
    </row>
    <row r="28" spans="1:15" x14ac:dyDescent="0.3">
      <c r="A28" s="95" t="s">
        <v>227</v>
      </c>
      <c r="B28" s="96">
        <f>SUM(B2:B26)</f>
        <v>1304.5</v>
      </c>
      <c r="C28" s="95" t="s">
        <v>228</v>
      </c>
      <c r="D28" s="96">
        <f>SUM(D2:D26)</f>
        <v>1258.5</v>
      </c>
      <c r="E28" s="95" t="s">
        <v>232</v>
      </c>
      <c r="F28" s="96">
        <f>SUM(F2:F27)</f>
        <v>1144.5</v>
      </c>
      <c r="G28" s="95" t="s">
        <v>231</v>
      </c>
      <c r="H28" s="96">
        <f>SUM(H2:H24)</f>
        <v>1242.5</v>
      </c>
      <c r="M28">
        <v>28</v>
      </c>
      <c r="N28" s="74">
        <f t="shared" si="6"/>
        <v>93.1</v>
      </c>
      <c r="O28">
        <f t="shared" si="1"/>
        <v>93</v>
      </c>
    </row>
    <row r="29" spans="1:15" x14ac:dyDescent="0.3">
      <c r="A29" s="92" t="s">
        <v>245</v>
      </c>
      <c r="B29" s="93">
        <f>B28/COUNT(A2:A26)</f>
        <v>52.18</v>
      </c>
      <c r="C29" s="92" t="s">
        <v>246</v>
      </c>
      <c r="D29" s="93">
        <f t="shared" ref="D29:H29" si="7">D28/COUNT(C2:C26)</f>
        <v>50.34</v>
      </c>
      <c r="E29" s="92" t="s">
        <v>256</v>
      </c>
      <c r="F29" s="93">
        <f>F28/COUNT(E2:E27)</f>
        <v>44.019230769230766</v>
      </c>
      <c r="G29" s="92" t="s">
        <v>259</v>
      </c>
      <c r="H29" s="93">
        <f t="shared" si="7"/>
        <v>54.021739130434781</v>
      </c>
      <c r="M29">
        <v>29</v>
      </c>
      <c r="N29" s="74">
        <f t="shared" si="6"/>
        <v>85.3</v>
      </c>
      <c r="O29">
        <f t="shared" si="1"/>
        <v>35.5</v>
      </c>
    </row>
    <row r="30" spans="1:15" x14ac:dyDescent="0.3">
      <c r="M30">
        <v>30</v>
      </c>
      <c r="N30" s="74">
        <f t="shared" si="6"/>
        <v>88</v>
      </c>
      <c r="O30">
        <f t="shared" si="1"/>
        <v>54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81</v>
      </c>
      <c r="O31">
        <f t="shared" si="1"/>
        <v>16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80.400000000000006</v>
      </c>
      <c r="O32">
        <f t="shared" si="1"/>
        <v>15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83.1</v>
      </c>
      <c r="O33">
        <f t="shared" ref="O33:O64" si="8">_xlfn.RANK.AVG(N33,$N$1:$N$99,1)</f>
        <v>20.5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88.5</v>
      </c>
      <c r="O34">
        <f t="shared" si="8"/>
        <v>57.5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74.7</v>
      </c>
      <c r="O35">
        <f t="shared" si="8"/>
        <v>4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86.1</v>
      </c>
      <c r="O36">
        <f t="shared" si="8"/>
        <v>43.5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91.7</v>
      </c>
      <c r="O37">
        <f t="shared" si="8"/>
        <v>83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85.6</v>
      </c>
      <c r="O38">
        <f t="shared" si="8"/>
        <v>40.5</v>
      </c>
    </row>
    <row r="39" spans="1:15" ht="15" thickBot="1" x14ac:dyDescent="0.35">
      <c r="M39">
        <v>39</v>
      </c>
      <c r="N39" s="74">
        <f t="shared" si="6"/>
        <v>83.3</v>
      </c>
      <c r="O39">
        <f t="shared" si="8"/>
        <v>22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85.8</v>
      </c>
      <c r="O40">
        <f t="shared" si="8"/>
        <v>42</v>
      </c>
    </row>
    <row r="41" spans="1:15" x14ac:dyDescent="0.3">
      <c r="B41" s="97" t="s">
        <v>245</v>
      </c>
      <c r="C41" s="98">
        <f>B29</f>
        <v>52.18</v>
      </c>
      <c r="D41" s="91"/>
      <c r="E41" s="59"/>
      <c r="F41" s="97" t="s">
        <v>245</v>
      </c>
      <c r="G41" s="98">
        <f>B29</f>
        <v>52.18</v>
      </c>
      <c r="I41" s="116"/>
      <c r="J41" s="116"/>
      <c r="M41">
        <v>41</v>
      </c>
      <c r="N41" s="74">
        <f t="shared" si="6"/>
        <v>84.8</v>
      </c>
      <c r="O41">
        <f t="shared" si="8"/>
        <v>31</v>
      </c>
    </row>
    <row r="42" spans="1:15" x14ac:dyDescent="0.3">
      <c r="B42" s="99" t="s">
        <v>246</v>
      </c>
      <c r="C42" s="100">
        <f>D29</f>
        <v>50.34</v>
      </c>
      <c r="D42" s="111"/>
      <c r="E42" s="111"/>
      <c r="F42" s="99" t="s">
        <v>256</v>
      </c>
      <c r="G42" s="100">
        <f>F29</f>
        <v>44.019230769230766</v>
      </c>
      <c r="I42" s="130" t="s">
        <v>288</v>
      </c>
      <c r="J42" s="131"/>
      <c r="M42">
        <v>42</v>
      </c>
      <c r="N42" s="74">
        <f t="shared" si="6"/>
        <v>109.3</v>
      </c>
      <c r="O42">
        <f t="shared" si="8"/>
        <v>99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89.6</v>
      </c>
      <c r="O43">
        <f t="shared" si="8"/>
        <v>67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87.9</v>
      </c>
      <c r="O44">
        <f t="shared" si="8"/>
        <v>53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79.599999999999994</v>
      </c>
      <c r="O45">
        <f t="shared" si="8"/>
        <v>13</v>
      </c>
    </row>
    <row r="46" spans="1:15" x14ac:dyDescent="0.3">
      <c r="B46" s="99" t="s">
        <v>249</v>
      </c>
      <c r="C46" s="100">
        <f>ABS(C41-C42)/(SQRT((C45*(C45+1))/12*(1/C43+1/C44)))</f>
        <v>0.44626555006685176</v>
      </c>
      <c r="D46" s="111"/>
      <c r="E46" s="111"/>
      <c r="F46" s="99" t="s">
        <v>249</v>
      </c>
      <c r="G46" s="100">
        <f>ABS(G41-G42)/(SQRT((G45*(G45+1))/12*(1/G43+1/G44)))</f>
        <v>1.9597765219597845</v>
      </c>
      <c r="I46" s="131"/>
      <c r="J46" s="131"/>
      <c r="M46">
        <v>46</v>
      </c>
      <c r="N46" s="74">
        <f t="shared" si="6"/>
        <v>74.3</v>
      </c>
      <c r="O46">
        <f t="shared" si="8"/>
        <v>2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91.4</v>
      </c>
      <c r="O47">
        <f t="shared" si="8"/>
        <v>80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92.2</v>
      </c>
      <c r="O48">
        <f t="shared" si="8"/>
        <v>86.5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84.1</v>
      </c>
      <c r="O49">
        <f t="shared" si="8"/>
        <v>26.5</v>
      </c>
    </row>
    <row r="50" spans="2:15" ht="15" thickBot="1" x14ac:dyDescent="0.35">
      <c r="M50">
        <v>50</v>
      </c>
      <c r="N50" s="108">
        <f t="shared" ref="N50:N74" si="9">C2</f>
        <v>85.5</v>
      </c>
      <c r="O50">
        <f t="shared" si="8"/>
        <v>38.5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90</v>
      </c>
      <c r="O51">
        <f t="shared" si="8"/>
        <v>69</v>
      </c>
    </row>
    <row r="52" spans="2:15" x14ac:dyDescent="0.3">
      <c r="B52" s="97" t="s">
        <v>245</v>
      </c>
      <c r="C52" s="98">
        <f>B29</f>
        <v>52.18</v>
      </c>
      <c r="F52" s="97" t="s">
        <v>246</v>
      </c>
      <c r="G52" s="98">
        <f>D29</f>
        <v>50.34</v>
      </c>
      <c r="M52">
        <v>52</v>
      </c>
      <c r="N52" s="108">
        <f t="shared" si="9"/>
        <v>82.3</v>
      </c>
      <c r="O52">
        <f t="shared" si="8"/>
        <v>18</v>
      </c>
    </row>
    <row r="53" spans="2:15" x14ac:dyDescent="0.3">
      <c r="B53" s="99" t="s">
        <v>259</v>
      </c>
      <c r="C53" s="100">
        <f>H29</f>
        <v>54.021739130434781</v>
      </c>
      <c r="F53" s="99" t="s">
        <v>256</v>
      </c>
      <c r="G53" s="100">
        <f>F29</f>
        <v>44.019230769230766</v>
      </c>
      <c r="M53">
        <v>53</v>
      </c>
      <c r="N53" s="108">
        <f t="shared" si="9"/>
        <v>80</v>
      </c>
      <c r="O53">
        <f t="shared" si="8"/>
        <v>14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85.1</v>
      </c>
      <c r="O54">
        <f t="shared" si="8"/>
        <v>34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96</v>
      </c>
      <c r="O55">
        <f t="shared" si="8"/>
        <v>95.5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95.3</v>
      </c>
      <c r="O56">
        <f t="shared" si="8"/>
        <v>94</v>
      </c>
    </row>
    <row r="57" spans="2:15" x14ac:dyDescent="0.3">
      <c r="B57" s="99" t="s">
        <v>249</v>
      </c>
      <c r="C57" s="100">
        <f>ABS(C52-C53)/(SQRT((C56*(C56+1))/12*(1/C54+1/C55)))</f>
        <v>0.45531649434939109</v>
      </c>
      <c r="F57" s="99" t="s">
        <v>249</v>
      </c>
      <c r="G57" s="100">
        <f>ABS(G52-G53)/(SQRT((G56*(G56+1))/12*(1/G54+1/G55)))</f>
        <v>1.5179077840459572</v>
      </c>
      <c r="M57">
        <v>57</v>
      </c>
      <c r="N57" s="108">
        <f t="shared" si="9"/>
        <v>91.6</v>
      </c>
      <c r="O57">
        <f t="shared" si="8"/>
        <v>82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90.3</v>
      </c>
      <c r="O58">
        <f t="shared" si="8"/>
        <v>73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86.4</v>
      </c>
      <c r="O59">
        <f t="shared" si="8"/>
        <v>46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83</v>
      </c>
      <c r="O60">
        <f t="shared" si="8"/>
        <v>19</v>
      </c>
    </row>
    <row r="61" spans="2:15" ht="15" thickBot="1" x14ac:dyDescent="0.35">
      <c r="M61">
        <v>61</v>
      </c>
      <c r="N61" s="108">
        <f t="shared" si="9"/>
        <v>90.5</v>
      </c>
      <c r="O61">
        <f t="shared" si="8"/>
        <v>77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90.3</v>
      </c>
      <c r="O62">
        <f t="shared" si="8"/>
        <v>73</v>
      </c>
    </row>
    <row r="63" spans="2:15" x14ac:dyDescent="0.3">
      <c r="B63" s="97" t="s">
        <v>246</v>
      </c>
      <c r="C63" s="98">
        <f>D29</f>
        <v>50.34</v>
      </c>
      <c r="F63" s="97" t="s">
        <v>256</v>
      </c>
      <c r="G63" s="98">
        <f>F29</f>
        <v>44.019230769230766</v>
      </c>
      <c r="M63">
        <v>63</v>
      </c>
      <c r="N63" s="108">
        <f t="shared" si="9"/>
        <v>84.1</v>
      </c>
      <c r="O63">
        <f t="shared" si="8"/>
        <v>26.5</v>
      </c>
    </row>
    <row r="64" spans="2:15" x14ac:dyDescent="0.3">
      <c r="B64" s="99" t="s">
        <v>259</v>
      </c>
      <c r="C64" s="100">
        <f>H29</f>
        <v>54.021739130434781</v>
      </c>
      <c r="F64" s="99" t="s">
        <v>259</v>
      </c>
      <c r="G64" s="100">
        <f>H29</f>
        <v>54.021739130434781</v>
      </c>
      <c r="M64">
        <v>64</v>
      </c>
      <c r="N64" s="108">
        <f t="shared" si="9"/>
        <v>91.5</v>
      </c>
      <c r="O64">
        <f t="shared" si="8"/>
        <v>81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86.1</v>
      </c>
      <c r="O65">
        <f t="shared" ref="O65:O96" si="10">_xlfn.RANK.AVG(N65,$N$1:$N$99,1)</f>
        <v>43.5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77.7</v>
      </c>
      <c r="O66">
        <f t="shared" si="10"/>
        <v>8.5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84.7</v>
      </c>
      <c r="O67">
        <f t="shared" si="10"/>
        <v>30</v>
      </c>
    </row>
    <row r="68" spans="2:15" x14ac:dyDescent="0.3">
      <c r="B68" s="99" t="s">
        <v>249</v>
      </c>
      <c r="C68" s="100">
        <f>ABS(C63-C64)/(SQRT((C67*(C67+1))/12*(1/C65+1/C66)))</f>
        <v>0.91020303922347512</v>
      </c>
      <c r="F68" s="99" t="s">
        <v>249</v>
      </c>
      <c r="G68" s="100">
        <f>ABS(G63-G64)/(SQRT((G67*(G67+1))/12*(1/G65+1/G66)))</f>
        <v>2.4455078200066076</v>
      </c>
      <c r="M68">
        <v>68</v>
      </c>
      <c r="N68" s="108">
        <f t="shared" si="9"/>
        <v>86.2</v>
      </c>
      <c r="O68">
        <f t="shared" si="10"/>
        <v>45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88.6</v>
      </c>
      <c r="O69">
        <f t="shared" si="10"/>
        <v>59.5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92.7</v>
      </c>
      <c r="O70">
        <f t="shared" si="10"/>
        <v>91.5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83.6</v>
      </c>
      <c r="O71">
        <f t="shared" si="10"/>
        <v>23</v>
      </c>
    </row>
    <row r="72" spans="2:15" x14ac:dyDescent="0.3">
      <c r="M72">
        <v>72</v>
      </c>
      <c r="N72" s="108">
        <f t="shared" si="9"/>
        <v>61.9</v>
      </c>
      <c r="O72">
        <f t="shared" si="10"/>
        <v>1</v>
      </c>
    </row>
    <row r="73" spans="2:15" x14ac:dyDescent="0.3">
      <c r="M73">
        <v>73</v>
      </c>
      <c r="N73" s="108">
        <f t="shared" si="9"/>
        <v>84.9</v>
      </c>
      <c r="O73">
        <f t="shared" si="10"/>
        <v>32</v>
      </c>
    </row>
    <row r="74" spans="2:15" x14ac:dyDescent="0.3">
      <c r="M74">
        <v>74</v>
      </c>
      <c r="N74" s="108">
        <f t="shared" si="9"/>
        <v>91.9</v>
      </c>
      <c r="O74">
        <f t="shared" si="10"/>
        <v>84</v>
      </c>
    </row>
    <row r="75" spans="2:15" x14ac:dyDescent="0.3">
      <c r="M75">
        <v>75</v>
      </c>
      <c r="N75" s="107">
        <f>A2</f>
        <v>77.8</v>
      </c>
      <c r="O75">
        <f t="shared" si="10"/>
        <v>10</v>
      </c>
    </row>
    <row r="76" spans="2:15" x14ac:dyDescent="0.3">
      <c r="M76">
        <v>76</v>
      </c>
      <c r="N76" s="107">
        <f t="shared" ref="N76:N99" si="11">A3</f>
        <v>89.3</v>
      </c>
      <c r="O76">
        <f t="shared" si="10"/>
        <v>63</v>
      </c>
    </row>
    <row r="77" spans="2:15" x14ac:dyDescent="0.3">
      <c r="M77">
        <v>77</v>
      </c>
      <c r="N77" s="107">
        <f t="shared" si="11"/>
        <v>83.9</v>
      </c>
      <c r="O77">
        <f t="shared" si="10"/>
        <v>25</v>
      </c>
    </row>
    <row r="78" spans="2:15" x14ac:dyDescent="0.3">
      <c r="M78">
        <v>78</v>
      </c>
      <c r="N78" s="107">
        <f t="shared" si="11"/>
        <v>90.5</v>
      </c>
      <c r="O78">
        <f t="shared" si="10"/>
        <v>77</v>
      </c>
    </row>
    <row r="79" spans="2:15" x14ac:dyDescent="0.3">
      <c r="M79">
        <v>79</v>
      </c>
      <c r="N79" s="107">
        <f t="shared" si="11"/>
        <v>89.4</v>
      </c>
      <c r="O79">
        <f t="shared" si="10"/>
        <v>64</v>
      </c>
    </row>
    <row r="80" spans="2:15" x14ac:dyDescent="0.3">
      <c r="M80">
        <v>80</v>
      </c>
      <c r="N80" s="107">
        <f t="shared" si="11"/>
        <v>87.6</v>
      </c>
      <c r="O80">
        <f t="shared" si="10"/>
        <v>50</v>
      </c>
    </row>
    <row r="81" spans="13:15" x14ac:dyDescent="0.3">
      <c r="M81">
        <v>81</v>
      </c>
      <c r="N81" s="107">
        <f t="shared" si="11"/>
        <v>85.6</v>
      </c>
      <c r="O81">
        <f t="shared" si="10"/>
        <v>40.5</v>
      </c>
    </row>
    <row r="82" spans="13:15" x14ac:dyDescent="0.3">
      <c r="M82">
        <v>82</v>
      </c>
      <c r="N82" s="107">
        <f t="shared" si="11"/>
        <v>89.1</v>
      </c>
      <c r="O82">
        <f t="shared" si="10"/>
        <v>61</v>
      </c>
    </row>
    <row r="83" spans="13:15" x14ac:dyDescent="0.3">
      <c r="M83">
        <v>83</v>
      </c>
      <c r="N83" s="107">
        <f t="shared" si="11"/>
        <v>87.1</v>
      </c>
      <c r="O83">
        <f t="shared" si="10"/>
        <v>48</v>
      </c>
    </row>
    <row r="84" spans="13:15" x14ac:dyDescent="0.3">
      <c r="M84">
        <v>84</v>
      </c>
      <c r="N84" s="107">
        <f t="shared" si="11"/>
        <v>92.4</v>
      </c>
      <c r="O84">
        <f t="shared" si="10"/>
        <v>90</v>
      </c>
    </row>
    <row r="85" spans="13:15" x14ac:dyDescent="0.3">
      <c r="M85">
        <v>85</v>
      </c>
      <c r="N85" s="107">
        <f t="shared" si="11"/>
        <v>77.7</v>
      </c>
      <c r="O85">
        <f t="shared" si="10"/>
        <v>8.5</v>
      </c>
    </row>
    <row r="86" spans="13:15" x14ac:dyDescent="0.3">
      <c r="M86">
        <v>86</v>
      </c>
      <c r="N86" s="107">
        <f t="shared" si="11"/>
        <v>78.900000000000006</v>
      </c>
      <c r="O86">
        <f t="shared" si="10"/>
        <v>12</v>
      </c>
    </row>
    <row r="87" spans="13:15" x14ac:dyDescent="0.3">
      <c r="M87">
        <v>87</v>
      </c>
      <c r="N87" s="107">
        <f t="shared" si="11"/>
        <v>87.8</v>
      </c>
      <c r="O87">
        <f t="shared" si="10"/>
        <v>52</v>
      </c>
    </row>
    <row r="88" spans="13:15" x14ac:dyDescent="0.3">
      <c r="M88">
        <v>88</v>
      </c>
      <c r="N88" s="107">
        <f t="shared" si="11"/>
        <v>92.2</v>
      </c>
      <c r="O88">
        <f t="shared" si="10"/>
        <v>86.5</v>
      </c>
    </row>
    <row r="89" spans="13:15" x14ac:dyDescent="0.3">
      <c r="M89">
        <v>89</v>
      </c>
      <c r="N89" s="107">
        <f t="shared" si="11"/>
        <v>90.3</v>
      </c>
      <c r="O89">
        <f t="shared" si="10"/>
        <v>73</v>
      </c>
    </row>
    <row r="90" spans="13:15" x14ac:dyDescent="0.3">
      <c r="M90">
        <v>90</v>
      </c>
      <c r="N90" s="107">
        <f t="shared" si="11"/>
        <v>97.2</v>
      </c>
      <c r="O90">
        <f t="shared" si="10"/>
        <v>98</v>
      </c>
    </row>
    <row r="91" spans="13:15" x14ac:dyDescent="0.3">
      <c r="M91">
        <v>91</v>
      </c>
      <c r="N91" s="107">
        <f t="shared" si="11"/>
        <v>92.7</v>
      </c>
      <c r="O91">
        <f t="shared" si="10"/>
        <v>91.5</v>
      </c>
    </row>
    <row r="92" spans="13:15" x14ac:dyDescent="0.3">
      <c r="M92">
        <v>92</v>
      </c>
      <c r="N92" s="107">
        <f t="shared" si="11"/>
        <v>83.7</v>
      </c>
      <c r="O92">
        <f t="shared" si="10"/>
        <v>24</v>
      </c>
    </row>
    <row r="93" spans="13:15" x14ac:dyDescent="0.3">
      <c r="M93">
        <v>93</v>
      </c>
      <c r="N93" s="107">
        <f t="shared" si="11"/>
        <v>85.4</v>
      </c>
      <c r="O93">
        <f t="shared" si="10"/>
        <v>37</v>
      </c>
    </row>
    <row r="94" spans="13:15" x14ac:dyDescent="0.3">
      <c r="M94">
        <v>94</v>
      </c>
      <c r="N94" s="107">
        <f t="shared" si="11"/>
        <v>90.2</v>
      </c>
      <c r="O94">
        <f t="shared" si="10"/>
        <v>70.5</v>
      </c>
    </row>
    <row r="95" spans="13:15" x14ac:dyDescent="0.3">
      <c r="M95">
        <v>95</v>
      </c>
      <c r="N95" s="107">
        <f t="shared" si="11"/>
        <v>96</v>
      </c>
      <c r="O95">
        <f t="shared" si="10"/>
        <v>95.5</v>
      </c>
    </row>
    <row r="96" spans="13:15" x14ac:dyDescent="0.3">
      <c r="M96">
        <v>96</v>
      </c>
      <c r="N96" s="107">
        <f t="shared" si="11"/>
        <v>92</v>
      </c>
      <c r="O96">
        <f t="shared" si="10"/>
        <v>85</v>
      </c>
    </row>
    <row r="97" spans="13:15" x14ac:dyDescent="0.3">
      <c r="M97">
        <v>97</v>
      </c>
      <c r="N97" s="107">
        <f t="shared" si="11"/>
        <v>83.1</v>
      </c>
      <c r="O97">
        <f t="shared" ref="O97:O128" si="12">_xlfn.RANK.AVG(N97,$N$1:$N$99,1)</f>
        <v>20.5</v>
      </c>
    </row>
    <row r="98" spans="13:15" x14ac:dyDescent="0.3">
      <c r="M98">
        <v>98</v>
      </c>
      <c r="N98" s="107">
        <f t="shared" si="11"/>
        <v>81.599999999999994</v>
      </c>
      <c r="O98">
        <f t="shared" si="12"/>
        <v>17</v>
      </c>
    </row>
    <row r="99" spans="13:15" x14ac:dyDescent="0.3">
      <c r="M99">
        <v>99</v>
      </c>
      <c r="N99" s="107">
        <f t="shared" si="11"/>
        <v>75.900000000000006</v>
      </c>
      <c r="O99">
        <f t="shared" si="12"/>
        <v>5</v>
      </c>
    </row>
    <row r="100" spans="13:15" x14ac:dyDescent="0.3">
      <c r="M100">
        <v>100</v>
      </c>
    </row>
    <row r="101" spans="13:15" x14ac:dyDescent="0.3">
      <c r="M101">
        <v>101</v>
      </c>
    </row>
    <row r="102" spans="13:15" x14ac:dyDescent="0.3">
      <c r="M102">
        <v>102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  <ignoredErrors>
    <ignoredError sqref="O49" evalErro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C253-6AD4-47FF-9401-FBBA67A577FD}">
  <dimension ref="A1:O99"/>
  <sheetViews>
    <sheetView topLeftCell="A37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30.3</v>
      </c>
      <c r="O1">
        <f t="shared" ref="O1:O32" si="1">_xlfn.RANK.AVG(N1,$N$1:$N$99,1)</f>
        <v>77</v>
      </c>
    </row>
    <row r="2" spans="1:15" x14ac:dyDescent="0.3">
      <c r="A2" s="107">
        <v>27.7</v>
      </c>
      <c r="B2">
        <f t="shared" ref="B2:B26" si="2">_xlfn.RANK.AVG(A2,$N$1:$N$99,1)</f>
        <v>29.5</v>
      </c>
      <c r="C2" s="108">
        <v>26.1</v>
      </c>
      <c r="D2">
        <f t="shared" ref="D2:D26" si="3">_xlfn.RANK.AVG(C2,$N$1:$N$99,1)</f>
        <v>12</v>
      </c>
      <c r="E2" s="74">
        <v>27.5</v>
      </c>
      <c r="F2">
        <f t="shared" ref="F2:F27" si="4">_xlfn.RANK.AVG(E2,$N$1:$N$99,1)</f>
        <v>24.5</v>
      </c>
      <c r="G2" s="77">
        <v>30.3</v>
      </c>
      <c r="H2">
        <f t="shared" ref="H2:H24" si="5">_xlfn.RANK.AVG(G2,$N$1:$N$99,1)</f>
        <v>77</v>
      </c>
      <c r="M2">
        <v>2</v>
      </c>
      <c r="N2" s="77">
        <f t="shared" si="0"/>
        <v>29.5</v>
      </c>
      <c r="O2">
        <f t="shared" si="1"/>
        <v>58.5</v>
      </c>
    </row>
    <row r="3" spans="1:15" x14ac:dyDescent="0.3">
      <c r="A3" s="107">
        <v>29.6</v>
      </c>
      <c r="B3">
        <f t="shared" si="2"/>
        <v>60.5</v>
      </c>
      <c r="C3" s="71">
        <v>28.7</v>
      </c>
      <c r="D3">
        <f t="shared" si="3"/>
        <v>43</v>
      </c>
      <c r="E3" s="74">
        <v>31.5</v>
      </c>
      <c r="F3">
        <f t="shared" si="4"/>
        <v>89.5</v>
      </c>
      <c r="G3" s="78">
        <v>29.5</v>
      </c>
      <c r="H3">
        <f t="shared" si="5"/>
        <v>58.5</v>
      </c>
      <c r="M3">
        <v>3</v>
      </c>
      <c r="N3" s="77">
        <f t="shared" si="0"/>
        <v>28.8</v>
      </c>
      <c r="O3">
        <f t="shared" si="1"/>
        <v>45</v>
      </c>
    </row>
    <row r="4" spans="1:15" x14ac:dyDescent="0.3">
      <c r="A4" s="107">
        <v>27.2</v>
      </c>
      <c r="B4">
        <f t="shared" si="2"/>
        <v>18</v>
      </c>
      <c r="C4" s="71">
        <v>28.9</v>
      </c>
      <c r="D4">
        <f t="shared" si="3"/>
        <v>48</v>
      </c>
      <c r="E4" s="74">
        <v>29.2</v>
      </c>
      <c r="F4">
        <f t="shared" si="4"/>
        <v>52</v>
      </c>
      <c r="G4" s="78">
        <v>28.8</v>
      </c>
      <c r="H4">
        <f t="shared" si="5"/>
        <v>45</v>
      </c>
      <c r="M4">
        <v>4</v>
      </c>
      <c r="N4" s="77">
        <f t="shared" si="0"/>
        <v>30.4</v>
      </c>
      <c r="O4">
        <f t="shared" si="1"/>
        <v>79.5</v>
      </c>
    </row>
    <row r="5" spans="1:15" x14ac:dyDescent="0.3">
      <c r="A5" s="107">
        <v>29.5</v>
      </c>
      <c r="B5">
        <f t="shared" si="2"/>
        <v>58.5</v>
      </c>
      <c r="C5" s="71">
        <v>28.4</v>
      </c>
      <c r="D5">
        <f t="shared" si="3"/>
        <v>37.5</v>
      </c>
      <c r="E5" s="74">
        <v>22.5</v>
      </c>
      <c r="F5">
        <f t="shared" si="4"/>
        <v>4.5</v>
      </c>
      <c r="G5" s="78">
        <v>30.4</v>
      </c>
      <c r="H5">
        <f t="shared" si="5"/>
        <v>79.5</v>
      </c>
      <c r="M5">
        <v>5</v>
      </c>
      <c r="N5" s="77">
        <f t="shared" si="0"/>
        <v>29.7</v>
      </c>
      <c r="O5">
        <f t="shared" si="1"/>
        <v>63</v>
      </c>
    </row>
    <row r="6" spans="1:15" x14ac:dyDescent="0.3">
      <c r="A6" s="107">
        <v>30.2</v>
      </c>
      <c r="B6">
        <f t="shared" si="2"/>
        <v>73.5</v>
      </c>
      <c r="C6" s="71">
        <v>27.3</v>
      </c>
      <c r="D6">
        <f t="shared" si="3"/>
        <v>19.5</v>
      </c>
      <c r="E6" s="74">
        <v>31.8</v>
      </c>
      <c r="F6">
        <f t="shared" si="4"/>
        <v>94</v>
      </c>
      <c r="G6" s="78">
        <v>29.7</v>
      </c>
      <c r="H6">
        <f t="shared" si="5"/>
        <v>63</v>
      </c>
      <c r="M6">
        <v>6</v>
      </c>
      <c r="N6" s="77">
        <f t="shared" si="0"/>
        <v>25.5</v>
      </c>
      <c r="O6">
        <f t="shared" si="1"/>
        <v>9</v>
      </c>
    </row>
    <row r="7" spans="1:15" x14ac:dyDescent="0.3">
      <c r="A7" s="107">
        <v>30.2</v>
      </c>
      <c r="B7">
        <f t="shared" si="2"/>
        <v>73.5</v>
      </c>
      <c r="C7" s="71">
        <v>32</v>
      </c>
      <c r="D7">
        <f t="shared" si="3"/>
        <v>96</v>
      </c>
      <c r="E7" s="74">
        <v>27.5</v>
      </c>
      <c r="F7">
        <f t="shared" si="4"/>
        <v>24.5</v>
      </c>
      <c r="G7" s="78">
        <v>25.5</v>
      </c>
      <c r="H7">
        <f t="shared" si="5"/>
        <v>9</v>
      </c>
      <c r="M7">
        <v>7</v>
      </c>
      <c r="N7" s="77">
        <f t="shared" si="0"/>
        <v>31.4</v>
      </c>
      <c r="O7">
        <f t="shared" si="1"/>
        <v>88</v>
      </c>
    </row>
    <row r="8" spans="1:15" x14ac:dyDescent="0.3">
      <c r="A8" s="107">
        <v>28</v>
      </c>
      <c r="B8">
        <f t="shared" si="2"/>
        <v>33</v>
      </c>
      <c r="C8" s="71">
        <v>32.200000000000003</v>
      </c>
      <c r="D8">
        <f t="shared" si="3"/>
        <v>97.5</v>
      </c>
      <c r="E8" s="74">
        <v>28.9</v>
      </c>
      <c r="F8">
        <f t="shared" si="4"/>
        <v>48</v>
      </c>
      <c r="G8" s="78">
        <v>31.4</v>
      </c>
      <c r="H8">
        <f t="shared" si="5"/>
        <v>88</v>
      </c>
      <c r="M8">
        <v>8</v>
      </c>
      <c r="N8" s="77">
        <f t="shared" si="0"/>
        <v>22.5</v>
      </c>
      <c r="O8">
        <f t="shared" si="1"/>
        <v>4.5</v>
      </c>
    </row>
    <row r="9" spans="1:15" x14ac:dyDescent="0.3">
      <c r="A9" s="107">
        <v>28.3</v>
      </c>
      <c r="B9">
        <f t="shared" si="2"/>
        <v>36</v>
      </c>
      <c r="C9" s="71">
        <v>30.1</v>
      </c>
      <c r="D9">
        <f t="shared" si="3"/>
        <v>70</v>
      </c>
      <c r="E9" s="74">
        <v>27.8</v>
      </c>
      <c r="F9">
        <f t="shared" si="4"/>
        <v>31</v>
      </c>
      <c r="G9" s="78">
        <v>22.5</v>
      </c>
      <c r="H9">
        <f t="shared" si="5"/>
        <v>4.5</v>
      </c>
      <c r="M9">
        <v>9</v>
      </c>
      <c r="N9" s="77">
        <f t="shared" si="0"/>
        <v>31.7</v>
      </c>
      <c r="O9">
        <f t="shared" si="1"/>
        <v>92.5</v>
      </c>
    </row>
    <row r="10" spans="1:15" x14ac:dyDescent="0.3">
      <c r="A10" s="107">
        <v>30.3</v>
      </c>
      <c r="B10">
        <f t="shared" si="2"/>
        <v>77</v>
      </c>
      <c r="C10" s="71">
        <v>29.8</v>
      </c>
      <c r="D10">
        <f t="shared" si="3"/>
        <v>65</v>
      </c>
      <c r="E10" s="74">
        <v>29.1</v>
      </c>
      <c r="F10">
        <f t="shared" si="4"/>
        <v>50</v>
      </c>
      <c r="G10" s="78">
        <v>31.7</v>
      </c>
      <c r="H10">
        <f t="shared" si="5"/>
        <v>92.5</v>
      </c>
      <c r="M10">
        <v>10</v>
      </c>
      <c r="N10" s="77">
        <f t="shared" si="0"/>
        <v>31.6</v>
      </c>
      <c r="O10">
        <f t="shared" si="1"/>
        <v>91</v>
      </c>
    </row>
    <row r="11" spans="1:15" x14ac:dyDescent="0.3">
      <c r="A11" s="107">
        <v>30.2</v>
      </c>
      <c r="B11">
        <f t="shared" si="2"/>
        <v>73.5</v>
      </c>
      <c r="C11" s="71">
        <v>28.5</v>
      </c>
      <c r="D11">
        <f t="shared" si="3"/>
        <v>40</v>
      </c>
      <c r="E11" s="74">
        <v>27.6</v>
      </c>
      <c r="F11">
        <f t="shared" si="4"/>
        <v>27</v>
      </c>
      <c r="G11" s="78">
        <v>31.6</v>
      </c>
      <c r="H11">
        <f t="shared" si="5"/>
        <v>91</v>
      </c>
      <c r="M11">
        <v>11</v>
      </c>
      <c r="N11" s="77">
        <f t="shared" si="0"/>
        <v>27.7</v>
      </c>
      <c r="O11">
        <f t="shared" si="1"/>
        <v>29.5</v>
      </c>
    </row>
    <row r="12" spans="1:15" x14ac:dyDescent="0.3">
      <c r="A12" s="107">
        <v>22.9</v>
      </c>
      <c r="B12">
        <f t="shared" si="2"/>
        <v>6</v>
      </c>
      <c r="C12" s="71">
        <v>27.1</v>
      </c>
      <c r="D12">
        <f t="shared" si="3"/>
        <v>16</v>
      </c>
      <c r="E12" s="74">
        <v>30.1</v>
      </c>
      <c r="F12">
        <f t="shared" si="4"/>
        <v>70</v>
      </c>
      <c r="G12" s="78">
        <v>27.7</v>
      </c>
      <c r="H12">
        <f t="shared" si="5"/>
        <v>29.5</v>
      </c>
      <c r="M12">
        <v>12</v>
      </c>
      <c r="N12" s="77">
        <f t="shared" si="0"/>
        <v>30.8</v>
      </c>
      <c r="O12">
        <f t="shared" si="1"/>
        <v>84</v>
      </c>
    </row>
    <row r="13" spans="1:15" x14ac:dyDescent="0.3">
      <c r="A13" s="107">
        <v>27.6</v>
      </c>
      <c r="B13">
        <f t="shared" si="2"/>
        <v>27</v>
      </c>
      <c r="C13" s="71">
        <v>29.9</v>
      </c>
      <c r="D13">
        <f t="shared" si="3"/>
        <v>67</v>
      </c>
      <c r="E13" s="74">
        <v>21.5</v>
      </c>
      <c r="F13">
        <f t="shared" si="4"/>
        <v>2</v>
      </c>
      <c r="G13" s="78">
        <v>30.8</v>
      </c>
      <c r="H13">
        <f t="shared" si="5"/>
        <v>84</v>
      </c>
      <c r="M13">
        <v>13</v>
      </c>
      <c r="N13" s="77">
        <f t="shared" si="0"/>
        <v>28</v>
      </c>
      <c r="O13">
        <f t="shared" si="1"/>
        <v>33</v>
      </c>
    </row>
    <row r="14" spans="1:15" x14ac:dyDescent="0.3">
      <c r="A14" s="107">
        <v>29.9</v>
      </c>
      <c r="B14">
        <f t="shared" si="2"/>
        <v>67</v>
      </c>
      <c r="C14" s="71">
        <v>30.3</v>
      </c>
      <c r="D14">
        <f t="shared" si="3"/>
        <v>77</v>
      </c>
      <c r="E14" s="74">
        <v>28</v>
      </c>
      <c r="F14">
        <f t="shared" si="4"/>
        <v>33</v>
      </c>
      <c r="G14" s="78">
        <v>28</v>
      </c>
      <c r="H14">
        <f t="shared" si="5"/>
        <v>33</v>
      </c>
      <c r="M14">
        <v>14</v>
      </c>
      <c r="N14" s="77">
        <f t="shared" si="0"/>
        <v>27.1</v>
      </c>
      <c r="O14">
        <f t="shared" si="1"/>
        <v>16</v>
      </c>
    </row>
    <row r="15" spans="1:15" x14ac:dyDescent="0.3">
      <c r="A15" s="107">
        <v>31.7</v>
      </c>
      <c r="B15">
        <f t="shared" si="2"/>
        <v>92.5</v>
      </c>
      <c r="C15" s="71">
        <v>27.3</v>
      </c>
      <c r="D15">
        <f t="shared" si="3"/>
        <v>19.5</v>
      </c>
      <c r="E15" s="74">
        <v>30.6</v>
      </c>
      <c r="F15">
        <f t="shared" si="4"/>
        <v>81</v>
      </c>
      <c r="G15" s="78">
        <v>27.1</v>
      </c>
      <c r="H15">
        <f t="shared" si="5"/>
        <v>16</v>
      </c>
      <c r="M15">
        <v>15</v>
      </c>
      <c r="N15" s="77">
        <f t="shared" si="0"/>
        <v>28.5</v>
      </c>
      <c r="O15">
        <f t="shared" si="1"/>
        <v>40</v>
      </c>
    </row>
    <row r="16" spans="1:15" x14ac:dyDescent="0.3">
      <c r="A16" s="107">
        <v>31.5</v>
      </c>
      <c r="B16">
        <f t="shared" si="2"/>
        <v>89.5</v>
      </c>
      <c r="C16" s="71">
        <v>30.8</v>
      </c>
      <c r="D16">
        <f t="shared" si="3"/>
        <v>84</v>
      </c>
      <c r="E16" s="74">
        <v>29.7</v>
      </c>
      <c r="F16">
        <f t="shared" si="4"/>
        <v>63</v>
      </c>
      <c r="G16" s="78">
        <v>28.5</v>
      </c>
      <c r="H16">
        <f t="shared" si="5"/>
        <v>40</v>
      </c>
      <c r="M16">
        <v>16</v>
      </c>
      <c r="N16" s="77">
        <f t="shared" si="0"/>
        <v>29.3</v>
      </c>
      <c r="O16">
        <f t="shared" si="1"/>
        <v>54.5</v>
      </c>
    </row>
    <row r="17" spans="1:15" x14ac:dyDescent="0.3">
      <c r="A17" s="107">
        <v>32.200000000000003</v>
      </c>
      <c r="B17">
        <f t="shared" si="2"/>
        <v>97.5</v>
      </c>
      <c r="C17" s="71">
        <v>29.9</v>
      </c>
      <c r="D17">
        <f t="shared" si="3"/>
        <v>67</v>
      </c>
      <c r="E17" s="74">
        <v>27.4</v>
      </c>
      <c r="F17">
        <f t="shared" si="4"/>
        <v>22</v>
      </c>
      <c r="G17" s="78">
        <v>29.3</v>
      </c>
      <c r="H17">
        <f t="shared" si="5"/>
        <v>54.5</v>
      </c>
      <c r="M17">
        <v>17</v>
      </c>
      <c r="N17" s="77">
        <f t="shared" si="0"/>
        <v>29.6</v>
      </c>
      <c r="O17">
        <f t="shared" si="1"/>
        <v>60.5</v>
      </c>
    </row>
    <row r="18" spans="1:15" x14ac:dyDescent="0.3">
      <c r="A18" s="107">
        <v>31</v>
      </c>
      <c r="B18">
        <f t="shared" si="2"/>
        <v>86</v>
      </c>
      <c r="C18" s="71">
        <v>26</v>
      </c>
      <c r="D18">
        <f t="shared" si="3"/>
        <v>11</v>
      </c>
      <c r="E18" s="74">
        <v>25.9</v>
      </c>
      <c r="F18">
        <f t="shared" si="4"/>
        <v>10</v>
      </c>
      <c r="G18" s="78">
        <v>29.6</v>
      </c>
      <c r="H18">
        <f t="shared" si="5"/>
        <v>60.5</v>
      </c>
      <c r="M18">
        <v>18</v>
      </c>
      <c r="N18" s="77">
        <f t="shared" si="0"/>
        <v>30.4</v>
      </c>
      <c r="O18">
        <f t="shared" si="1"/>
        <v>79.5</v>
      </c>
    </row>
    <row r="19" spans="1:15" x14ac:dyDescent="0.3">
      <c r="A19" s="107">
        <v>28.8</v>
      </c>
      <c r="B19">
        <f t="shared" si="2"/>
        <v>45</v>
      </c>
      <c r="C19" s="71">
        <v>27.6</v>
      </c>
      <c r="D19">
        <f t="shared" si="3"/>
        <v>27</v>
      </c>
      <c r="E19" s="74">
        <v>27</v>
      </c>
      <c r="F19">
        <f t="shared" si="4"/>
        <v>14</v>
      </c>
      <c r="G19" s="78">
        <v>30.4</v>
      </c>
      <c r="H19">
        <f t="shared" si="5"/>
        <v>79.5</v>
      </c>
      <c r="M19">
        <v>19</v>
      </c>
      <c r="N19" s="77">
        <f t="shared" si="0"/>
        <v>28.6</v>
      </c>
      <c r="O19">
        <f t="shared" si="1"/>
        <v>42</v>
      </c>
    </row>
    <row r="20" spans="1:15" x14ac:dyDescent="0.3">
      <c r="A20" s="107">
        <v>27.4</v>
      </c>
      <c r="B20">
        <f t="shared" si="2"/>
        <v>22</v>
      </c>
      <c r="C20" s="71">
        <v>30.1</v>
      </c>
      <c r="D20">
        <f t="shared" si="3"/>
        <v>70</v>
      </c>
      <c r="E20" s="74">
        <v>37.799999999999997</v>
      </c>
      <c r="F20">
        <f t="shared" si="4"/>
        <v>99</v>
      </c>
      <c r="G20" s="78">
        <v>28.6</v>
      </c>
      <c r="H20">
        <f t="shared" si="5"/>
        <v>42</v>
      </c>
      <c r="M20">
        <v>20</v>
      </c>
      <c r="N20" s="77">
        <f t="shared" si="0"/>
        <v>29.7</v>
      </c>
      <c r="O20">
        <f t="shared" si="1"/>
        <v>63</v>
      </c>
    </row>
    <row r="21" spans="1:15" x14ac:dyDescent="0.3">
      <c r="A21" s="107">
        <v>30.7</v>
      </c>
      <c r="B21">
        <f t="shared" si="2"/>
        <v>82</v>
      </c>
      <c r="C21" s="71">
        <v>30.2</v>
      </c>
      <c r="D21">
        <f t="shared" si="3"/>
        <v>73.5</v>
      </c>
      <c r="E21" s="74">
        <v>29.2</v>
      </c>
      <c r="F21">
        <f t="shared" si="4"/>
        <v>52</v>
      </c>
      <c r="G21" s="78">
        <v>29.7</v>
      </c>
      <c r="H21">
        <f t="shared" si="5"/>
        <v>63</v>
      </c>
      <c r="M21">
        <v>21</v>
      </c>
      <c r="N21" s="77">
        <f t="shared" si="0"/>
        <v>24.7</v>
      </c>
      <c r="O21">
        <f t="shared" si="1"/>
        <v>8</v>
      </c>
    </row>
    <row r="22" spans="1:15" x14ac:dyDescent="0.3">
      <c r="A22" s="107">
        <v>31.3</v>
      </c>
      <c r="B22">
        <f t="shared" si="2"/>
        <v>87</v>
      </c>
      <c r="C22" s="71">
        <v>29.3</v>
      </c>
      <c r="D22">
        <f t="shared" si="3"/>
        <v>54.5</v>
      </c>
      <c r="E22" s="74">
        <v>29.2</v>
      </c>
      <c r="F22">
        <f t="shared" si="4"/>
        <v>52</v>
      </c>
      <c r="G22" s="78">
        <v>24.7</v>
      </c>
      <c r="H22">
        <f t="shared" si="5"/>
        <v>8</v>
      </c>
      <c r="M22">
        <v>22</v>
      </c>
      <c r="N22" s="77">
        <f t="shared" si="0"/>
        <v>26.7</v>
      </c>
      <c r="O22">
        <f t="shared" si="1"/>
        <v>13</v>
      </c>
    </row>
    <row r="23" spans="1:15" x14ac:dyDescent="0.3">
      <c r="A23" s="107">
        <v>28.4</v>
      </c>
      <c r="B23">
        <f t="shared" si="2"/>
        <v>37.5</v>
      </c>
      <c r="C23" s="71">
        <v>27.1</v>
      </c>
      <c r="D23">
        <f t="shared" si="3"/>
        <v>16</v>
      </c>
      <c r="E23" s="74">
        <v>27.4</v>
      </c>
      <c r="F23">
        <f t="shared" si="4"/>
        <v>22</v>
      </c>
      <c r="G23" s="78">
        <v>26.7</v>
      </c>
      <c r="H23">
        <f t="shared" si="5"/>
        <v>13</v>
      </c>
      <c r="M23">
        <v>23</v>
      </c>
      <c r="N23" s="77">
        <f t="shared" si="0"/>
        <v>30.8</v>
      </c>
      <c r="O23">
        <f t="shared" si="1"/>
        <v>84</v>
      </c>
    </row>
    <row r="24" spans="1:15" x14ac:dyDescent="0.3">
      <c r="A24" s="107">
        <v>28.2</v>
      </c>
      <c r="B24">
        <f t="shared" si="2"/>
        <v>35</v>
      </c>
      <c r="C24" s="71">
        <v>18.8</v>
      </c>
      <c r="D24">
        <f t="shared" si="3"/>
        <v>1</v>
      </c>
      <c r="E24" s="74">
        <v>23.1</v>
      </c>
      <c r="F24">
        <f t="shared" si="4"/>
        <v>7</v>
      </c>
      <c r="G24" s="78">
        <v>30.8</v>
      </c>
      <c r="H24">
        <f t="shared" si="5"/>
        <v>84</v>
      </c>
      <c r="M24">
        <v>24</v>
      </c>
      <c r="N24" s="74">
        <f t="shared" ref="N24:N49" si="6">E2</f>
        <v>27.5</v>
      </c>
      <c r="O24">
        <f t="shared" si="1"/>
        <v>24.5</v>
      </c>
    </row>
    <row r="25" spans="1:15" x14ac:dyDescent="0.3">
      <c r="A25" s="107">
        <v>28.9</v>
      </c>
      <c r="B25">
        <f t="shared" si="2"/>
        <v>48</v>
      </c>
      <c r="C25" s="71">
        <v>28.8</v>
      </c>
      <c r="D25">
        <f t="shared" si="3"/>
        <v>45</v>
      </c>
      <c r="E25" s="74">
        <v>28.5</v>
      </c>
      <c r="F25">
        <f t="shared" si="4"/>
        <v>40</v>
      </c>
      <c r="M25">
        <v>25</v>
      </c>
      <c r="N25" s="74">
        <f t="shared" si="6"/>
        <v>31.5</v>
      </c>
      <c r="O25">
        <f t="shared" si="1"/>
        <v>89.5</v>
      </c>
    </row>
    <row r="26" spans="1:15" x14ac:dyDescent="0.3">
      <c r="A26" s="107">
        <v>22.2</v>
      </c>
      <c r="B26">
        <f t="shared" si="2"/>
        <v>3</v>
      </c>
      <c r="C26" s="71">
        <v>31.9</v>
      </c>
      <c r="D26">
        <f t="shared" si="3"/>
        <v>95</v>
      </c>
      <c r="E26" s="74">
        <v>29.4</v>
      </c>
      <c r="F26">
        <f t="shared" si="4"/>
        <v>56.5</v>
      </c>
      <c r="M26">
        <v>26</v>
      </c>
      <c r="N26" s="74">
        <f t="shared" si="6"/>
        <v>29.2</v>
      </c>
      <c r="O26">
        <f t="shared" si="1"/>
        <v>52</v>
      </c>
    </row>
    <row r="27" spans="1:15" x14ac:dyDescent="0.3">
      <c r="E27" s="112">
        <v>29.4</v>
      </c>
      <c r="F27">
        <f t="shared" si="4"/>
        <v>56.5</v>
      </c>
      <c r="M27">
        <v>27</v>
      </c>
      <c r="N27" s="74">
        <f t="shared" si="6"/>
        <v>22.5</v>
      </c>
      <c r="O27">
        <f t="shared" si="1"/>
        <v>4.5</v>
      </c>
    </row>
    <row r="28" spans="1:15" x14ac:dyDescent="0.3">
      <c r="A28" s="95" t="s">
        <v>227</v>
      </c>
      <c r="B28" s="96">
        <f>SUM(B2:B26)</f>
        <v>1358</v>
      </c>
      <c r="C28" s="95" t="s">
        <v>228</v>
      </c>
      <c r="D28" s="96">
        <f>SUM(D2:D26)</f>
        <v>1252</v>
      </c>
      <c r="E28" s="95" t="s">
        <v>232</v>
      </c>
      <c r="F28" s="96">
        <f>SUM(F2:F27)</f>
        <v>1125</v>
      </c>
      <c r="G28" s="95" t="s">
        <v>231</v>
      </c>
      <c r="H28" s="96">
        <f>SUM(H2:H24)</f>
        <v>1215</v>
      </c>
      <c r="M28">
        <v>28</v>
      </c>
      <c r="N28" s="74">
        <f t="shared" si="6"/>
        <v>31.8</v>
      </c>
      <c r="O28">
        <f t="shared" si="1"/>
        <v>94</v>
      </c>
    </row>
    <row r="29" spans="1:15" x14ac:dyDescent="0.3">
      <c r="A29" s="92" t="s">
        <v>245</v>
      </c>
      <c r="B29" s="93">
        <f>B28/COUNT(A2:A26)</f>
        <v>54.32</v>
      </c>
      <c r="C29" s="92" t="s">
        <v>246</v>
      </c>
      <c r="D29" s="93">
        <f t="shared" ref="D29:H29" si="7">D28/COUNT(C2:C26)</f>
        <v>50.08</v>
      </c>
      <c r="E29" s="92" t="s">
        <v>256</v>
      </c>
      <c r="F29" s="93">
        <f>F28/COUNT(E2:E27)</f>
        <v>43.269230769230766</v>
      </c>
      <c r="G29" s="92" t="s">
        <v>259</v>
      </c>
      <c r="H29" s="93">
        <f t="shared" si="7"/>
        <v>52.826086956521742</v>
      </c>
      <c r="M29">
        <v>29</v>
      </c>
      <c r="N29" s="74">
        <f t="shared" si="6"/>
        <v>27.5</v>
      </c>
      <c r="O29">
        <f t="shared" si="1"/>
        <v>24.5</v>
      </c>
    </row>
    <row r="30" spans="1:15" x14ac:dyDescent="0.3">
      <c r="M30">
        <v>30</v>
      </c>
      <c r="N30" s="74">
        <f t="shared" si="6"/>
        <v>28.9</v>
      </c>
      <c r="O30">
        <f t="shared" si="1"/>
        <v>48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27.8</v>
      </c>
      <c r="O31">
        <f t="shared" si="1"/>
        <v>31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29.1</v>
      </c>
      <c r="O32">
        <f t="shared" si="1"/>
        <v>50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27.6</v>
      </c>
      <c r="O33">
        <f t="shared" ref="O33:O64" si="8">_xlfn.RANK.AVG(N33,$N$1:$N$99,1)</f>
        <v>27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30.1</v>
      </c>
      <c r="O34">
        <f t="shared" si="8"/>
        <v>70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21.5</v>
      </c>
      <c r="O35">
        <f t="shared" si="8"/>
        <v>2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28</v>
      </c>
      <c r="O36">
        <f t="shared" si="8"/>
        <v>33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30.6</v>
      </c>
      <c r="O37">
        <f t="shared" si="8"/>
        <v>81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29.7</v>
      </c>
      <c r="O38">
        <f t="shared" si="8"/>
        <v>63</v>
      </c>
    </row>
    <row r="39" spans="1:15" ht="15" thickBot="1" x14ac:dyDescent="0.35">
      <c r="M39">
        <v>39</v>
      </c>
      <c r="N39" s="74">
        <f t="shared" si="6"/>
        <v>27.4</v>
      </c>
      <c r="O39">
        <f t="shared" si="8"/>
        <v>22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25.9</v>
      </c>
      <c r="O40">
        <f t="shared" si="8"/>
        <v>10</v>
      </c>
    </row>
    <row r="41" spans="1:15" x14ac:dyDescent="0.3">
      <c r="B41" s="97" t="s">
        <v>245</v>
      </c>
      <c r="C41" s="98">
        <f>B29</f>
        <v>54.32</v>
      </c>
      <c r="D41" s="91"/>
      <c r="E41" s="59"/>
      <c r="F41" s="97" t="s">
        <v>245</v>
      </c>
      <c r="G41" s="98">
        <f>B29</f>
        <v>54.32</v>
      </c>
      <c r="I41" s="116"/>
      <c r="J41" s="116"/>
      <c r="M41">
        <v>41</v>
      </c>
      <c r="N41" s="74">
        <f t="shared" si="6"/>
        <v>27</v>
      </c>
      <c r="O41">
        <f t="shared" si="8"/>
        <v>14</v>
      </c>
    </row>
    <row r="42" spans="1:15" x14ac:dyDescent="0.3">
      <c r="B42" s="99" t="s">
        <v>246</v>
      </c>
      <c r="C42" s="100">
        <f>D29</f>
        <v>50.08</v>
      </c>
      <c r="D42" s="111"/>
      <c r="E42" s="111"/>
      <c r="F42" s="99" t="s">
        <v>256</v>
      </c>
      <c r="G42" s="100">
        <f>F29</f>
        <v>43.269230769230766</v>
      </c>
      <c r="I42" s="130" t="s">
        <v>287</v>
      </c>
      <c r="J42" s="131"/>
      <c r="M42">
        <v>42</v>
      </c>
      <c r="N42" s="74">
        <f t="shared" si="6"/>
        <v>37.799999999999997</v>
      </c>
      <c r="O42">
        <f t="shared" si="8"/>
        <v>99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29.2</v>
      </c>
      <c r="O43">
        <f t="shared" si="8"/>
        <v>52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29.2</v>
      </c>
      <c r="O44">
        <f t="shared" si="8"/>
        <v>52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27.4</v>
      </c>
      <c r="O45">
        <f t="shared" si="8"/>
        <v>22</v>
      </c>
    </row>
    <row r="46" spans="1:15" x14ac:dyDescent="0.3">
      <c r="B46" s="99" t="s">
        <v>249</v>
      </c>
      <c r="C46" s="100">
        <f>ABS(C41-C42)/(SQRT((C45*(C45+1))/12*(1/C43+1/C44)))</f>
        <v>1.0283510501540523</v>
      </c>
      <c r="D46" s="111"/>
      <c r="E46" s="111"/>
      <c r="F46" s="99" t="s">
        <v>249</v>
      </c>
      <c r="G46" s="100">
        <f>ABS(G41-G42)/(SQRT((G45*(G45+1))/12*(1/G43+1/G44)))</f>
        <v>2.6537986157483515</v>
      </c>
      <c r="I46" s="131"/>
      <c r="J46" s="131"/>
      <c r="M46">
        <v>46</v>
      </c>
      <c r="N46" s="74">
        <f t="shared" si="6"/>
        <v>23.1</v>
      </c>
      <c r="O46">
        <f t="shared" si="8"/>
        <v>7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28.5</v>
      </c>
      <c r="O47">
        <f t="shared" si="8"/>
        <v>40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29.4</v>
      </c>
      <c r="O48">
        <f t="shared" si="8"/>
        <v>56.5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29.4</v>
      </c>
      <c r="O49">
        <f t="shared" si="8"/>
        <v>56.5</v>
      </c>
    </row>
    <row r="50" spans="2:15" ht="15" thickBot="1" x14ac:dyDescent="0.35">
      <c r="M50">
        <v>50</v>
      </c>
      <c r="N50" s="108">
        <f t="shared" ref="N50:N74" si="9">C2</f>
        <v>26.1</v>
      </c>
      <c r="O50">
        <f t="shared" si="8"/>
        <v>12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28.7</v>
      </c>
      <c r="O51">
        <f t="shared" si="8"/>
        <v>43</v>
      </c>
    </row>
    <row r="52" spans="2:15" x14ac:dyDescent="0.3">
      <c r="B52" s="97" t="s">
        <v>245</v>
      </c>
      <c r="C52" s="98">
        <f>B29</f>
        <v>54.32</v>
      </c>
      <c r="F52" s="97" t="s">
        <v>246</v>
      </c>
      <c r="G52" s="98">
        <f>D29</f>
        <v>50.08</v>
      </c>
      <c r="M52">
        <v>52</v>
      </c>
      <c r="N52" s="108">
        <f t="shared" si="9"/>
        <v>28.9</v>
      </c>
      <c r="O52">
        <f t="shared" si="8"/>
        <v>48</v>
      </c>
    </row>
    <row r="53" spans="2:15" x14ac:dyDescent="0.3">
      <c r="B53" s="99" t="s">
        <v>259</v>
      </c>
      <c r="C53" s="100">
        <f>H29</f>
        <v>52.826086956521742</v>
      </c>
      <c r="F53" s="99" t="s">
        <v>256</v>
      </c>
      <c r="G53" s="100">
        <f>F29</f>
        <v>43.269230769230766</v>
      </c>
      <c r="M53">
        <v>53</v>
      </c>
      <c r="N53" s="108">
        <f t="shared" si="9"/>
        <v>28.4</v>
      </c>
      <c r="O53">
        <f t="shared" si="8"/>
        <v>37.5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27.3</v>
      </c>
      <c r="O54">
        <f t="shared" si="8"/>
        <v>19.5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32</v>
      </c>
      <c r="O55">
        <f t="shared" si="8"/>
        <v>96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32.200000000000003</v>
      </c>
      <c r="O56">
        <f t="shared" si="8"/>
        <v>97.5</v>
      </c>
    </row>
    <row r="57" spans="2:15" x14ac:dyDescent="0.3">
      <c r="B57" s="99" t="s">
        <v>249</v>
      </c>
      <c r="C57" s="100">
        <f>ABS(C52-C53)/(SQRT((C56*(C56+1))/12*(1/C54+1/C55)))</f>
        <v>0.369326599288127</v>
      </c>
      <c r="F57" s="99" t="s">
        <v>249</v>
      </c>
      <c r="G57" s="100">
        <f>ABS(G52-G53)/(SQRT((G56*(G56+1))/12*(1/G54+1/G55)))</f>
        <v>1.635579350120834</v>
      </c>
      <c r="M57">
        <v>57</v>
      </c>
      <c r="N57" s="108">
        <f t="shared" si="9"/>
        <v>30.1</v>
      </c>
      <c r="O57">
        <f t="shared" si="8"/>
        <v>70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29.8</v>
      </c>
      <c r="O58">
        <f t="shared" si="8"/>
        <v>65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28.5</v>
      </c>
      <c r="O59">
        <f t="shared" si="8"/>
        <v>40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27.1</v>
      </c>
      <c r="O60">
        <f t="shared" si="8"/>
        <v>16</v>
      </c>
    </row>
    <row r="61" spans="2:15" ht="15" thickBot="1" x14ac:dyDescent="0.35">
      <c r="M61">
        <v>61</v>
      </c>
      <c r="N61" s="108">
        <f t="shared" si="9"/>
        <v>29.9</v>
      </c>
      <c r="O61">
        <f t="shared" si="8"/>
        <v>67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30.3</v>
      </c>
      <c r="O62">
        <f t="shared" si="8"/>
        <v>77</v>
      </c>
    </row>
    <row r="63" spans="2:15" x14ac:dyDescent="0.3">
      <c r="B63" s="97" t="s">
        <v>246</v>
      </c>
      <c r="C63" s="98">
        <f>D29</f>
        <v>50.08</v>
      </c>
      <c r="F63" s="97" t="s">
        <v>256</v>
      </c>
      <c r="G63" s="98">
        <f>F29</f>
        <v>43.269230769230766</v>
      </c>
      <c r="M63">
        <v>63</v>
      </c>
      <c r="N63" s="108">
        <f t="shared" si="9"/>
        <v>27.3</v>
      </c>
      <c r="O63">
        <f t="shared" si="8"/>
        <v>19.5</v>
      </c>
    </row>
    <row r="64" spans="2:15" x14ac:dyDescent="0.3">
      <c r="B64" s="99" t="s">
        <v>259</v>
      </c>
      <c r="C64" s="100">
        <f>H29</f>
        <v>52.826086956521742</v>
      </c>
      <c r="F64" s="99" t="s">
        <v>259</v>
      </c>
      <c r="G64" s="100">
        <f>H29</f>
        <v>52.826086956521742</v>
      </c>
      <c r="M64">
        <v>64</v>
      </c>
      <c r="N64" s="108">
        <f t="shared" si="9"/>
        <v>30.8</v>
      </c>
      <c r="O64">
        <f t="shared" si="8"/>
        <v>84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29.9</v>
      </c>
      <c r="O65">
        <f t="shared" ref="O65:O96" si="10">_xlfn.RANK.AVG(N65,$N$1:$N$99,1)</f>
        <v>67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26</v>
      </c>
      <c r="O66">
        <f t="shared" si="10"/>
        <v>11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27.6</v>
      </c>
      <c r="O67">
        <f t="shared" si="10"/>
        <v>27</v>
      </c>
    </row>
    <row r="68" spans="2:15" x14ac:dyDescent="0.3">
      <c r="B68" s="99" t="s">
        <v>249</v>
      </c>
      <c r="C68" s="100">
        <f>ABS(C63-C64)/(SQRT((C67*(C67+1))/12*(1/C65+1/C66)))</f>
        <v>0.67889022150867806</v>
      </c>
      <c r="F68" s="99" t="s">
        <v>249</v>
      </c>
      <c r="G68" s="100">
        <f>ABS(G63-G64)/(SQRT((G67*(G67+1))/12*(1/G65+1/G66)))</f>
        <v>2.3365505627915684</v>
      </c>
      <c r="M68">
        <v>68</v>
      </c>
      <c r="N68" s="108">
        <f t="shared" si="9"/>
        <v>30.1</v>
      </c>
      <c r="O68">
        <f t="shared" si="10"/>
        <v>70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30.2</v>
      </c>
      <c r="O69">
        <f t="shared" si="10"/>
        <v>73.5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29.3</v>
      </c>
      <c r="O70">
        <f t="shared" si="10"/>
        <v>54.5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27.1</v>
      </c>
      <c r="O71">
        <f t="shared" si="10"/>
        <v>16</v>
      </c>
    </row>
    <row r="72" spans="2:15" x14ac:dyDescent="0.3">
      <c r="M72">
        <v>72</v>
      </c>
      <c r="N72" s="108">
        <f t="shared" si="9"/>
        <v>18.8</v>
      </c>
      <c r="O72">
        <f t="shared" si="10"/>
        <v>1</v>
      </c>
    </row>
    <row r="73" spans="2:15" x14ac:dyDescent="0.3">
      <c r="M73">
        <v>73</v>
      </c>
      <c r="N73" s="108">
        <f t="shared" si="9"/>
        <v>28.8</v>
      </c>
      <c r="O73">
        <f t="shared" si="10"/>
        <v>45</v>
      </c>
    </row>
    <row r="74" spans="2:15" x14ac:dyDescent="0.3">
      <c r="M74">
        <v>74</v>
      </c>
      <c r="N74" s="108">
        <f t="shared" si="9"/>
        <v>31.9</v>
      </c>
      <c r="O74">
        <f t="shared" si="10"/>
        <v>95</v>
      </c>
    </row>
    <row r="75" spans="2:15" x14ac:dyDescent="0.3">
      <c r="M75">
        <v>75</v>
      </c>
      <c r="N75" s="107">
        <f>A2</f>
        <v>27.7</v>
      </c>
      <c r="O75">
        <f t="shared" si="10"/>
        <v>29.5</v>
      </c>
    </row>
    <row r="76" spans="2:15" x14ac:dyDescent="0.3">
      <c r="M76">
        <v>76</v>
      </c>
      <c r="N76" s="107">
        <f t="shared" ref="N76:N99" si="11">A3</f>
        <v>29.6</v>
      </c>
      <c r="O76">
        <f t="shared" si="10"/>
        <v>60.5</v>
      </c>
    </row>
    <row r="77" spans="2:15" x14ac:dyDescent="0.3">
      <c r="M77">
        <v>77</v>
      </c>
      <c r="N77" s="107">
        <f t="shared" si="11"/>
        <v>27.2</v>
      </c>
      <c r="O77">
        <f t="shared" si="10"/>
        <v>18</v>
      </c>
    </row>
    <row r="78" spans="2:15" x14ac:dyDescent="0.3">
      <c r="M78">
        <v>78</v>
      </c>
      <c r="N78" s="107">
        <f t="shared" si="11"/>
        <v>29.5</v>
      </c>
      <c r="O78">
        <f t="shared" si="10"/>
        <v>58.5</v>
      </c>
    </row>
    <row r="79" spans="2:15" x14ac:dyDescent="0.3">
      <c r="M79">
        <v>79</v>
      </c>
      <c r="N79" s="107">
        <f t="shared" si="11"/>
        <v>30.2</v>
      </c>
      <c r="O79">
        <f t="shared" si="10"/>
        <v>73.5</v>
      </c>
    </row>
    <row r="80" spans="2:15" x14ac:dyDescent="0.3">
      <c r="M80">
        <v>80</v>
      </c>
      <c r="N80" s="107">
        <f t="shared" si="11"/>
        <v>30.2</v>
      </c>
      <c r="O80">
        <f t="shared" si="10"/>
        <v>73.5</v>
      </c>
    </row>
    <row r="81" spans="13:15" x14ac:dyDescent="0.3">
      <c r="M81">
        <v>81</v>
      </c>
      <c r="N81" s="107">
        <f t="shared" si="11"/>
        <v>28</v>
      </c>
      <c r="O81">
        <f t="shared" si="10"/>
        <v>33</v>
      </c>
    </row>
    <row r="82" spans="13:15" x14ac:dyDescent="0.3">
      <c r="M82">
        <v>82</v>
      </c>
      <c r="N82" s="107">
        <f t="shared" si="11"/>
        <v>28.3</v>
      </c>
      <c r="O82">
        <f t="shared" si="10"/>
        <v>36</v>
      </c>
    </row>
    <row r="83" spans="13:15" x14ac:dyDescent="0.3">
      <c r="M83">
        <v>83</v>
      </c>
      <c r="N83" s="107">
        <f t="shared" si="11"/>
        <v>30.3</v>
      </c>
      <c r="O83">
        <f t="shared" si="10"/>
        <v>77</v>
      </c>
    </row>
    <row r="84" spans="13:15" x14ac:dyDescent="0.3">
      <c r="M84">
        <v>84</v>
      </c>
      <c r="N84" s="107">
        <f t="shared" si="11"/>
        <v>30.2</v>
      </c>
      <c r="O84">
        <f t="shared" si="10"/>
        <v>73.5</v>
      </c>
    </row>
    <row r="85" spans="13:15" x14ac:dyDescent="0.3">
      <c r="M85">
        <v>85</v>
      </c>
      <c r="N85" s="107">
        <f t="shared" si="11"/>
        <v>22.9</v>
      </c>
      <c r="O85">
        <f t="shared" si="10"/>
        <v>6</v>
      </c>
    </row>
    <row r="86" spans="13:15" x14ac:dyDescent="0.3">
      <c r="M86">
        <v>86</v>
      </c>
      <c r="N86" s="107">
        <f t="shared" si="11"/>
        <v>27.6</v>
      </c>
      <c r="O86">
        <f t="shared" si="10"/>
        <v>27</v>
      </c>
    </row>
    <row r="87" spans="13:15" x14ac:dyDescent="0.3">
      <c r="M87">
        <v>87</v>
      </c>
      <c r="N87" s="107">
        <f t="shared" si="11"/>
        <v>29.9</v>
      </c>
      <c r="O87">
        <f t="shared" si="10"/>
        <v>67</v>
      </c>
    </row>
    <row r="88" spans="13:15" x14ac:dyDescent="0.3">
      <c r="M88">
        <v>88</v>
      </c>
      <c r="N88" s="107">
        <f t="shared" si="11"/>
        <v>31.7</v>
      </c>
      <c r="O88">
        <f t="shared" si="10"/>
        <v>92.5</v>
      </c>
    </row>
    <row r="89" spans="13:15" x14ac:dyDescent="0.3">
      <c r="M89">
        <v>89</v>
      </c>
      <c r="N89" s="107">
        <f t="shared" si="11"/>
        <v>31.5</v>
      </c>
      <c r="O89">
        <f t="shared" si="10"/>
        <v>89.5</v>
      </c>
    </row>
    <row r="90" spans="13:15" x14ac:dyDescent="0.3">
      <c r="M90">
        <v>90</v>
      </c>
      <c r="N90" s="107">
        <f t="shared" si="11"/>
        <v>32.200000000000003</v>
      </c>
      <c r="O90">
        <f t="shared" si="10"/>
        <v>97.5</v>
      </c>
    </row>
    <row r="91" spans="13:15" x14ac:dyDescent="0.3">
      <c r="M91">
        <v>91</v>
      </c>
      <c r="N91" s="107">
        <f t="shared" si="11"/>
        <v>31</v>
      </c>
      <c r="O91">
        <f t="shared" si="10"/>
        <v>86</v>
      </c>
    </row>
    <row r="92" spans="13:15" x14ac:dyDescent="0.3">
      <c r="M92">
        <v>92</v>
      </c>
      <c r="N92" s="107">
        <f t="shared" si="11"/>
        <v>28.8</v>
      </c>
      <c r="O92">
        <f t="shared" si="10"/>
        <v>45</v>
      </c>
    </row>
    <row r="93" spans="13:15" x14ac:dyDescent="0.3">
      <c r="M93">
        <v>93</v>
      </c>
      <c r="N93" s="107">
        <f t="shared" si="11"/>
        <v>27.4</v>
      </c>
      <c r="O93">
        <f t="shared" si="10"/>
        <v>22</v>
      </c>
    </row>
    <row r="94" spans="13:15" x14ac:dyDescent="0.3">
      <c r="M94">
        <v>94</v>
      </c>
      <c r="N94" s="107">
        <f t="shared" si="11"/>
        <v>30.7</v>
      </c>
      <c r="O94">
        <f t="shared" si="10"/>
        <v>82</v>
      </c>
    </row>
    <row r="95" spans="13:15" x14ac:dyDescent="0.3">
      <c r="M95">
        <v>95</v>
      </c>
      <c r="N95" s="107">
        <f t="shared" si="11"/>
        <v>31.3</v>
      </c>
      <c r="O95">
        <f t="shared" si="10"/>
        <v>87</v>
      </c>
    </row>
    <row r="96" spans="13:15" x14ac:dyDescent="0.3">
      <c r="M96">
        <v>96</v>
      </c>
      <c r="N96" s="107">
        <f t="shared" si="11"/>
        <v>28.4</v>
      </c>
      <c r="O96">
        <f t="shared" si="10"/>
        <v>37.5</v>
      </c>
    </row>
    <row r="97" spans="13:15" x14ac:dyDescent="0.3">
      <c r="M97">
        <v>97</v>
      </c>
      <c r="N97" s="107">
        <f t="shared" si="11"/>
        <v>28.2</v>
      </c>
      <c r="O97">
        <f t="shared" ref="O97:O128" si="12">_xlfn.RANK.AVG(N97,$N$1:$N$99,1)</f>
        <v>35</v>
      </c>
    </row>
    <row r="98" spans="13:15" x14ac:dyDescent="0.3">
      <c r="M98">
        <v>98</v>
      </c>
      <c r="N98" s="107">
        <f t="shared" si="11"/>
        <v>28.9</v>
      </c>
      <c r="O98">
        <f t="shared" si="12"/>
        <v>48</v>
      </c>
    </row>
    <row r="99" spans="13:15" x14ac:dyDescent="0.3">
      <c r="M99">
        <v>99</v>
      </c>
      <c r="N99" s="107">
        <f t="shared" si="11"/>
        <v>22.2</v>
      </c>
      <c r="O99">
        <f t="shared" si="12"/>
        <v>3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6"/>
  <sheetViews>
    <sheetView zoomScale="80" zoomScaleNormal="80" zoomScalePageLayoutView="60" workbookViewId="0">
      <pane ySplit="1" topLeftCell="A17" activePane="bottomLeft" state="frozen"/>
      <selection pane="bottomLeft" activeCell="C2" sqref="C2:C26"/>
    </sheetView>
  </sheetViews>
  <sheetFormatPr defaultColWidth="8.77734375" defaultRowHeight="14.4" x14ac:dyDescent="0.3"/>
  <cols>
    <col min="1" max="1" width="19.5546875" style="1" customWidth="1"/>
    <col min="2" max="2" width="5.6640625" style="2" customWidth="1"/>
    <col min="3" max="3" width="18" style="3" customWidth="1"/>
    <col min="4" max="4" width="7.6640625" style="2" customWidth="1"/>
    <col min="5" max="5" width="10.33203125" style="2" customWidth="1"/>
    <col min="6" max="7" width="11" style="2" customWidth="1"/>
    <col min="8" max="8" width="11.88671875" style="1" customWidth="1"/>
    <col min="9" max="9" width="10.77734375" style="2" customWidth="1"/>
    <col min="10" max="10" width="22.44140625" style="4" bestFit="1" customWidth="1"/>
    <col min="11" max="11" width="14.109375" style="2" customWidth="1"/>
    <col min="12" max="13" width="17.77734375" style="2" customWidth="1"/>
    <col min="14" max="14" width="14.77734375" style="2" customWidth="1"/>
    <col min="15" max="15" width="15.109375" style="2" customWidth="1"/>
    <col min="16" max="24" width="18.109375" style="2" customWidth="1"/>
    <col min="25" max="25" width="15.33203125" style="2" customWidth="1"/>
    <col min="26" max="26" width="14.77734375" style="2" customWidth="1"/>
    <col min="27" max="27" width="16.44140625" style="2" customWidth="1"/>
    <col min="28" max="28" width="14.44140625" style="2" customWidth="1"/>
    <col min="29" max="29" width="15.44140625" style="2" customWidth="1"/>
    <col min="30" max="30" width="38" style="3" customWidth="1"/>
    <col min="31" max="31" width="35.109375" style="3" customWidth="1"/>
    <col min="32" max="16384" width="8.77734375" style="1"/>
  </cols>
  <sheetData>
    <row r="1" spans="1:33" s="5" customFormat="1" ht="36" customHeight="1" thickBot="1" x14ac:dyDescent="0.35">
      <c r="B1" s="46" t="s">
        <v>0</v>
      </c>
      <c r="C1" s="46" t="s">
        <v>1</v>
      </c>
      <c r="D1" s="46" t="s">
        <v>3</v>
      </c>
      <c r="E1" s="46" t="s">
        <v>2</v>
      </c>
      <c r="F1" s="43" t="s">
        <v>276</v>
      </c>
      <c r="G1" s="43" t="s">
        <v>196</v>
      </c>
      <c r="H1" s="46" t="s">
        <v>4</v>
      </c>
      <c r="I1" s="46" t="s">
        <v>6</v>
      </c>
      <c r="J1" s="46" t="s">
        <v>5</v>
      </c>
      <c r="K1" s="44" t="s">
        <v>176</v>
      </c>
      <c r="L1" s="48" t="s">
        <v>54</v>
      </c>
      <c r="M1" s="40" t="s">
        <v>180</v>
      </c>
      <c r="N1" s="45" t="s">
        <v>52</v>
      </c>
      <c r="O1" s="45" t="s">
        <v>53</v>
      </c>
      <c r="P1" s="44" t="s">
        <v>9</v>
      </c>
      <c r="Q1" s="44" t="s">
        <v>10</v>
      </c>
      <c r="R1" s="44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44" t="s">
        <v>177</v>
      </c>
      <c r="Y1" s="44" t="s">
        <v>17</v>
      </c>
      <c r="Z1" s="44" t="s">
        <v>18</v>
      </c>
      <c r="AA1" s="44" t="s">
        <v>19</v>
      </c>
      <c r="AB1" s="44" t="s">
        <v>20</v>
      </c>
      <c r="AC1" s="44" t="s">
        <v>21</v>
      </c>
      <c r="AD1" s="46" t="s">
        <v>7</v>
      </c>
      <c r="AE1" s="46" t="s">
        <v>8</v>
      </c>
      <c r="AG1" s="47" t="s">
        <v>195</v>
      </c>
    </row>
    <row r="2" spans="1:33" ht="61.95" customHeight="1" x14ac:dyDescent="0.3">
      <c r="B2" s="6">
        <v>1</v>
      </c>
      <c r="C2" t="s">
        <v>318</v>
      </c>
      <c r="D2" s="15" t="s">
        <v>22</v>
      </c>
      <c r="E2" s="15">
        <v>67</v>
      </c>
      <c r="F2" s="26">
        <f>G2/((AG2/100)*(AG2/100))</f>
        <v>39.039262343842957</v>
      </c>
      <c r="G2" s="58">
        <v>105</v>
      </c>
      <c r="H2" s="16" t="s">
        <v>23</v>
      </c>
      <c r="I2" s="15">
        <v>10</v>
      </c>
      <c r="J2" s="17" t="s">
        <v>115</v>
      </c>
      <c r="K2" s="10">
        <v>82.95</v>
      </c>
      <c r="L2" s="15">
        <v>63.3</v>
      </c>
      <c r="M2" s="57">
        <v>63</v>
      </c>
      <c r="N2" s="15">
        <v>14.39</v>
      </c>
      <c r="O2" s="15">
        <v>0</v>
      </c>
      <c r="P2" s="15">
        <v>20</v>
      </c>
      <c r="Q2" s="15">
        <v>4.83</v>
      </c>
      <c r="R2" s="15">
        <v>126</v>
      </c>
      <c r="S2" s="15">
        <v>41.3</v>
      </c>
      <c r="T2" s="15">
        <v>85.5</v>
      </c>
      <c r="U2" s="15">
        <v>26.1</v>
      </c>
      <c r="V2" s="15">
        <v>182</v>
      </c>
      <c r="W2" s="15">
        <v>14</v>
      </c>
      <c r="X2" s="10">
        <v>5.23</v>
      </c>
      <c r="Y2" s="15">
        <v>1.7</v>
      </c>
      <c r="Z2" s="15">
        <v>34.200000000000003</v>
      </c>
      <c r="AA2" s="15">
        <v>55.1</v>
      </c>
      <c r="AB2" s="15">
        <v>8.1999999999999993</v>
      </c>
      <c r="AC2" s="15">
        <v>0.4</v>
      </c>
      <c r="AD2" s="14" t="s">
        <v>71</v>
      </c>
      <c r="AE2" s="14"/>
      <c r="AG2" s="58">
        <v>164</v>
      </c>
    </row>
    <row r="3" spans="1:33" ht="61.95" customHeight="1" x14ac:dyDescent="0.3">
      <c r="B3" s="6">
        <v>2</v>
      </c>
      <c r="C3" t="s">
        <v>319</v>
      </c>
      <c r="D3" s="10" t="s">
        <v>22</v>
      </c>
      <c r="E3" s="10">
        <v>68</v>
      </c>
      <c r="F3" s="26">
        <f t="shared" ref="F3:F26" si="0">G3/((AG3/100)*(AG3/100))</f>
        <v>30.078124999999993</v>
      </c>
      <c r="G3" s="58">
        <v>77</v>
      </c>
      <c r="H3" s="12" t="s">
        <v>23</v>
      </c>
      <c r="I3" s="10">
        <v>8</v>
      </c>
      <c r="J3" s="13" t="s">
        <v>122</v>
      </c>
      <c r="K3" s="10">
        <v>79.319999999999993</v>
      </c>
      <c r="L3" s="10">
        <v>66.8</v>
      </c>
      <c r="M3" s="26">
        <v>66</v>
      </c>
      <c r="N3" s="10">
        <v>4.6900000000000004</v>
      </c>
      <c r="O3" s="10">
        <v>0</v>
      </c>
      <c r="P3" s="10">
        <v>32</v>
      </c>
      <c r="Q3" s="10">
        <v>4.21</v>
      </c>
      <c r="R3" s="10">
        <v>121</v>
      </c>
      <c r="S3" s="10">
        <v>37.9</v>
      </c>
      <c r="T3" s="10">
        <v>90</v>
      </c>
      <c r="U3" s="10">
        <v>28.7</v>
      </c>
      <c r="V3" s="10">
        <v>272</v>
      </c>
      <c r="W3" s="10">
        <v>13.2</v>
      </c>
      <c r="X3" s="10">
        <v>8.06</v>
      </c>
      <c r="Y3" s="10">
        <v>4.2</v>
      </c>
      <c r="Z3" s="10">
        <v>39.1</v>
      </c>
      <c r="AA3" s="10">
        <v>48.1</v>
      </c>
      <c r="AB3" s="10">
        <v>7.9</v>
      </c>
      <c r="AC3" s="10">
        <v>0.5</v>
      </c>
      <c r="AD3" s="11" t="s">
        <v>72</v>
      </c>
      <c r="AE3" s="11"/>
      <c r="AG3" s="58">
        <v>160</v>
      </c>
    </row>
    <row r="4" spans="1:33" ht="61.95" customHeight="1" x14ac:dyDescent="0.3">
      <c r="B4" s="6">
        <v>3</v>
      </c>
      <c r="C4" t="s">
        <v>320</v>
      </c>
      <c r="D4" s="10" t="s">
        <v>22</v>
      </c>
      <c r="E4" s="10">
        <v>57</v>
      </c>
      <c r="F4" s="26">
        <f t="shared" si="0"/>
        <v>24</v>
      </c>
      <c r="G4" s="58">
        <v>54</v>
      </c>
      <c r="H4" s="12" t="s">
        <v>23</v>
      </c>
      <c r="I4" s="10">
        <v>11</v>
      </c>
      <c r="J4" s="13" t="s">
        <v>89</v>
      </c>
      <c r="K4" s="10">
        <v>83.61</v>
      </c>
      <c r="L4" s="10">
        <v>64.900000000000006</v>
      </c>
      <c r="M4" s="26">
        <v>67</v>
      </c>
      <c r="N4" s="10">
        <v>21.05</v>
      </c>
      <c r="O4" s="10">
        <v>0</v>
      </c>
      <c r="P4" s="10">
        <v>35</v>
      </c>
      <c r="Q4" s="10">
        <v>4.12</v>
      </c>
      <c r="R4" s="38">
        <v>119</v>
      </c>
      <c r="S4" s="10">
        <v>33.9</v>
      </c>
      <c r="T4" s="10">
        <v>82.3</v>
      </c>
      <c r="U4" s="10">
        <v>28.9</v>
      </c>
      <c r="V4" s="10">
        <v>352</v>
      </c>
      <c r="W4" s="10">
        <v>11.4</v>
      </c>
      <c r="X4" s="10">
        <v>4.3499999999999996</v>
      </c>
      <c r="Y4" s="10">
        <v>1.4</v>
      </c>
      <c r="Z4" s="10">
        <v>37.5</v>
      </c>
      <c r="AA4" s="10">
        <v>50.9</v>
      </c>
      <c r="AB4" s="10">
        <v>9.6999999999999993</v>
      </c>
      <c r="AC4" s="10">
        <v>0.5</v>
      </c>
      <c r="AD4" s="11" t="s">
        <v>64</v>
      </c>
      <c r="AE4" s="11"/>
      <c r="AG4" s="58">
        <v>150</v>
      </c>
    </row>
    <row r="5" spans="1:33" ht="61.95" customHeight="1" x14ac:dyDescent="0.3">
      <c r="A5" s="1" t="s">
        <v>193</v>
      </c>
      <c r="B5" s="6">
        <v>4</v>
      </c>
      <c r="C5" t="s">
        <v>321</v>
      </c>
      <c r="D5" s="10" t="s">
        <v>24</v>
      </c>
      <c r="E5" s="10">
        <v>63</v>
      </c>
      <c r="F5" s="26">
        <f t="shared" si="0"/>
        <v>35.986159169550177</v>
      </c>
      <c r="G5" s="58">
        <v>104</v>
      </c>
      <c r="H5" s="12" t="s">
        <v>23</v>
      </c>
      <c r="I5" s="10">
        <v>10</v>
      </c>
      <c r="J5" s="13" t="s">
        <v>138</v>
      </c>
      <c r="K5" s="10">
        <v>100.31</v>
      </c>
      <c r="L5" s="10">
        <v>69.400000000000006</v>
      </c>
      <c r="M5" s="10">
        <v>68</v>
      </c>
      <c r="N5" s="10">
        <v>9.56</v>
      </c>
      <c r="O5" s="15">
        <v>0</v>
      </c>
      <c r="P5" s="10">
        <v>6</v>
      </c>
      <c r="Q5" s="10">
        <v>6.1</v>
      </c>
      <c r="R5" s="10">
        <v>173</v>
      </c>
      <c r="S5" s="10">
        <v>48.8</v>
      </c>
      <c r="T5" s="10">
        <v>80</v>
      </c>
      <c r="U5" s="10">
        <v>28.4</v>
      </c>
      <c r="V5" s="10">
        <v>279</v>
      </c>
      <c r="W5" s="10">
        <v>12.1</v>
      </c>
      <c r="X5" s="10">
        <v>10.65</v>
      </c>
      <c r="Y5" s="10">
        <v>2.6</v>
      </c>
      <c r="Z5" s="10">
        <v>46.6</v>
      </c>
      <c r="AA5" s="10">
        <v>43.2</v>
      </c>
      <c r="AB5" s="10">
        <v>6.9</v>
      </c>
      <c r="AC5" s="10">
        <v>0.7</v>
      </c>
      <c r="AD5" s="11" t="s">
        <v>149</v>
      </c>
      <c r="AE5" s="11"/>
      <c r="AG5" s="58">
        <v>170</v>
      </c>
    </row>
    <row r="6" spans="1:33" ht="61.95" customHeight="1" x14ac:dyDescent="0.3">
      <c r="B6" s="6">
        <v>5</v>
      </c>
      <c r="C6" t="s">
        <v>322</v>
      </c>
      <c r="D6" s="10" t="s">
        <v>22</v>
      </c>
      <c r="E6" s="10">
        <v>62</v>
      </c>
      <c r="F6" s="26">
        <f t="shared" si="0"/>
        <v>39.792387543252602</v>
      </c>
      <c r="G6" s="58">
        <v>115</v>
      </c>
      <c r="H6" s="12" t="s">
        <v>23</v>
      </c>
      <c r="I6" s="10">
        <v>12</v>
      </c>
      <c r="J6" s="13" t="s">
        <v>121</v>
      </c>
      <c r="K6" s="10">
        <v>80.599999999999994</v>
      </c>
      <c r="L6" s="10">
        <v>62.5</v>
      </c>
      <c r="M6" s="26">
        <v>68</v>
      </c>
      <c r="N6" s="10">
        <v>6.08</v>
      </c>
      <c r="O6" s="10">
        <v>0</v>
      </c>
      <c r="P6" s="10">
        <v>48</v>
      </c>
      <c r="Q6" s="10">
        <v>4.5</v>
      </c>
      <c r="R6" s="10">
        <v>123</v>
      </c>
      <c r="S6" s="10">
        <v>38.299999999999997</v>
      </c>
      <c r="T6" s="10">
        <v>85.1</v>
      </c>
      <c r="U6" s="10">
        <v>27.3</v>
      </c>
      <c r="V6" s="10">
        <v>274</v>
      </c>
      <c r="W6" s="10">
        <v>13.3</v>
      </c>
      <c r="X6" s="10">
        <v>8.41</v>
      </c>
      <c r="Y6" s="10">
        <v>1.2</v>
      </c>
      <c r="Z6" s="10">
        <v>33</v>
      </c>
      <c r="AA6" s="10">
        <v>56.9</v>
      </c>
      <c r="AB6" s="10">
        <v>8.1</v>
      </c>
      <c r="AC6" s="10">
        <v>0.5</v>
      </c>
      <c r="AD6" s="11" t="s">
        <v>45</v>
      </c>
      <c r="AE6" s="11" t="s">
        <v>42</v>
      </c>
      <c r="AG6" s="58">
        <v>170</v>
      </c>
    </row>
    <row r="7" spans="1:33" ht="61.95" customHeight="1" x14ac:dyDescent="0.3">
      <c r="B7" s="6">
        <v>6</v>
      </c>
      <c r="C7" t="s">
        <v>323</v>
      </c>
      <c r="D7" s="10" t="s">
        <v>22</v>
      </c>
      <c r="E7" s="10">
        <v>63</v>
      </c>
      <c r="F7" s="26">
        <f t="shared" si="0"/>
        <v>20.549886621315196</v>
      </c>
      <c r="G7" s="58">
        <v>58</v>
      </c>
      <c r="H7" s="12" t="s">
        <v>23</v>
      </c>
      <c r="I7" s="10">
        <v>24</v>
      </c>
      <c r="J7" s="13" t="s">
        <v>62</v>
      </c>
      <c r="K7" s="10">
        <v>80</v>
      </c>
      <c r="L7" s="10">
        <v>67</v>
      </c>
      <c r="M7" s="26">
        <v>68</v>
      </c>
      <c r="N7" s="10">
        <v>16.46</v>
      </c>
      <c r="O7" s="10">
        <v>0</v>
      </c>
      <c r="P7" s="10">
        <v>30</v>
      </c>
      <c r="Q7" s="10">
        <v>3.92</v>
      </c>
      <c r="R7" s="10">
        <v>139</v>
      </c>
      <c r="S7" s="10">
        <v>38.700000000000003</v>
      </c>
      <c r="T7" s="10">
        <v>96</v>
      </c>
      <c r="U7" s="10">
        <v>32</v>
      </c>
      <c r="V7" s="10">
        <v>268</v>
      </c>
      <c r="W7" s="10">
        <v>13.9</v>
      </c>
      <c r="X7" s="10">
        <v>13.6</v>
      </c>
      <c r="Y7" s="10">
        <v>4</v>
      </c>
      <c r="Z7" s="10">
        <v>27.9</v>
      </c>
      <c r="AA7" s="10">
        <v>59.8</v>
      </c>
      <c r="AB7" s="18">
        <v>7.7</v>
      </c>
      <c r="AC7" s="10">
        <v>0.6</v>
      </c>
      <c r="AD7" s="11" t="s">
        <v>47</v>
      </c>
      <c r="AE7" s="11" t="s">
        <v>104</v>
      </c>
      <c r="AG7" s="58">
        <v>168</v>
      </c>
    </row>
    <row r="8" spans="1:33" ht="61.95" customHeight="1" x14ac:dyDescent="0.3">
      <c r="B8" s="6">
        <v>7</v>
      </c>
      <c r="C8" t="s">
        <v>324</v>
      </c>
      <c r="D8" s="20" t="s">
        <v>24</v>
      </c>
      <c r="E8" s="10">
        <v>46</v>
      </c>
      <c r="F8" s="26">
        <f t="shared" si="0"/>
        <v>35.493827160493822</v>
      </c>
      <c r="G8" s="58">
        <v>115</v>
      </c>
      <c r="H8" s="24" t="s">
        <v>23</v>
      </c>
      <c r="I8" s="10">
        <v>9</v>
      </c>
      <c r="J8" s="23" t="s">
        <v>88</v>
      </c>
      <c r="K8" s="10">
        <v>106.97</v>
      </c>
      <c r="L8" s="10">
        <v>68.7</v>
      </c>
      <c r="M8" s="26">
        <v>71</v>
      </c>
      <c r="N8" s="10">
        <v>15.9</v>
      </c>
      <c r="O8" s="15">
        <v>0</v>
      </c>
      <c r="P8" s="10">
        <v>2</v>
      </c>
      <c r="Q8" s="10">
        <v>5.15</v>
      </c>
      <c r="R8" s="10">
        <v>166</v>
      </c>
      <c r="S8" s="10">
        <v>49.1</v>
      </c>
      <c r="T8" s="10">
        <v>95.3</v>
      </c>
      <c r="U8" s="10">
        <v>32.200000000000003</v>
      </c>
      <c r="V8" s="10">
        <v>537</v>
      </c>
      <c r="W8" s="10">
        <v>11.6</v>
      </c>
      <c r="X8" s="10">
        <v>7.13</v>
      </c>
      <c r="Y8" s="10">
        <v>3.8</v>
      </c>
      <c r="Z8" s="10">
        <v>25</v>
      </c>
      <c r="AA8" s="10">
        <v>57.2</v>
      </c>
      <c r="AB8" s="21">
        <v>12.8</v>
      </c>
      <c r="AC8" s="10">
        <v>0.8</v>
      </c>
      <c r="AD8" s="25" t="s">
        <v>152</v>
      </c>
      <c r="AE8" s="11"/>
      <c r="AG8" s="58">
        <v>180</v>
      </c>
    </row>
    <row r="9" spans="1:33" ht="61.95" customHeight="1" x14ac:dyDescent="0.3">
      <c r="B9" s="6">
        <v>8</v>
      </c>
      <c r="C9" t="s">
        <v>325</v>
      </c>
      <c r="D9" s="10" t="s">
        <v>24</v>
      </c>
      <c r="E9" s="10">
        <v>65</v>
      </c>
      <c r="F9" s="26">
        <f t="shared" si="0"/>
        <v>34.816116819902653</v>
      </c>
      <c r="G9" s="58">
        <v>103</v>
      </c>
      <c r="H9" s="12" t="s">
        <v>23</v>
      </c>
      <c r="I9" s="10">
        <v>8</v>
      </c>
      <c r="J9" s="13" t="s">
        <v>79</v>
      </c>
      <c r="K9" s="10">
        <v>96.4</v>
      </c>
      <c r="L9" s="10">
        <v>72.2</v>
      </c>
      <c r="M9" s="26">
        <v>71</v>
      </c>
      <c r="N9" s="10">
        <v>11.56</v>
      </c>
      <c r="O9" s="10">
        <v>0</v>
      </c>
      <c r="P9" s="10">
        <v>10</v>
      </c>
      <c r="Q9" s="10">
        <v>4.75</v>
      </c>
      <c r="R9" s="10">
        <v>143</v>
      </c>
      <c r="S9" s="10">
        <v>43.5</v>
      </c>
      <c r="T9" s="10">
        <v>91.6</v>
      </c>
      <c r="U9" s="10">
        <v>30.1</v>
      </c>
      <c r="V9" s="10">
        <v>233</v>
      </c>
      <c r="W9" s="10">
        <v>12.7</v>
      </c>
      <c r="X9" s="10">
        <v>6.78</v>
      </c>
      <c r="Y9" s="10">
        <v>2.4</v>
      </c>
      <c r="Z9" s="10">
        <v>33</v>
      </c>
      <c r="AA9" s="10">
        <v>52.7</v>
      </c>
      <c r="AB9" s="10">
        <v>11.5</v>
      </c>
      <c r="AC9" s="10">
        <v>0.4</v>
      </c>
      <c r="AD9" s="11" t="s">
        <v>108</v>
      </c>
      <c r="AE9" s="11"/>
      <c r="AG9" s="58">
        <v>172</v>
      </c>
    </row>
    <row r="10" spans="1:33" ht="61.95" customHeight="1" x14ac:dyDescent="0.3">
      <c r="B10" s="6">
        <v>9</v>
      </c>
      <c r="C10" t="s">
        <v>326</v>
      </c>
      <c r="D10" s="10" t="s">
        <v>22</v>
      </c>
      <c r="E10" s="10">
        <v>69</v>
      </c>
      <c r="F10" s="26">
        <f t="shared" si="0"/>
        <v>38.295657346817379</v>
      </c>
      <c r="G10" s="58">
        <v>103</v>
      </c>
      <c r="H10" s="12" t="s">
        <v>23</v>
      </c>
      <c r="I10" s="10">
        <v>16</v>
      </c>
      <c r="J10" s="13" t="s">
        <v>62</v>
      </c>
      <c r="K10" s="10">
        <v>72.42</v>
      </c>
      <c r="L10" s="10">
        <v>69.2</v>
      </c>
      <c r="M10" s="26">
        <v>73</v>
      </c>
      <c r="N10" s="10">
        <v>15.4</v>
      </c>
      <c r="O10" s="10">
        <v>0</v>
      </c>
      <c r="P10" s="10">
        <v>10</v>
      </c>
      <c r="Q10" s="10">
        <v>5.24</v>
      </c>
      <c r="R10" s="10">
        <v>156</v>
      </c>
      <c r="S10" s="10">
        <v>47.3</v>
      </c>
      <c r="T10" s="10">
        <v>90.3</v>
      </c>
      <c r="U10" s="10">
        <v>29.8</v>
      </c>
      <c r="V10" s="10">
        <v>320</v>
      </c>
      <c r="W10" s="10">
        <v>13.2</v>
      </c>
      <c r="X10" s="10">
        <v>11.65</v>
      </c>
      <c r="Y10" s="10">
        <v>3.2</v>
      </c>
      <c r="Z10" s="10">
        <v>34.6</v>
      </c>
      <c r="AA10" s="10">
        <v>54</v>
      </c>
      <c r="AB10" s="10">
        <v>7.1</v>
      </c>
      <c r="AC10" s="10">
        <v>0.8</v>
      </c>
      <c r="AD10" s="11" t="s">
        <v>55</v>
      </c>
      <c r="AE10" s="11" t="s">
        <v>42</v>
      </c>
      <c r="AG10" s="58">
        <v>164</v>
      </c>
    </row>
    <row r="11" spans="1:33" ht="61.95" customHeight="1" x14ac:dyDescent="0.3">
      <c r="B11" s="6">
        <v>10</v>
      </c>
      <c r="C11" t="s">
        <v>327</v>
      </c>
      <c r="D11" s="20" t="s">
        <v>22</v>
      </c>
      <c r="E11" s="10">
        <v>65</v>
      </c>
      <c r="F11" s="26">
        <f t="shared" si="0"/>
        <v>37.654222079794899</v>
      </c>
      <c r="G11" s="58">
        <v>94</v>
      </c>
      <c r="H11" s="22" t="s">
        <v>23</v>
      </c>
      <c r="I11" s="10">
        <v>16</v>
      </c>
      <c r="J11" s="23" t="s">
        <v>88</v>
      </c>
      <c r="K11" s="10">
        <v>74.459999999999994</v>
      </c>
      <c r="L11" s="20">
        <v>72.2</v>
      </c>
      <c r="M11" s="37">
        <v>73</v>
      </c>
      <c r="N11" s="10">
        <v>12.79</v>
      </c>
      <c r="O11" s="15">
        <v>0</v>
      </c>
      <c r="P11" s="10">
        <v>12</v>
      </c>
      <c r="Q11" s="10">
        <v>4.71</v>
      </c>
      <c r="R11" s="10">
        <v>134</v>
      </c>
      <c r="S11" s="10">
        <v>40.700000000000003</v>
      </c>
      <c r="T11" s="10">
        <v>86.4</v>
      </c>
      <c r="U11" s="10">
        <v>28.5</v>
      </c>
      <c r="V11" s="10">
        <v>278</v>
      </c>
      <c r="W11" s="10">
        <v>12.7</v>
      </c>
      <c r="X11" s="10">
        <v>9.1199999999999992</v>
      </c>
      <c r="Y11" s="10">
        <v>0.1</v>
      </c>
      <c r="Z11" s="10">
        <v>33.6</v>
      </c>
      <c r="AA11" s="10">
        <v>57.8</v>
      </c>
      <c r="AB11" s="10">
        <v>7.8</v>
      </c>
      <c r="AC11" s="10">
        <v>0.7</v>
      </c>
      <c r="AD11" s="25" t="s">
        <v>151</v>
      </c>
      <c r="AE11" s="11"/>
      <c r="AG11" s="58">
        <v>158</v>
      </c>
    </row>
    <row r="12" spans="1:33" ht="61.95" customHeight="1" x14ac:dyDescent="0.3">
      <c r="B12" s="6">
        <v>11</v>
      </c>
      <c r="C12" t="s">
        <v>328</v>
      </c>
      <c r="D12" s="10" t="s">
        <v>22</v>
      </c>
      <c r="E12" s="10">
        <v>72</v>
      </c>
      <c r="F12" s="26">
        <f t="shared" si="0"/>
        <v>28.761869978086196</v>
      </c>
      <c r="G12" s="58">
        <v>63</v>
      </c>
      <c r="H12" s="12" t="s">
        <v>23</v>
      </c>
      <c r="I12" s="10">
        <v>18</v>
      </c>
      <c r="J12" s="13" t="s">
        <v>62</v>
      </c>
      <c r="K12" s="10">
        <v>70.02</v>
      </c>
      <c r="L12" s="10">
        <v>75.900000000000006</v>
      </c>
      <c r="M12" s="26">
        <v>75</v>
      </c>
      <c r="N12" s="10">
        <v>5.74</v>
      </c>
      <c r="O12" s="10">
        <v>0</v>
      </c>
      <c r="P12" s="10">
        <v>39</v>
      </c>
      <c r="Q12" s="10">
        <v>4.46</v>
      </c>
      <c r="R12" s="10">
        <v>121</v>
      </c>
      <c r="S12" s="10">
        <v>37</v>
      </c>
      <c r="T12" s="10">
        <v>83</v>
      </c>
      <c r="U12" s="10">
        <v>27.1</v>
      </c>
      <c r="V12" s="10">
        <v>375</v>
      </c>
      <c r="W12" s="10">
        <v>13.4</v>
      </c>
      <c r="X12" s="10">
        <v>8.24</v>
      </c>
      <c r="Y12" s="10">
        <v>3.5</v>
      </c>
      <c r="Z12" s="10">
        <v>32.9</v>
      </c>
      <c r="AA12" s="10">
        <v>56.6</v>
      </c>
      <c r="AB12" s="10">
        <v>6.8</v>
      </c>
      <c r="AC12" s="10">
        <v>0.2</v>
      </c>
      <c r="AD12" s="11" t="s">
        <v>87</v>
      </c>
      <c r="AE12" s="11"/>
      <c r="AG12" s="58">
        <v>148</v>
      </c>
    </row>
    <row r="13" spans="1:33" ht="61.95" customHeight="1" x14ac:dyDescent="0.3">
      <c r="B13" s="6">
        <v>12</v>
      </c>
      <c r="C13" t="s">
        <v>329</v>
      </c>
      <c r="D13" s="10" t="s">
        <v>22</v>
      </c>
      <c r="E13" s="10">
        <v>65</v>
      </c>
      <c r="F13" s="26">
        <f t="shared" si="0"/>
        <v>34.078461600876302</v>
      </c>
      <c r="G13" s="58">
        <v>84</v>
      </c>
      <c r="H13" s="12" t="s">
        <v>23</v>
      </c>
      <c r="I13" s="10">
        <v>12</v>
      </c>
      <c r="J13" s="13" t="s">
        <v>89</v>
      </c>
      <c r="K13" s="10">
        <v>72.900000000000006</v>
      </c>
      <c r="L13" s="10">
        <v>74</v>
      </c>
      <c r="M13" s="26">
        <v>75</v>
      </c>
      <c r="N13" s="10">
        <v>11.3</v>
      </c>
      <c r="O13" s="10">
        <v>0</v>
      </c>
      <c r="P13" s="10">
        <v>8</v>
      </c>
      <c r="Q13" s="10">
        <v>4.6100000000000003</v>
      </c>
      <c r="R13" s="10">
        <v>138</v>
      </c>
      <c r="S13" s="10">
        <v>41.7</v>
      </c>
      <c r="T13" s="10">
        <v>90.5</v>
      </c>
      <c r="U13" s="10">
        <v>29.9</v>
      </c>
      <c r="V13" s="10">
        <v>256</v>
      </c>
      <c r="W13" s="10">
        <v>12.8</v>
      </c>
      <c r="X13" s="10">
        <v>4.47</v>
      </c>
      <c r="Y13" s="10">
        <v>0.9</v>
      </c>
      <c r="Z13" s="10">
        <v>21.7</v>
      </c>
      <c r="AA13" s="10">
        <v>68</v>
      </c>
      <c r="AB13" s="10">
        <v>9.1999999999999993</v>
      </c>
      <c r="AC13" s="10">
        <v>0.2</v>
      </c>
      <c r="AD13" s="11" t="s">
        <v>107</v>
      </c>
      <c r="AE13" s="11"/>
      <c r="AG13" s="58">
        <v>157</v>
      </c>
    </row>
    <row r="14" spans="1:33" ht="61.95" customHeight="1" x14ac:dyDescent="0.3">
      <c r="B14" s="6">
        <v>13</v>
      </c>
      <c r="C14" t="s">
        <v>330</v>
      </c>
      <c r="D14" s="10" t="s">
        <v>24</v>
      </c>
      <c r="E14" s="10">
        <v>40</v>
      </c>
      <c r="F14" s="26">
        <f t="shared" si="0"/>
        <v>21.383941996057334</v>
      </c>
      <c r="G14" s="58">
        <v>64</v>
      </c>
      <c r="H14" s="12" t="s">
        <v>26</v>
      </c>
      <c r="I14" s="10">
        <v>9</v>
      </c>
      <c r="J14" s="13" t="s">
        <v>140</v>
      </c>
      <c r="K14" s="10">
        <v>104.8</v>
      </c>
      <c r="L14" s="10">
        <v>72.400000000000006</v>
      </c>
      <c r="M14" s="26">
        <v>76</v>
      </c>
      <c r="N14" s="10">
        <v>29.32</v>
      </c>
      <c r="O14" s="15">
        <v>0</v>
      </c>
      <c r="P14" s="10">
        <v>24</v>
      </c>
      <c r="Q14" s="10">
        <v>4.66</v>
      </c>
      <c r="R14" s="10">
        <v>141</v>
      </c>
      <c r="S14" s="10">
        <v>42.1</v>
      </c>
      <c r="T14" s="10">
        <v>90.3</v>
      </c>
      <c r="U14" s="10">
        <v>30.3</v>
      </c>
      <c r="V14" s="10">
        <v>52</v>
      </c>
      <c r="W14" s="10">
        <v>14.7</v>
      </c>
      <c r="X14" s="10">
        <v>3.46</v>
      </c>
      <c r="Y14" s="10">
        <v>1.7</v>
      </c>
      <c r="Z14" s="10">
        <v>33.5</v>
      </c>
      <c r="AA14" s="10">
        <v>54.4</v>
      </c>
      <c r="AB14" s="10">
        <v>9.1999999999999993</v>
      </c>
      <c r="AC14" s="10">
        <v>0.6</v>
      </c>
      <c r="AD14" s="11" t="s">
        <v>49</v>
      </c>
      <c r="AE14" s="11"/>
      <c r="AG14" s="58">
        <v>173</v>
      </c>
    </row>
    <row r="15" spans="1:33" ht="61.95" customHeight="1" x14ac:dyDescent="0.3">
      <c r="B15" s="6">
        <v>14</v>
      </c>
      <c r="C15" t="s">
        <v>331</v>
      </c>
      <c r="D15" s="10" t="s">
        <v>22</v>
      </c>
      <c r="E15" s="10">
        <v>62</v>
      </c>
      <c r="F15" s="26">
        <f t="shared" si="0"/>
        <v>33.310844999156686</v>
      </c>
      <c r="G15" s="58">
        <v>79</v>
      </c>
      <c r="H15" s="12" t="s">
        <v>23</v>
      </c>
      <c r="I15" s="10">
        <v>15</v>
      </c>
      <c r="J15" s="13" t="s">
        <v>118</v>
      </c>
      <c r="K15" s="10">
        <v>72.900000000000006</v>
      </c>
      <c r="L15" s="10">
        <v>76.900000000000006</v>
      </c>
      <c r="M15" s="26">
        <v>76</v>
      </c>
      <c r="N15" s="10">
        <v>15.8</v>
      </c>
      <c r="O15" s="10">
        <v>0</v>
      </c>
      <c r="P15" s="10">
        <v>7</v>
      </c>
      <c r="Q15" s="10">
        <v>4.7699999999999996</v>
      </c>
      <c r="R15" s="10">
        <v>130</v>
      </c>
      <c r="S15" s="10">
        <v>41.1</v>
      </c>
      <c r="T15" s="10">
        <v>84.1</v>
      </c>
      <c r="U15" s="10">
        <v>27.3</v>
      </c>
      <c r="V15" s="10">
        <v>329</v>
      </c>
      <c r="W15" s="10">
        <v>13.2</v>
      </c>
      <c r="X15" s="10">
        <v>6.53</v>
      </c>
      <c r="Y15" s="10">
        <v>2.8</v>
      </c>
      <c r="Z15" s="10">
        <v>32.9</v>
      </c>
      <c r="AA15" s="10">
        <v>55.5</v>
      </c>
      <c r="AB15" s="10">
        <v>7.2</v>
      </c>
      <c r="AC15" s="10">
        <v>0.8</v>
      </c>
      <c r="AD15" s="11" t="s">
        <v>50</v>
      </c>
      <c r="AE15" s="11" t="s">
        <v>42</v>
      </c>
      <c r="AG15" s="58">
        <v>154</v>
      </c>
    </row>
    <row r="16" spans="1:33" ht="61.95" customHeight="1" x14ac:dyDescent="0.3">
      <c r="B16" s="6">
        <v>15</v>
      </c>
      <c r="C16" t="s">
        <v>332</v>
      </c>
      <c r="D16" s="10" t="s">
        <v>24</v>
      </c>
      <c r="E16" s="10">
        <v>52</v>
      </c>
      <c r="F16" s="26">
        <f t="shared" si="0"/>
        <v>28.997893837184456</v>
      </c>
      <c r="G16" s="58">
        <v>95</v>
      </c>
      <c r="H16" s="12" t="s">
        <v>30</v>
      </c>
      <c r="I16" s="10">
        <v>21</v>
      </c>
      <c r="J16" s="13" t="s">
        <v>110</v>
      </c>
      <c r="K16" s="10">
        <v>97.85</v>
      </c>
      <c r="L16" s="10">
        <v>74.3</v>
      </c>
      <c r="M16" s="26">
        <v>76</v>
      </c>
      <c r="N16" s="10">
        <v>17.97</v>
      </c>
      <c r="O16" s="10">
        <v>0</v>
      </c>
      <c r="P16" s="10">
        <v>25</v>
      </c>
      <c r="Q16" s="10">
        <v>4.45</v>
      </c>
      <c r="R16" s="10">
        <v>137</v>
      </c>
      <c r="S16" s="10">
        <v>40.700000000000003</v>
      </c>
      <c r="T16" s="10">
        <v>91.5</v>
      </c>
      <c r="U16" s="10">
        <v>30.8</v>
      </c>
      <c r="V16" s="10">
        <v>311</v>
      </c>
      <c r="W16" s="10">
        <v>13.5</v>
      </c>
      <c r="X16" s="10">
        <v>8.02</v>
      </c>
      <c r="Y16" s="10">
        <v>4.7</v>
      </c>
      <c r="Z16" s="10">
        <v>29.6</v>
      </c>
      <c r="AA16" s="10">
        <v>55.7</v>
      </c>
      <c r="AB16" s="10">
        <v>9.6</v>
      </c>
      <c r="AC16" s="10">
        <v>0.4</v>
      </c>
      <c r="AD16" s="11" t="s">
        <v>82</v>
      </c>
      <c r="AE16" s="11"/>
      <c r="AG16" s="58">
        <v>181</v>
      </c>
    </row>
    <row r="17" spans="1:33" ht="61.95" customHeight="1" x14ac:dyDescent="0.3">
      <c r="B17" s="6">
        <v>16</v>
      </c>
      <c r="C17" t="s">
        <v>333</v>
      </c>
      <c r="D17" s="10" t="s">
        <v>22</v>
      </c>
      <c r="E17" s="10">
        <v>65</v>
      </c>
      <c r="F17" s="26">
        <f t="shared" si="0"/>
        <v>38.567493112947666</v>
      </c>
      <c r="G17" s="58">
        <v>105</v>
      </c>
      <c r="H17" s="12" t="s">
        <v>23</v>
      </c>
      <c r="I17" s="10">
        <v>13</v>
      </c>
      <c r="J17" s="13" t="s">
        <v>79</v>
      </c>
      <c r="K17" s="10">
        <v>71.599999999999994</v>
      </c>
      <c r="L17" s="10">
        <v>75.5</v>
      </c>
      <c r="M17" s="26">
        <v>76</v>
      </c>
      <c r="N17" s="10">
        <v>16.57</v>
      </c>
      <c r="O17" s="15">
        <v>0</v>
      </c>
      <c r="P17" s="10">
        <v>10</v>
      </c>
      <c r="Q17" s="10">
        <v>5.12</v>
      </c>
      <c r="R17" s="10">
        <v>153</v>
      </c>
      <c r="S17" s="10">
        <v>44.1</v>
      </c>
      <c r="T17" s="10">
        <v>86.1</v>
      </c>
      <c r="U17" s="10">
        <v>29.9</v>
      </c>
      <c r="V17" s="10">
        <v>194</v>
      </c>
      <c r="W17" s="10">
        <v>13.2</v>
      </c>
      <c r="X17" s="10">
        <v>4.8499999999999996</v>
      </c>
      <c r="Y17" s="10">
        <v>2.1</v>
      </c>
      <c r="Z17" s="10">
        <v>39.6</v>
      </c>
      <c r="AA17" s="10">
        <v>49.7</v>
      </c>
      <c r="AB17" s="10">
        <v>8</v>
      </c>
      <c r="AC17" s="10">
        <v>0.6</v>
      </c>
      <c r="AD17" s="11" t="s">
        <v>162</v>
      </c>
      <c r="AE17" s="11"/>
      <c r="AG17" s="58">
        <v>165</v>
      </c>
    </row>
    <row r="18" spans="1:33" ht="61.95" customHeight="1" x14ac:dyDescent="0.3">
      <c r="B18" s="6">
        <v>17</v>
      </c>
      <c r="C18" t="s">
        <v>334</v>
      </c>
      <c r="D18" s="10" t="s">
        <v>24</v>
      </c>
      <c r="E18" s="10">
        <v>66</v>
      </c>
      <c r="F18" s="26">
        <f t="shared" si="0"/>
        <v>29.411764705882355</v>
      </c>
      <c r="G18" s="58">
        <v>85</v>
      </c>
      <c r="H18" s="12" t="s">
        <v>23</v>
      </c>
      <c r="I18" s="10">
        <v>12</v>
      </c>
      <c r="J18" s="13" t="s">
        <v>58</v>
      </c>
      <c r="K18" s="10">
        <v>89.6</v>
      </c>
      <c r="L18" s="10">
        <v>78</v>
      </c>
      <c r="M18" s="26">
        <v>77</v>
      </c>
      <c r="N18" s="10">
        <v>12.53</v>
      </c>
      <c r="O18" s="10">
        <v>0</v>
      </c>
      <c r="P18" s="10">
        <v>2</v>
      </c>
      <c r="Q18" s="10">
        <v>6.23</v>
      </c>
      <c r="R18" s="10">
        <v>162</v>
      </c>
      <c r="S18" s="10">
        <v>48.4</v>
      </c>
      <c r="T18" s="10">
        <v>77.7</v>
      </c>
      <c r="U18" s="10">
        <v>26</v>
      </c>
      <c r="V18" s="10">
        <v>217</v>
      </c>
      <c r="W18" s="10">
        <v>13.8</v>
      </c>
      <c r="X18" s="10">
        <v>7.17</v>
      </c>
      <c r="Y18" s="10">
        <v>3.6</v>
      </c>
      <c r="Z18" s="10">
        <v>43.1</v>
      </c>
      <c r="AA18" s="10">
        <v>42.9</v>
      </c>
      <c r="AB18" s="10">
        <v>9.8000000000000007</v>
      </c>
      <c r="AC18" s="10">
        <v>0.6</v>
      </c>
      <c r="AD18" s="11" t="s">
        <v>59</v>
      </c>
      <c r="AE18" s="11"/>
      <c r="AG18" s="58">
        <v>170</v>
      </c>
    </row>
    <row r="19" spans="1:33" ht="61.95" customHeight="1" x14ac:dyDescent="0.3">
      <c r="B19" s="6">
        <v>18</v>
      </c>
      <c r="C19" t="s">
        <v>335</v>
      </c>
      <c r="D19" s="10" t="s">
        <v>22</v>
      </c>
      <c r="E19" s="10">
        <v>54</v>
      </c>
      <c r="F19" s="26">
        <f t="shared" si="0"/>
        <v>31.249999999999993</v>
      </c>
      <c r="G19" s="58">
        <v>80</v>
      </c>
      <c r="H19" s="12" t="s">
        <v>23</v>
      </c>
      <c r="I19" s="10">
        <v>9</v>
      </c>
      <c r="J19" s="13" t="s">
        <v>116</v>
      </c>
      <c r="K19" s="10">
        <v>74.180000000000007</v>
      </c>
      <c r="L19" s="10">
        <v>75.3</v>
      </c>
      <c r="M19" s="26">
        <v>79</v>
      </c>
      <c r="N19" s="10">
        <v>7.81</v>
      </c>
      <c r="O19" s="10">
        <v>0</v>
      </c>
      <c r="P19" s="10">
        <v>22</v>
      </c>
      <c r="Q19" s="10">
        <v>5.03</v>
      </c>
      <c r="R19" s="10">
        <v>139</v>
      </c>
      <c r="S19" s="10">
        <v>42.6</v>
      </c>
      <c r="T19" s="10">
        <v>84.7</v>
      </c>
      <c r="U19" s="10">
        <v>27.6</v>
      </c>
      <c r="V19" s="10">
        <v>296</v>
      </c>
      <c r="W19" s="10">
        <v>12.5</v>
      </c>
      <c r="X19" s="10">
        <v>4.8099999999999996</v>
      </c>
      <c r="Y19" s="10">
        <v>4.2</v>
      </c>
      <c r="Z19" s="10">
        <v>37.200000000000003</v>
      </c>
      <c r="AA19" s="10">
        <v>52.6</v>
      </c>
      <c r="AB19" s="10">
        <v>5.2</v>
      </c>
      <c r="AC19" s="10">
        <v>0.6</v>
      </c>
      <c r="AD19" s="11" t="s">
        <v>76</v>
      </c>
      <c r="AE19" s="11"/>
      <c r="AG19" s="58">
        <v>160</v>
      </c>
    </row>
    <row r="20" spans="1:33" ht="61.95" customHeight="1" x14ac:dyDescent="0.3">
      <c r="B20" s="6">
        <v>19</v>
      </c>
      <c r="C20" t="s">
        <v>336</v>
      </c>
      <c r="D20" s="10" t="s">
        <v>24</v>
      </c>
      <c r="E20" s="10">
        <v>69</v>
      </c>
      <c r="F20" s="26">
        <f t="shared" si="0"/>
        <v>38.314176245210724</v>
      </c>
      <c r="G20" s="58">
        <v>116</v>
      </c>
      <c r="H20" s="12" t="s">
        <v>23</v>
      </c>
      <c r="I20" s="10">
        <v>16</v>
      </c>
      <c r="J20" s="13" t="s">
        <v>142</v>
      </c>
      <c r="K20" s="10">
        <v>85.4</v>
      </c>
      <c r="L20" s="10">
        <v>82</v>
      </c>
      <c r="M20" s="26">
        <v>80</v>
      </c>
      <c r="N20" s="10">
        <v>10.97</v>
      </c>
      <c r="O20" s="10">
        <v>0</v>
      </c>
      <c r="P20" s="10">
        <v>4</v>
      </c>
      <c r="Q20" s="10">
        <v>5</v>
      </c>
      <c r="R20" s="10">
        <v>151</v>
      </c>
      <c r="S20" s="10">
        <v>43.2</v>
      </c>
      <c r="T20" s="10">
        <v>86.2</v>
      </c>
      <c r="U20" s="10">
        <v>30.1</v>
      </c>
      <c r="V20" s="10">
        <v>248</v>
      </c>
      <c r="W20" s="10">
        <v>12.5</v>
      </c>
      <c r="X20" s="10">
        <v>10.01</v>
      </c>
      <c r="Y20" s="10">
        <v>2.7</v>
      </c>
      <c r="Z20" s="10">
        <v>29.6</v>
      </c>
      <c r="AA20" s="10">
        <v>60.4</v>
      </c>
      <c r="AB20" s="10">
        <v>7</v>
      </c>
      <c r="AC20" s="10">
        <v>0.3</v>
      </c>
      <c r="AD20" s="11" t="s">
        <v>43</v>
      </c>
      <c r="AE20" s="11" t="s">
        <v>44</v>
      </c>
      <c r="AG20" s="58">
        <v>174</v>
      </c>
    </row>
    <row r="21" spans="1:33" ht="61.95" customHeight="1" x14ac:dyDescent="0.3">
      <c r="B21" s="6">
        <v>20</v>
      </c>
      <c r="C21" t="s">
        <v>337</v>
      </c>
      <c r="D21" s="10" t="s">
        <v>22</v>
      </c>
      <c r="E21" s="10">
        <v>72</v>
      </c>
      <c r="F21" s="26">
        <f t="shared" si="0"/>
        <v>28.685144680698485</v>
      </c>
      <c r="G21" s="58">
        <v>80</v>
      </c>
      <c r="H21" s="12" t="s">
        <v>23</v>
      </c>
      <c r="I21" s="10">
        <v>10</v>
      </c>
      <c r="J21" s="13" t="s">
        <v>89</v>
      </c>
      <c r="K21" s="10">
        <v>66.47</v>
      </c>
      <c r="L21" s="10">
        <v>80.599999999999994</v>
      </c>
      <c r="M21" s="26">
        <v>80</v>
      </c>
      <c r="N21" s="10">
        <v>9.5</v>
      </c>
      <c r="O21" s="15">
        <v>0</v>
      </c>
      <c r="P21" s="10">
        <v>5</v>
      </c>
      <c r="Q21" s="10">
        <v>4.93</v>
      </c>
      <c r="R21" s="10">
        <v>149</v>
      </c>
      <c r="S21" s="10">
        <v>43.7</v>
      </c>
      <c r="T21" s="10">
        <v>88.6</v>
      </c>
      <c r="U21" s="10">
        <v>30.2</v>
      </c>
      <c r="V21" s="10">
        <v>485</v>
      </c>
      <c r="W21" s="10">
        <v>13.1</v>
      </c>
      <c r="X21" s="10">
        <v>8.58</v>
      </c>
      <c r="Y21" s="10">
        <v>3.1</v>
      </c>
      <c r="Z21" s="10">
        <v>40.200000000000003</v>
      </c>
      <c r="AA21" s="10">
        <v>45.3</v>
      </c>
      <c r="AB21" s="10">
        <v>10.6</v>
      </c>
      <c r="AC21" s="10">
        <v>0.8</v>
      </c>
      <c r="AD21" s="11" t="s">
        <v>150</v>
      </c>
      <c r="AE21" s="11"/>
      <c r="AG21" s="58">
        <v>167</v>
      </c>
    </row>
    <row r="22" spans="1:33" ht="61.95" customHeight="1" x14ac:dyDescent="0.3">
      <c r="B22" s="6">
        <v>21</v>
      </c>
      <c r="C22" t="s">
        <v>338</v>
      </c>
      <c r="D22" s="10" t="s">
        <v>24</v>
      </c>
      <c r="E22" s="10">
        <v>64</v>
      </c>
      <c r="F22" s="26">
        <f t="shared" si="0"/>
        <v>27.681660899653981</v>
      </c>
      <c r="G22" s="58">
        <v>80</v>
      </c>
      <c r="H22" s="12" t="s">
        <v>23</v>
      </c>
      <c r="I22" s="10">
        <v>6</v>
      </c>
      <c r="J22" s="13" t="s">
        <v>62</v>
      </c>
      <c r="K22" s="10">
        <v>86.43</v>
      </c>
      <c r="L22" s="10">
        <v>82.2</v>
      </c>
      <c r="M22" s="26">
        <v>81</v>
      </c>
      <c r="N22" s="10">
        <v>7.17</v>
      </c>
      <c r="O22" s="10">
        <v>0</v>
      </c>
      <c r="P22" s="10">
        <v>3</v>
      </c>
      <c r="Q22" s="10">
        <v>5.59</v>
      </c>
      <c r="R22" s="10">
        <v>164</v>
      </c>
      <c r="S22" s="10">
        <v>51.8</v>
      </c>
      <c r="T22" s="10">
        <v>92.7</v>
      </c>
      <c r="U22" s="10">
        <v>29.3</v>
      </c>
      <c r="V22" s="10">
        <v>308</v>
      </c>
      <c r="W22" s="10">
        <v>13.2</v>
      </c>
      <c r="X22" s="10">
        <v>7.54</v>
      </c>
      <c r="Y22" s="10">
        <v>3.3</v>
      </c>
      <c r="Z22" s="10">
        <v>30.4</v>
      </c>
      <c r="AA22" s="10">
        <v>55.6</v>
      </c>
      <c r="AB22" s="10">
        <v>9.6999999999999993</v>
      </c>
      <c r="AC22" s="10">
        <v>0.5</v>
      </c>
      <c r="AD22" s="11" t="s">
        <v>63</v>
      </c>
      <c r="AE22" s="11"/>
      <c r="AG22" s="58">
        <v>170</v>
      </c>
    </row>
    <row r="23" spans="1:33" ht="61.95" customHeight="1" x14ac:dyDescent="0.3">
      <c r="B23" s="6">
        <v>22</v>
      </c>
      <c r="C23" t="s">
        <v>339</v>
      </c>
      <c r="D23" s="10" t="s">
        <v>22</v>
      </c>
      <c r="E23" s="10">
        <v>74</v>
      </c>
      <c r="F23" s="26">
        <f t="shared" si="0"/>
        <v>25.432685955872639</v>
      </c>
      <c r="G23" s="58">
        <v>77</v>
      </c>
      <c r="H23" s="12" t="s">
        <v>23</v>
      </c>
      <c r="I23" s="10">
        <v>18</v>
      </c>
      <c r="J23" s="13" t="s">
        <v>139</v>
      </c>
      <c r="K23" s="10">
        <v>64.099999999999994</v>
      </c>
      <c r="L23" s="10">
        <v>83.6</v>
      </c>
      <c r="M23" s="10">
        <v>82</v>
      </c>
      <c r="N23" s="10">
        <v>6.23</v>
      </c>
      <c r="O23" s="10">
        <v>0</v>
      </c>
      <c r="P23" s="10">
        <v>30</v>
      </c>
      <c r="Q23" s="10">
        <v>4.1399999999999997</v>
      </c>
      <c r="R23" s="38">
        <v>112</v>
      </c>
      <c r="S23" s="10">
        <v>34.6</v>
      </c>
      <c r="T23" s="10">
        <v>83.6</v>
      </c>
      <c r="U23" s="10">
        <v>27.1</v>
      </c>
      <c r="V23" s="10">
        <v>271</v>
      </c>
      <c r="W23" s="10">
        <v>14.2</v>
      </c>
      <c r="X23" s="10">
        <v>5.22</v>
      </c>
      <c r="Y23" s="10">
        <v>1.3</v>
      </c>
      <c r="Z23" s="10">
        <v>37.700000000000003</v>
      </c>
      <c r="AA23" s="10">
        <v>51.6</v>
      </c>
      <c r="AB23" s="10">
        <v>8.8000000000000007</v>
      </c>
      <c r="AC23" s="10">
        <v>0.6</v>
      </c>
      <c r="AD23" s="11" t="s">
        <v>38</v>
      </c>
      <c r="AE23" s="11"/>
      <c r="AG23" s="58">
        <v>174</v>
      </c>
    </row>
    <row r="24" spans="1:33" ht="61.95" customHeight="1" x14ac:dyDescent="0.3">
      <c r="B24" s="6">
        <v>23</v>
      </c>
      <c r="C24" t="s">
        <v>340</v>
      </c>
      <c r="D24" s="10" t="s">
        <v>22</v>
      </c>
      <c r="E24" s="10">
        <v>57</v>
      </c>
      <c r="F24" s="26">
        <f t="shared" si="0"/>
        <v>26.078971533516992</v>
      </c>
      <c r="G24" s="58">
        <v>71</v>
      </c>
      <c r="H24" s="12" t="s">
        <v>23</v>
      </c>
      <c r="I24" s="10">
        <v>6</v>
      </c>
      <c r="J24" s="13"/>
      <c r="K24" s="10">
        <v>69.27</v>
      </c>
      <c r="L24" s="10">
        <v>80.599999999999994</v>
      </c>
      <c r="M24" s="26">
        <v>84</v>
      </c>
      <c r="N24" s="10">
        <v>5.27</v>
      </c>
      <c r="O24" s="15">
        <v>4.42</v>
      </c>
      <c r="P24" s="10">
        <v>6</v>
      </c>
      <c r="Q24" s="10">
        <v>5.65</v>
      </c>
      <c r="R24" s="38">
        <v>106</v>
      </c>
      <c r="S24" s="10">
        <v>35</v>
      </c>
      <c r="T24" s="10">
        <v>61.9</v>
      </c>
      <c r="U24" s="10">
        <v>18.8</v>
      </c>
      <c r="V24" s="10">
        <v>243</v>
      </c>
      <c r="W24" s="10">
        <v>18.8</v>
      </c>
      <c r="X24" s="10">
        <v>4.67</v>
      </c>
      <c r="Y24" s="10">
        <v>3.9</v>
      </c>
      <c r="Z24" s="10">
        <v>29.8</v>
      </c>
      <c r="AA24" s="10">
        <v>55.2</v>
      </c>
      <c r="AB24" s="10">
        <v>10.5</v>
      </c>
      <c r="AC24" s="10">
        <v>0.6</v>
      </c>
      <c r="AD24" s="11" t="s">
        <v>97</v>
      </c>
      <c r="AE24" s="11"/>
      <c r="AG24" s="58">
        <v>165</v>
      </c>
    </row>
    <row r="25" spans="1:33" ht="61.95" customHeight="1" x14ac:dyDescent="0.3">
      <c r="B25" s="6">
        <v>24</v>
      </c>
      <c r="C25" t="s">
        <v>341</v>
      </c>
      <c r="D25" s="10" t="s">
        <v>24</v>
      </c>
      <c r="E25" s="10">
        <v>62</v>
      </c>
      <c r="F25" s="26">
        <f t="shared" si="0"/>
        <v>24.441802087462015</v>
      </c>
      <c r="G25" s="58">
        <v>74</v>
      </c>
      <c r="H25" s="12" t="s">
        <v>23</v>
      </c>
      <c r="I25" s="10">
        <v>17</v>
      </c>
      <c r="J25" s="13"/>
      <c r="K25" s="10">
        <v>82.4</v>
      </c>
      <c r="L25" s="10">
        <v>87.4</v>
      </c>
      <c r="M25" s="10">
        <v>87</v>
      </c>
      <c r="N25" s="10">
        <v>31.64</v>
      </c>
      <c r="O25" s="10">
        <v>0</v>
      </c>
      <c r="P25" s="10">
        <v>24</v>
      </c>
      <c r="Q25" s="10">
        <v>4.9000000000000004</v>
      </c>
      <c r="R25" s="10">
        <v>141</v>
      </c>
      <c r="S25" s="10">
        <v>41.6</v>
      </c>
      <c r="T25" s="10">
        <v>84.9</v>
      </c>
      <c r="U25" s="10">
        <v>28.8</v>
      </c>
      <c r="V25" s="10">
        <v>104</v>
      </c>
      <c r="W25" s="10">
        <v>12.9</v>
      </c>
      <c r="X25" s="10">
        <v>7.17</v>
      </c>
      <c r="Y25" s="10">
        <v>2.9</v>
      </c>
      <c r="Z25" s="10">
        <v>33.5</v>
      </c>
      <c r="AA25" s="10">
        <v>53.7</v>
      </c>
      <c r="AB25" s="10">
        <v>9.6</v>
      </c>
      <c r="AC25" s="10">
        <v>0.3</v>
      </c>
      <c r="AD25" s="11" t="s">
        <v>35</v>
      </c>
      <c r="AE25" s="11"/>
      <c r="AG25" s="58">
        <v>174</v>
      </c>
    </row>
    <row r="26" spans="1:33" ht="61.95" customHeight="1" x14ac:dyDescent="0.3">
      <c r="B26" s="6">
        <v>25</v>
      </c>
      <c r="C26" t="s">
        <v>342</v>
      </c>
      <c r="D26" s="10" t="s">
        <v>22</v>
      </c>
      <c r="E26" s="10">
        <v>37</v>
      </c>
      <c r="F26" s="26">
        <f t="shared" si="0"/>
        <v>23.306680053067517</v>
      </c>
      <c r="G26" s="58">
        <v>65</v>
      </c>
      <c r="H26" s="12" t="s">
        <v>30</v>
      </c>
      <c r="I26" s="10">
        <v>23</v>
      </c>
      <c r="J26" s="13"/>
      <c r="K26" s="10">
        <v>69.2</v>
      </c>
      <c r="L26" s="10">
        <v>88.1</v>
      </c>
      <c r="M26" s="6">
        <v>97</v>
      </c>
      <c r="N26" s="10">
        <v>12.93</v>
      </c>
      <c r="O26" s="10">
        <v>0</v>
      </c>
      <c r="P26" s="10">
        <v>20</v>
      </c>
      <c r="Q26" s="10">
        <v>4.05</v>
      </c>
      <c r="R26" s="10">
        <v>129</v>
      </c>
      <c r="S26" s="10">
        <v>37.200000000000003</v>
      </c>
      <c r="T26" s="10">
        <v>91.9</v>
      </c>
      <c r="U26" s="10">
        <v>31.9</v>
      </c>
      <c r="V26" s="10">
        <v>229</v>
      </c>
      <c r="W26" s="10">
        <v>12</v>
      </c>
      <c r="X26" s="10">
        <v>5.6</v>
      </c>
      <c r="Y26" s="10">
        <v>0.5</v>
      </c>
      <c r="Z26" s="10">
        <v>20</v>
      </c>
      <c r="AA26" s="10">
        <v>70</v>
      </c>
      <c r="AB26" s="10">
        <v>9.1</v>
      </c>
      <c r="AC26" s="10">
        <v>0.4</v>
      </c>
      <c r="AD26" s="11" t="s">
        <v>56</v>
      </c>
      <c r="AE26" s="11" t="s">
        <v>42</v>
      </c>
      <c r="AG26" s="58">
        <v>167</v>
      </c>
    </row>
    <row r="27" spans="1:33" ht="18" x14ac:dyDescent="0.3">
      <c r="A27" s="104" t="s">
        <v>220</v>
      </c>
      <c r="B27" s="61"/>
      <c r="C27" s="62"/>
      <c r="D27" s="61"/>
      <c r="E27" s="61">
        <f>MEDIAN(E2:E26)</f>
        <v>64</v>
      </c>
      <c r="F27" s="61">
        <f>MEDIAN(F2:F26)</f>
        <v>30.078124999999993</v>
      </c>
      <c r="G27" s="61">
        <f>MEDIAN(G2:G26)</f>
        <v>80</v>
      </c>
      <c r="H27" s="61"/>
      <c r="I27" s="61">
        <f>MEDIAN(I2:I26)</f>
        <v>12</v>
      </c>
      <c r="J27" s="61"/>
      <c r="K27" s="61">
        <f t="shared" ref="K27:AC27" si="1">MEDIAN(K2:K26)</f>
        <v>80</v>
      </c>
      <c r="L27" s="61">
        <f t="shared" si="1"/>
        <v>74.3</v>
      </c>
      <c r="M27" s="61">
        <f t="shared" si="1"/>
        <v>76</v>
      </c>
      <c r="N27" s="61">
        <f t="shared" si="1"/>
        <v>12.53</v>
      </c>
      <c r="O27" s="61">
        <f t="shared" si="1"/>
        <v>0</v>
      </c>
      <c r="P27" s="61">
        <f t="shared" si="1"/>
        <v>12</v>
      </c>
      <c r="Q27" s="61">
        <f t="shared" si="1"/>
        <v>4.7699999999999996</v>
      </c>
      <c r="R27" s="61">
        <f t="shared" si="1"/>
        <v>139</v>
      </c>
      <c r="S27" s="61">
        <f t="shared" si="1"/>
        <v>41.6</v>
      </c>
      <c r="T27" s="61">
        <f t="shared" si="1"/>
        <v>86.2</v>
      </c>
      <c r="U27" s="61">
        <f t="shared" si="1"/>
        <v>28.9</v>
      </c>
      <c r="V27" s="61">
        <f t="shared" si="1"/>
        <v>272</v>
      </c>
      <c r="W27" s="61">
        <f t="shared" si="1"/>
        <v>13.2</v>
      </c>
      <c r="X27" s="61">
        <f t="shared" si="1"/>
        <v>7.17</v>
      </c>
      <c r="Y27" s="61">
        <f t="shared" si="1"/>
        <v>2.8</v>
      </c>
      <c r="Z27" s="61">
        <f t="shared" si="1"/>
        <v>33.5</v>
      </c>
      <c r="AA27" s="61">
        <f t="shared" si="1"/>
        <v>55.1</v>
      </c>
      <c r="AB27" s="61">
        <f t="shared" si="1"/>
        <v>8.8000000000000007</v>
      </c>
      <c r="AC27" s="61">
        <f t="shared" si="1"/>
        <v>0.6</v>
      </c>
    </row>
    <row r="28" spans="1:33" ht="18" x14ac:dyDescent="0.3">
      <c r="A28" s="66" t="s">
        <v>274</v>
      </c>
      <c r="E28" s="61">
        <f>_xlfn.PERCENTILE.INC(E2:E26,25%)</f>
        <v>57</v>
      </c>
      <c r="F28" s="61">
        <f>_xlfn.PERCENTILE.INC(F2:F26,25%)</f>
        <v>26.078971533516992</v>
      </c>
      <c r="G28" s="61">
        <f>_xlfn.PERCENTILE.INC(G2:G26,25%)</f>
        <v>74</v>
      </c>
      <c r="H28" s="61"/>
      <c r="I28" s="61">
        <f>_xlfn.PERCENTILE.INC(I2:I26,25%)</f>
        <v>9</v>
      </c>
      <c r="J28" s="61"/>
      <c r="K28" s="61">
        <f t="shared" ref="K28:AC28" si="2">_xlfn.PERCENTILE.INC(K2:K26,25%)</f>
        <v>72.42</v>
      </c>
      <c r="L28" s="61">
        <f t="shared" si="2"/>
        <v>69.2</v>
      </c>
      <c r="M28" s="61">
        <f t="shared" si="2"/>
        <v>71</v>
      </c>
      <c r="N28" s="61">
        <f t="shared" si="2"/>
        <v>7.81</v>
      </c>
      <c r="O28" s="61">
        <f t="shared" si="2"/>
        <v>0</v>
      </c>
      <c r="P28" s="61">
        <f t="shared" si="2"/>
        <v>6</v>
      </c>
      <c r="Q28" s="61">
        <f t="shared" si="2"/>
        <v>4.46</v>
      </c>
      <c r="R28" s="61">
        <f t="shared" si="2"/>
        <v>126</v>
      </c>
      <c r="S28" s="61">
        <f t="shared" si="2"/>
        <v>38.299999999999997</v>
      </c>
      <c r="T28" s="61">
        <f t="shared" si="2"/>
        <v>84.1</v>
      </c>
      <c r="U28" s="61">
        <f t="shared" si="2"/>
        <v>27.3</v>
      </c>
      <c r="V28" s="61">
        <f t="shared" si="2"/>
        <v>233</v>
      </c>
      <c r="W28" s="61">
        <f t="shared" si="2"/>
        <v>12.7</v>
      </c>
      <c r="X28" s="61">
        <f t="shared" si="2"/>
        <v>5.22</v>
      </c>
      <c r="Y28" s="61">
        <f t="shared" si="2"/>
        <v>1.7</v>
      </c>
      <c r="Z28" s="61">
        <f t="shared" si="2"/>
        <v>29.8</v>
      </c>
      <c r="AA28" s="61">
        <f t="shared" si="2"/>
        <v>51.6</v>
      </c>
      <c r="AB28" s="61">
        <f t="shared" si="2"/>
        <v>7.7</v>
      </c>
      <c r="AC28" s="61">
        <f t="shared" si="2"/>
        <v>0.4</v>
      </c>
    </row>
    <row r="29" spans="1:33" ht="18" x14ac:dyDescent="0.3">
      <c r="A29" s="66" t="s">
        <v>275</v>
      </c>
      <c r="E29" s="61">
        <f>_xlfn.PERCENTILE.INC(E2:E26,75%)</f>
        <v>67</v>
      </c>
      <c r="F29" s="61">
        <f>_xlfn.PERCENTILE.INC(F2:F26,75%)</f>
        <v>35.986159169550177</v>
      </c>
      <c r="G29" s="61">
        <f>_xlfn.PERCENTILE.INC(G2:G26,75%)</f>
        <v>103</v>
      </c>
      <c r="H29" s="61"/>
      <c r="I29" s="61">
        <f>_xlfn.PERCENTILE.INC(I2:I26,75%)</f>
        <v>16</v>
      </c>
      <c r="J29" s="61"/>
      <c r="K29" s="61">
        <f t="shared" ref="K29:AC29" si="3">_xlfn.PERCENTILE.INC(K2:K26,75%)</f>
        <v>86.43</v>
      </c>
      <c r="L29" s="61">
        <f t="shared" si="3"/>
        <v>80.599999999999994</v>
      </c>
      <c r="M29" s="61">
        <f t="shared" si="3"/>
        <v>80</v>
      </c>
      <c r="N29" s="61">
        <f t="shared" si="3"/>
        <v>15.9</v>
      </c>
      <c r="O29" s="61">
        <f t="shared" si="3"/>
        <v>0</v>
      </c>
      <c r="P29" s="61">
        <f t="shared" si="3"/>
        <v>25</v>
      </c>
      <c r="Q29" s="61">
        <f t="shared" si="3"/>
        <v>5.12</v>
      </c>
      <c r="R29" s="61">
        <f t="shared" si="3"/>
        <v>151</v>
      </c>
      <c r="S29" s="61">
        <f t="shared" si="3"/>
        <v>43.7</v>
      </c>
      <c r="T29" s="61">
        <f t="shared" si="3"/>
        <v>90.5</v>
      </c>
      <c r="U29" s="61">
        <f t="shared" si="3"/>
        <v>30.1</v>
      </c>
      <c r="V29" s="61">
        <f t="shared" si="3"/>
        <v>311</v>
      </c>
      <c r="W29" s="61">
        <f t="shared" si="3"/>
        <v>13.5</v>
      </c>
      <c r="X29" s="61">
        <f t="shared" si="3"/>
        <v>8.41</v>
      </c>
      <c r="Y29" s="61">
        <f t="shared" si="3"/>
        <v>3.6</v>
      </c>
      <c r="Z29" s="61">
        <f t="shared" si="3"/>
        <v>37.5</v>
      </c>
      <c r="AA29" s="61">
        <f t="shared" si="3"/>
        <v>56.9</v>
      </c>
      <c r="AB29" s="61">
        <f t="shared" si="3"/>
        <v>9.6999999999999993</v>
      </c>
      <c r="AC29" s="61">
        <f t="shared" si="3"/>
        <v>0.6</v>
      </c>
    </row>
    <row r="32" spans="1:33" ht="15.6" x14ac:dyDescent="0.3">
      <c r="A32" s="59" t="s">
        <v>265</v>
      </c>
      <c r="B32" s="2" t="s">
        <v>197</v>
      </c>
      <c r="C32" s="49">
        <f>MIN(M2:M26)</f>
        <v>63</v>
      </c>
      <c r="D32" s="56" t="s">
        <v>0</v>
      </c>
      <c r="E32" s="114" t="s">
        <v>202</v>
      </c>
      <c r="F32" s="114"/>
      <c r="G32" s="55" t="s">
        <v>204</v>
      </c>
      <c r="H32" s="55" t="s">
        <v>203</v>
      </c>
      <c r="I32" s="55" t="s">
        <v>208</v>
      </c>
      <c r="J32" s="55" t="s">
        <v>205</v>
      </c>
      <c r="K32" s="55" t="s">
        <v>209</v>
      </c>
      <c r="L32" s="55" t="s">
        <v>210</v>
      </c>
      <c r="M32" s="55" t="s">
        <v>211</v>
      </c>
      <c r="N32" s="55" t="s">
        <v>212</v>
      </c>
      <c r="P32" s="55" t="s">
        <v>203</v>
      </c>
      <c r="Q32" s="55" t="s">
        <v>211</v>
      </c>
      <c r="R32" s="55" t="s">
        <v>212</v>
      </c>
    </row>
    <row r="33" spans="1:18" x14ac:dyDescent="0.3">
      <c r="A33" s="59" t="s">
        <v>266</v>
      </c>
      <c r="B33" s="2" t="s">
        <v>198</v>
      </c>
      <c r="C33" s="49">
        <f>MAX(M2:M26)</f>
        <v>97</v>
      </c>
      <c r="D33" s="2">
        <v>1</v>
      </c>
      <c r="E33" s="50">
        <f>$C$32</f>
        <v>63</v>
      </c>
      <c r="F33" s="50">
        <f>E33+C36</f>
        <v>69</v>
      </c>
      <c r="G33" s="2">
        <f>(E33+F33)/2</f>
        <v>66</v>
      </c>
      <c r="H33" s="2">
        <f>COUNTIFS($M$2:$M$26,"&gt;="&amp;E33,$M$2:$M$26,"&lt;"&amp;F33)</f>
        <v>6</v>
      </c>
      <c r="I33" s="2">
        <f>G33*H33</f>
        <v>396</v>
      </c>
      <c r="J33" s="2">
        <f t="shared" ref="J33:J38" si="4">G33^2*H33</f>
        <v>26136</v>
      </c>
      <c r="K33" s="2">
        <f t="shared" ref="K33:K38" si="5">(G33-$C$37)/$C$38</f>
        <v>-1.3048765086025191</v>
      </c>
      <c r="L33" s="2">
        <f>_xlfn.NORM.DIST(K33,0,1,0)</f>
        <v>0.17028361907867703</v>
      </c>
      <c r="M33" s="2">
        <f t="shared" ref="M33:M38" si="6">$C$36*$C$34*L33/$C$38</f>
        <v>3.3065341418985925</v>
      </c>
      <c r="N33" s="2">
        <f>(H33-M33)^2/M33</f>
        <v>2.1940672672420409</v>
      </c>
      <c r="P33" s="2">
        <f>H33+H34</f>
        <v>10</v>
      </c>
      <c r="Q33" s="2">
        <f>M33+M34</f>
        <v>10.044601492984793</v>
      </c>
      <c r="R33" s="2">
        <f>(P33-Q33)^2/Q33</f>
        <v>1.9804600290632159E-4</v>
      </c>
    </row>
    <row r="34" spans="1:18" x14ac:dyDescent="0.3">
      <c r="A34" s="59" t="s">
        <v>267</v>
      </c>
      <c r="B34" s="2" t="s">
        <v>199</v>
      </c>
      <c r="C34" s="3">
        <f>COUNT(M2:M26)</f>
        <v>25</v>
      </c>
      <c r="D34" s="2">
        <v>2</v>
      </c>
      <c r="E34" s="50">
        <f t="shared" ref="E34:F38" si="7">E33+$C$36</f>
        <v>69</v>
      </c>
      <c r="F34" s="50">
        <f t="shared" si="7"/>
        <v>75</v>
      </c>
      <c r="G34" s="2">
        <f t="shared" ref="G34:G38" si="8">(E34+F34)/2</f>
        <v>72</v>
      </c>
      <c r="H34" s="2">
        <f t="shared" ref="H34:H38" si="9">COUNTIFS($M$2:$M$26,"&gt;="&amp;E34,$M$2:$M$26,"&lt;"&amp;F34)</f>
        <v>4</v>
      </c>
      <c r="I34" s="2">
        <f t="shared" ref="I34:I38" si="10">G34*H34</f>
        <v>288</v>
      </c>
      <c r="J34" s="2">
        <f t="shared" si="4"/>
        <v>20736</v>
      </c>
      <c r="K34" s="2">
        <f t="shared" si="5"/>
        <v>-0.52816430110101953</v>
      </c>
      <c r="L34" s="2">
        <f t="shared" ref="L34:L38" si="11">_xlfn.NORM.DIST(K34,0,1,0)</f>
        <v>0.34700458089932579</v>
      </c>
      <c r="M34" s="2">
        <f t="shared" si="6"/>
        <v>6.7380673510862001</v>
      </c>
      <c r="N34" s="2">
        <f t="shared" ref="N34:N37" si="12">(H34-M34)^2/M34</f>
        <v>1.1126354826173794</v>
      </c>
      <c r="P34" s="2">
        <f>H35</f>
        <v>10</v>
      </c>
      <c r="Q34" s="2">
        <f>M35</f>
        <v>7.5109644094369665</v>
      </c>
      <c r="R34" s="2">
        <f t="shared" ref="R34:R36" si="13">(P34-Q34)^2/Q34</f>
        <v>0.82483391391197902</v>
      </c>
    </row>
    <row r="35" spans="1:18" x14ac:dyDescent="0.3">
      <c r="A35" s="59" t="s">
        <v>268</v>
      </c>
      <c r="B35" s="2" t="s">
        <v>200</v>
      </c>
      <c r="C35" s="3">
        <f>ROUNDUP((1+3.322*LOG10($C$34)),0)</f>
        <v>6</v>
      </c>
      <c r="D35" s="2">
        <v>3</v>
      </c>
      <c r="E35" s="50">
        <f t="shared" si="7"/>
        <v>75</v>
      </c>
      <c r="F35" s="50">
        <f t="shared" si="7"/>
        <v>81</v>
      </c>
      <c r="G35" s="2">
        <f t="shared" si="8"/>
        <v>78</v>
      </c>
      <c r="H35" s="2">
        <f t="shared" si="9"/>
        <v>10</v>
      </c>
      <c r="I35" s="2">
        <f t="shared" si="10"/>
        <v>780</v>
      </c>
      <c r="J35" s="2">
        <f t="shared" si="4"/>
        <v>60840</v>
      </c>
      <c r="K35" s="2">
        <f t="shared" si="5"/>
        <v>0.24854790640048008</v>
      </c>
      <c r="L35" s="2">
        <f t="shared" si="11"/>
        <v>0.38680810405171673</v>
      </c>
      <c r="M35" s="2">
        <f t="shared" si="6"/>
        <v>7.5109644094369665</v>
      </c>
      <c r="N35" s="2">
        <f t="shared" si="12"/>
        <v>0.82483391391197902</v>
      </c>
      <c r="P35" s="2">
        <f>H36</f>
        <v>3</v>
      </c>
      <c r="Q35" s="2">
        <f>M36</f>
        <v>4.5798798059659758</v>
      </c>
      <c r="R35" s="2">
        <f t="shared" si="13"/>
        <v>0.5449968791861417</v>
      </c>
    </row>
    <row r="36" spans="1:18" x14ac:dyDescent="0.3">
      <c r="A36" s="59" t="s">
        <v>269</v>
      </c>
      <c r="B36" s="2" t="s">
        <v>201</v>
      </c>
      <c r="C36" s="3">
        <f>ROUNDUP(($C$33-$C$32)/$C$35,0)</f>
        <v>6</v>
      </c>
      <c r="D36" s="2">
        <v>4</v>
      </c>
      <c r="E36" s="50">
        <f t="shared" si="7"/>
        <v>81</v>
      </c>
      <c r="F36" s="50">
        <f t="shared" si="7"/>
        <v>87</v>
      </c>
      <c r="G36" s="2">
        <f t="shared" si="8"/>
        <v>84</v>
      </c>
      <c r="H36" s="2">
        <f t="shared" si="9"/>
        <v>3</v>
      </c>
      <c r="I36" s="2">
        <f t="shared" si="10"/>
        <v>252</v>
      </c>
      <c r="J36" s="2">
        <f t="shared" si="4"/>
        <v>21168</v>
      </c>
      <c r="K36" s="2">
        <f t="shared" si="5"/>
        <v>1.0252601139019797</v>
      </c>
      <c r="L36" s="2">
        <f t="shared" si="11"/>
        <v>0.23585980813657462</v>
      </c>
      <c r="M36" s="2">
        <f t="shared" si="6"/>
        <v>4.5798798059659758</v>
      </c>
      <c r="N36" s="2">
        <f t="shared" si="12"/>
        <v>0.5449968791861417</v>
      </c>
      <c r="P36" s="2">
        <f>H38+H37</f>
        <v>2</v>
      </c>
      <c r="Q36" s="2">
        <f>M37+M38</f>
        <v>1.8063208313203152</v>
      </c>
      <c r="R36" s="2">
        <f t="shared" si="13"/>
        <v>2.0766864739657016E-2</v>
      </c>
    </row>
    <row r="37" spans="1:18" x14ac:dyDescent="0.3">
      <c r="A37" s="59" t="s">
        <v>270</v>
      </c>
      <c r="B37" s="2" t="s">
        <v>206</v>
      </c>
      <c r="C37" s="49">
        <f>SUM(I33:I38)/C34</f>
        <v>76.08</v>
      </c>
      <c r="D37" s="2">
        <v>5</v>
      </c>
      <c r="E37" s="50">
        <f t="shared" si="7"/>
        <v>87</v>
      </c>
      <c r="F37" s="50">
        <f t="shared" si="7"/>
        <v>93</v>
      </c>
      <c r="G37" s="2">
        <f t="shared" si="8"/>
        <v>90</v>
      </c>
      <c r="H37" s="2">
        <f t="shared" si="9"/>
        <v>1</v>
      </c>
      <c r="I37" s="2">
        <f t="shared" si="10"/>
        <v>90</v>
      </c>
      <c r="J37" s="2">
        <f t="shared" si="4"/>
        <v>8100</v>
      </c>
      <c r="K37" s="2">
        <f t="shared" si="5"/>
        <v>1.8019723214034793</v>
      </c>
      <c r="L37" s="2">
        <f t="shared" si="11"/>
        <v>7.8670215074963315E-2</v>
      </c>
      <c r="M37" s="2">
        <f t="shared" si="6"/>
        <v>1.5276029103873126</v>
      </c>
      <c r="N37" s="2">
        <f t="shared" si="12"/>
        <v>0.18222329190154868</v>
      </c>
      <c r="Q37" s="51" t="s">
        <v>219</v>
      </c>
      <c r="R37" s="51">
        <f>SUM(R33:R36)</f>
        <v>1.390795703840684</v>
      </c>
    </row>
    <row r="38" spans="1:18" x14ac:dyDescent="0.3">
      <c r="A38" s="59" t="s">
        <v>271</v>
      </c>
      <c r="B38" s="2" t="s">
        <v>207</v>
      </c>
      <c r="C38" s="3">
        <f>SQRT((SUM(J33:J38)/C34-C37^2))</f>
        <v>7.7248689309269238</v>
      </c>
      <c r="D38" s="2">
        <v>6</v>
      </c>
      <c r="E38" s="50">
        <f t="shared" si="7"/>
        <v>93</v>
      </c>
      <c r="F38" s="50">
        <f t="shared" si="7"/>
        <v>99</v>
      </c>
      <c r="G38" s="2">
        <f t="shared" si="8"/>
        <v>96</v>
      </c>
      <c r="H38" s="2">
        <f t="shared" si="9"/>
        <v>1</v>
      </c>
      <c r="I38" s="2">
        <f t="shared" si="10"/>
        <v>96</v>
      </c>
      <c r="J38" s="2">
        <f t="shared" si="4"/>
        <v>9216</v>
      </c>
      <c r="K38" s="2">
        <f t="shared" si="5"/>
        <v>2.5786845289049789</v>
      </c>
      <c r="L38" s="2">
        <f t="shared" si="11"/>
        <v>1.4353729386052656E-2</v>
      </c>
      <c r="M38" s="2">
        <f t="shared" si="6"/>
        <v>0.27871792093300257</v>
      </c>
      <c r="N38" s="2">
        <f>(H38-M38)^2/M38</f>
        <v>1.866574764341278</v>
      </c>
    </row>
    <row r="39" spans="1:18" x14ac:dyDescent="0.3">
      <c r="M39" s="51" t="s">
        <v>218</v>
      </c>
      <c r="N39" s="51">
        <f>SUM(N33:N38)</f>
        <v>6.7253315992003682</v>
      </c>
    </row>
    <row r="40" spans="1:18" x14ac:dyDescent="0.3">
      <c r="A40" s="59" t="s">
        <v>234</v>
      </c>
      <c r="B40" s="2" t="s">
        <v>213</v>
      </c>
      <c r="C40" s="3">
        <v>0.01</v>
      </c>
    </row>
    <row r="41" spans="1:18" x14ac:dyDescent="0.3">
      <c r="A41" s="59" t="s">
        <v>272</v>
      </c>
      <c r="B41" s="2" t="s">
        <v>214</v>
      </c>
      <c r="C41" s="3">
        <f>C35-2-1</f>
        <v>3</v>
      </c>
      <c r="D41" s="2" t="s">
        <v>216</v>
      </c>
      <c r="E41" s="2">
        <f>_xlfn.CHISQ.INV(1-$C$40,C41)</f>
        <v>11.344866730144364</v>
      </c>
      <c r="F41" s="52"/>
      <c r="G41" s="52" t="str">
        <f>IF(N39&gt;E41,"Распределение не нормальное","Распределение нормальное")</f>
        <v>Распределение нормальное</v>
      </c>
      <c r="H41" s="53"/>
    </row>
    <row r="42" spans="1:18" x14ac:dyDescent="0.3">
      <c r="A42" s="59" t="s">
        <v>273</v>
      </c>
      <c r="B42" s="2" t="s">
        <v>215</v>
      </c>
      <c r="C42" s="3">
        <f>C35-2-2-1</f>
        <v>1</v>
      </c>
      <c r="D42" s="2" t="s">
        <v>217</v>
      </c>
      <c r="E42" s="2">
        <f>_xlfn.CHISQ.INV(1-$C$40,C42)</f>
        <v>6.6348966010212118</v>
      </c>
      <c r="F42" s="52"/>
      <c r="G42" s="52" t="str">
        <f>IF(R37&gt;E42,"Распределение не нормальное","Распределение нормальное")</f>
        <v>Распределение нормальное</v>
      </c>
      <c r="H42" s="53"/>
    </row>
    <row r="45" spans="1:18" x14ac:dyDescent="0.3">
      <c r="A45" s="59" t="s">
        <v>274</v>
      </c>
    </row>
    <row r="46" spans="1:18" x14ac:dyDescent="0.3">
      <c r="A46" s="59" t="s">
        <v>275</v>
      </c>
    </row>
  </sheetData>
  <sortState xmlns:xlrd2="http://schemas.microsoft.com/office/spreadsheetml/2017/richdata2" ref="A2:AE26">
    <sortCondition ref="M1:M26"/>
  </sortState>
  <mergeCells count="1">
    <mergeCell ref="E32:F32"/>
  </mergeCells>
  <conditionalFormatting sqref="C26">
    <cfRule type="duplicateValues" dxfId="22" priority="9"/>
  </conditionalFormatting>
  <conditionalFormatting sqref="C7">
    <cfRule type="duplicateValues" dxfId="21" priority="8"/>
  </conditionalFormatting>
  <conditionalFormatting sqref="C1">
    <cfRule type="duplicateValues" dxfId="20" priority="7"/>
  </conditionalFormatting>
  <conditionalFormatting sqref="C40:C41 C32:C38 C43:C44">
    <cfRule type="duplicateValues" dxfId="19" priority="2"/>
  </conditionalFormatting>
  <conditionalFormatting sqref="C42">
    <cfRule type="duplicateValues" dxfId="18" priority="1"/>
  </conditionalFormatting>
  <conditionalFormatting sqref="C45:C1048576 C8:C25 C2:C6">
    <cfRule type="duplicateValues" dxfId="17" priority="14"/>
  </conditionalFormatting>
  <pageMargins left="0.7" right="0.7" top="0.75" bottom="0.75" header="0.3" footer="0.3"/>
  <pageSetup paperSize="9" firstPageNumber="2147483648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8260-604C-4D77-AA1E-1EC740403F52}">
  <dimension ref="A1:O99"/>
  <sheetViews>
    <sheetView topLeftCell="A37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256</v>
      </c>
      <c r="O1">
        <f t="shared" ref="O1:O32" si="1">_xlfn.RANK.AVG(N1,$N$1:$N$99,1)</f>
        <v>47.5</v>
      </c>
    </row>
    <row r="2" spans="1:15" x14ac:dyDescent="0.3">
      <c r="A2" s="107">
        <v>277</v>
      </c>
      <c r="B2">
        <f t="shared" ref="B2:B26" si="2">_xlfn.RANK.AVG(A2,$N$1:$N$99,1)</f>
        <v>62</v>
      </c>
      <c r="C2" s="108">
        <v>182</v>
      </c>
      <c r="D2">
        <f t="shared" ref="D2:D26" si="3">_xlfn.RANK.AVG(C2,$N$1:$N$99,1)</f>
        <v>14</v>
      </c>
      <c r="E2" s="74">
        <v>226</v>
      </c>
      <c r="F2">
        <f t="shared" ref="F2:F27" si="4">_xlfn.RANK.AVG(E2,$N$1:$N$99,1)</f>
        <v>26</v>
      </c>
      <c r="G2" s="77">
        <v>256</v>
      </c>
      <c r="H2">
        <f t="shared" ref="H2:H24" si="5">_xlfn.RANK.AVG(G2,$N$1:$N$99,1)</f>
        <v>47.5</v>
      </c>
      <c r="M2">
        <v>2</v>
      </c>
      <c r="N2" s="77">
        <f t="shared" si="0"/>
        <v>306</v>
      </c>
      <c r="O2">
        <f t="shared" si="1"/>
        <v>75</v>
      </c>
    </row>
    <row r="3" spans="1:15" x14ac:dyDescent="0.3">
      <c r="A3" s="107">
        <v>232</v>
      </c>
      <c r="B3">
        <f t="shared" si="2"/>
        <v>31</v>
      </c>
      <c r="C3" s="71">
        <v>272</v>
      </c>
      <c r="D3">
        <f t="shared" si="3"/>
        <v>59</v>
      </c>
      <c r="E3" s="74">
        <v>249</v>
      </c>
      <c r="F3">
        <f t="shared" si="4"/>
        <v>41.5</v>
      </c>
      <c r="G3" s="78">
        <v>306</v>
      </c>
      <c r="H3">
        <f t="shared" si="5"/>
        <v>75</v>
      </c>
      <c r="M3">
        <v>3</v>
      </c>
      <c r="N3" s="77">
        <f t="shared" si="0"/>
        <v>293</v>
      </c>
      <c r="O3">
        <f t="shared" si="1"/>
        <v>69</v>
      </c>
    </row>
    <row r="4" spans="1:15" x14ac:dyDescent="0.3">
      <c r="A4" s="107">
        <v>344</v>
      </c>
      <c r="B4">
        <f t="shared" si="2"/>
        <v>89</v>
      </c>
      <c r="C4" s="71">
        <v>352</v>
      </c>
      <c r="D4">
        <f t="shared" si="3"/>
        <v>91</v>
      </c>
      <c r="E4" s="74">
        <v>321</v>
      </c>
      <c r="F4">
        <f t="shared" si="4"/>
        <v>83</v>
      </c>
      <c r="G4" s="78">
        <v>293</v>
      </c>
      <c r="H4">
        <f t="shared" si="5"/>
        <v>69</v>
      </c>
      <c r="M4">
        <v>4</v>
      </c>
      <c r="N4" s="77">
        <f t="shared" si="0"/>
        <v>263</v>
      </c>
      <c r="O4">
        <f t="shared" si="1"/>
        <v>51</v>
      </c>
    </row>
    <row r="5" spans="1:15" x14ac:dyDescent="0.3">
      <c r="A5" s="107">
        <v>159</v>
      </c>
      <c r="B5">
        <f t="shared" si="2"/>
        <v>8</v>
      </c>
      <c r="C5" s="71">
        <v>279</v>
      </c>
      <c r="D5">
        <f t="shared" si="3"/>
        <v>64</v>
      </c>
      <c r="E5" s="74">
        <v>284</v>
      </c>
      <c r="F5">
        <f t="shared" si="4"/>
        <v>66</v>
      </c>
      <c r="G5" s="78">
        <v>263</v>
      </c>
      <c r="H5">
        <f t="shared" si="5"/>
        <v>51</v>
      </c>
      <c r="M5">
        <v>5</v>
      </c>
      <c r="N5" s="77">
        <f t="shared" si="0"/>
        <v>207</v>
      </c>
      <c r="O5">
        <f t="shared" si="1"/>
        <v>21</v>
      </c>
    </row>
    <row r="6" spans="1:15" x14ac:dyDescent="0.3">
      <c r="A6" s="107">
        <v>206</v>
      </c>
      <c r="B6">
        <f t="shared" si="2"/>
        <v>19.5</v>
      </c>
      <c r="C6" s="71">
        <v>274</v>
      </c>
      <c r="D6">
        <f t="shared" si="3"/>
        <v>60.5</v>
      </c>
      <c r="E6" s="74">
        <v>153</v>
      </c>
      <c r="F6">
        <f t="shared" si="4"/>
        <v>7</v>
      </c>
      <c r="G6" s="78">
        <v>207</v>
      </c>
      <c r="H6">
        <f t="shared" si="5"/>
        <v>21</v>
      </c>
      <c r="M6">
        <v>6</v>
      </c>
      <c r="N6" s="77">
        <f t="shared" si="0"/>
        <v>429</v>
      </c>
      <c r="O6">
        <f t="shared" si="1"/>
        <v>96</v>
      </c>
    </row>
    <row r="7" spans="1:15" x14ac:dyDescent="0.3">
      <c r="A7" s="107">
        <v>310</v>
      </c>
      <c r="B7">
        <f t="shared" si="2"/>
        <v>77</v>
      </c>
      <c r="C7" s="71">
        <v>268</v>
      </c>
      <c r="D7">
        <f t="shared" si="3"/>
        <v>55</v>
      </c>
      <c r="E7" s="74">
        <v>201</v>
      </c>
      <c r="F7">
        <f t="shared" si="4"/>
        <v>17</v>
      </c>
      <c r="G7" s="78">
        <v>429</v>
      </c>
      <c r="H7">
        <f t="shared" si="5"/>
        <v>96</v>
      </c>
      <c r="M7">
        <v>7</v>
      </c>
      <c r="N7" s="77">
        <f t="shared" si="0"/>
        <v>254</v>
      </c>
      <c r="O7">
        <f t="shared" si="1"/>
        <v>46</v>
      </c>
    </row>
    <row r="8" spans="1:15" x14ac:dyDescent="0.3">
      <c r="A8" s="107">
        <v>216</v>
      </c>
      <c r="B8">
        <f t="shared" si="2"/>
        <v>23</v>
      </c>
      <c r="C8" s="71">
        <v>537</v>
      </c>
      <c r="D8">
        <f t="shared" si="3"/>
        <v>99</v>
      </c>
      <c r="E8" s="74">
        <v>280</v>
      </c>
      <c r="F8">
        <f t="shared" si="4"/>
        <v>65</v>
      </c>
      <c r="G8" s="78">
        <v>254</v>
      </c>
      <c r="H8">
        <f t="shared" si="5"/>
        <v>46</v>
      </c>
      <c r="M8">
        <v>8</v>
      </c>
      <c r="N8" s="77">
        <f t="shared" si="0"/>
        <v>234</v>
      </c>
      <c r="O8">
        <f t="shared" si="1"/>
        <v>34</v>
      </c>
    </row>
    <row r="9" spans="1:15" x14ac:dyDescent="0.3">
      <c r="A9" s="107">
        <v>294</v>
      </c>
      <c r="B9">
        <f t="shared" si="2"/>
        <v>70</v>
      </c>
      <c r="C9" s="71">
        <v>233</v>
      </c>
      <c r="D9">
        <f t="shared" si="3"/>
        <v>32</v>
      </c>
      <c r="E9" s="74">
        <v>341</v>
      </c>
      <c r="F9">
        <f t="shared" si="4"/>
        <v>88</v>
      </c>
      <c r="G9" s="78">
        <v>234</v>
      </c>
      <c r="H9">
        <f t="shared" si="5"/>
        <v>34</v>
      </c>
      <c r="M9">
        <v>9</v>
      </c>
      <c r="N9" s="77">
        <f t="shared" si="0"/>
        <v>249</v>
      </c>
      <c r="O9">
        <f t="shared" si="1"/>
        <v>41.5</v>
      </c>
    </row>
    <row r="10" spans="1:15" x14ac:dyDescent="0.3">
      <c r="A10" s="107">
        <v>299</v>
      </c>
      <c r="B10">
        <f t="shared" si="2"/>
        <v>72</v>
      </c>
      <c r="C10" s="71">
        <v>320</v>
      </c>
      <c r="D10">
        <f t="shared" si="3"/>
        <v>82</v>
      </c>
      <c r="E10" s="74">
        <v>263</v>
      </c>
      <c r="F10">
        <f t="shared" si="4"/>
        <v>51</v>
      </c>
      <c r="G10" s="78">
        <v>249</v>
      </c>
      <c r="H10">
        <f t="shared" si="5"/>
        <v>41.5</v>
      </c>
      <c r="M10">
        <v>10</v>
      </c>
      <c r="N10" s="77">
        <f t="shared" si="0"/>
        <v>179</v>
      </c>
      <c r="O10">
        <f t="shared" si="1"/>
        <v>13</v>
      </c>
    </row>
    <row r="11" spans="1:15" x14ac:dyDescent="0.3">
      <c r="A11" s="107">
        <v>267</v>
      </c>
      <c r="B11">
        <f t="shared" si="2"/>
        <v>53.5</v>
      </c>
      <c r="C11" s="71">
        <v>278</v>
      </c>
      <c r="D11">
        <f t="shared" si="3"/>
        <v>63</v>
      </c>
      <c r="E11" s="74">
        <v>170</v>
      </c>
      <c r="F11">
        <f t="shared" si="4"/>
        <v>10.5</v>
      </c>
      <c r="G11" s="78">
        <v>179</v>
      </c>
      <c r="H11">
        <f t="shared" si="5"/>
        <v>13</v>
      </c>
      <c r="M11">
        <v>11</v>
      </c>
      <c r="N11" s="77">
        <f t="shared" si="0"/>
        <v>234</v>
      </c>
      <c r="O11">
        <f t="shared" si="1"/>
        <v>34</v>
      </c>
    </row>
    <row r="12" spans="1:15" x14ac:dyDescent="0.3">
      <c r="A12" s="107">
        <v>322</v>
      </c>
      <c r="B12">
        <f t="shared" si="2"/>
        <v>84</v>
      </c>
      <c r="C12" s="71">
        <v>375</v>
      </c>
      <c r="D12">
        <f t="shared" si="3"/>
        <v>93</v>
      </c>
      <c r="E12" s="74">
        <v>206</v>
      </c>
      <c r="F12">
        <f t="shared" si="4"/>
        <v>19.5</v>
      </c>
      <c r="G12" s="78">
        <v>234</v>
      </c>
      <c r="H12">
        <f t="shared" si="5"/>
        <v>34</v>
      </c>
      <c r="M12">
        <v>12</v>
      </c>
      <c r="N12" s="77">
        <f t="shared" si="0"/>
        <v>212</v>
      </c>
      <c r="O12">
        <f t="shared" si="1"/>
        <v>22</v>
      </c>
    </row>
    <row r="13" spans="1:15" x14ac:dyDescent="0.3">
      <c r="A13" s="107">
        <v>184</v>
      </c>
      <c r="B13">
        <f t="shared" si="2"/>
        <v>15</v>
      </c>
      <c r="C13" s="71">
        <v>256</v>
      </c>
      <c r="D13">
        <f t="shared" si="3"/>
        <v>47.5</v>
      </c>
      <c r="E13" s="74">
        <v>318</v>
      </c>
      <c r="F13">
        <f t="shared" si="4"/>
        <v>80.5</v>
      </c>
      <c r="G13" s="78">
        <v>212</v>
      </c>
      <c r="H13">
        <f t="shared" si="5"/>
        <v>22</v>
      </c>
      <c r="M13">
        <v>13</v>
      </c>
      <c r="N13" s="77">
        <f t="shared" si="0"/>
        <v>327</v>
      </c>
      <c r="O13">
        <f t="shared" si="1"/>
        <v>85</v>
      </c>
    </row>
    <row r="14" spans="1:15" x14ac:dyDescent="0.3">
      <c r="A14" s="107">
        <v>290</v>
      </c>
      <c r="B14">
        <f t="shared" si="2"/>
        <v>68</v>
      </c>
      <c r="C14" s="71">
        <v>52</v>
      </c>
      <c r="D14">
        <f t="shared" si="3"/>
        <v>1</v>
      </c>
      <c r="E14" s="74">
        <v>234</v>
      </c>
      <c r="F14">
        <f t="shared" si="4"/>
        <v>34</v>
      </c>
      <c r="G14" s="78">
        <v>327</v>
      </c>
      <c r="H14">
        <f t="shared" si="5"/>
        <v>85</v>
      </c>
      <c r="M14">
        <v>14</v>
      </c>
      <c r="N14" s="77">
        <f t="shared" si="0"/>
        <v>252</v>
      </c>
      <c r="O14">
        <f t="shared" si="1"/>
        <v>44</v>
      </c>
    </row>
    <row r="15" spans="1:15" x14ac:dyDescent="0.3">
      <c r="A15" s="107">
        <v>259</v>
      </c>
      <c r="B15">
        <f t="shared" si="2"/>
        <v>49</v>
      </c>
      <c r="C15" s="71">
        <v>329</v>
      </c>
      <c r="D15">
        <f t="shared" si="3"/>
        <v>86</v>
      </c>
      <c r="E15" s="74">
        <v>274</v>
      </c>
      <c r="F15">
        <f t="shared" si="4"/>
        <v>60.5</v>
      </c>
      <c r="G15" s="78">
        <v>252</v>
      </c>
      <c r="H15">
        <f t="shared" si="5"/>
        <v>44</v>
      </c>
      <c r="M15">
        <v>15</v>
      </c>
      <c r="N15" s="77">
        <f t="shared" si="0"/>
        <v>205</v>
      </c>
      <c r="O15">
        <f t="shared" si="1"/>
        <v>18</v>
      </c>
    </row>
    <row r="16" spans="1:15" x14ac:dyDescent="0.3">
      <c r="A16" s="107">
        <v>245</v>
      </c>
      <c r="B16">
        <f t="shared" si="2"/>
        <v>37.5</v>
      </c>
      <c r="C16" s="71">
        <v>311</v>
      </c>
      <c r="D16">
        <f t="shared" si="3"/>
        <v>78.5</v>
      </c>
      <c r="E16" s="74">
        <v>231</v>
      </c>
      <c r="F16">
        <f t="shared" si="4"/>
        <v>29.5</v>
      </c>
      <c r="G16" s="78">
        <v>205</v>
      </c>
      <c r="H16">
        <f t="shared" si="5"/>
        <v>18</v>
      </c>
      <c r="M16">
        <v>16</v>
      </c>
      <c r="N16" s="77">
        <f t="shared" si="0"/>
        <v>245</v>
      </c>
      <c r="O16">
        <f t="shared" si="1"/>
        <v>37.5</v>
      </c>
    </row>
    <row r="17" spans="1:15" x14ac:dyDescent="0.3">
      <c r="A17" s="107">
        <v>250</v>
      </c>
      <c r="B17">
        <f t="shared" si="2"/>
        <v>43</v>
      </c>
      <c r="C17" s="71">
        <v>194</v>
      </c>
      <c r="D17">
        <f t="shared" si="3"/>
        <v>16</v>
      </c>
      <c r="E17" s="74">
        <v>270</v>
      </c>
      <c r="F17">
        <f t="shared" si="4"/>
        <v>57</v>
      </c>
      <c r="G17" s="78">
        <v>245</v>
      </c>
      <c r="H17">
        <f t="shared" si="5"/>
        <v>37.5</v>
      </c>
      <c r="M17">
        <v>17</v>
      </c>
      <c r="N17" s="77">
        <f t="shared" si="0"/>
        <v>124</v>
      </c>
      <c r="O17">
        <f t="shared" si="1"/>
        <v>5</v>
      </c>
    </row>
    <row r="18" spans="1:15" x14ac:dyDescent="0.3">
      <c r="A18" s="107">
        <v>83</v>
      </c>
      <c r="B18">
        <f t="shared" si="2"/>
        <v>3</v>
      </c>
      <c r="C18" s="71">
        <v>217</v>
      </c>
      <c r="D18">
        <f t="shared" si="3"/>
        <v>24</v>
      </c>
      <c r="E18" s="74">
        <v>303</v>
      </c>
      <c r="F18">
        <f t="shared" si="4"/>
        <v>73</v>
      </c>
      <c r="G18" s="78">
        <v>124</v>
      </c>
      <c r="H18">
        <f t="shared" si="5"/>
        <v>5</v>
      </c>
      <c r="M18">
        <v>18</v>
      </c>
      <c r="N18" s="77">
        <f t="shared" si="0"/>
        <v>374</v>
      </c>
      <c r="O18">
        <f t="shared" si="1"/>
        <v>92</v>
      </c>
    </row>
    <row r="19" spans="1:15" x14ac:dyDescent="0.3">
      <c r="A19" s="107">
        <v>227</v>
      </c>
      <c r="B19">
        <f t="shared" si="2"/>
        <v>27</v>
      </c>
      <c r="C19" s="71">
        <v>296</v>
      </c>
      <c r="D19">
        <f t="shared" si="3"/>
        <v>71</v>
      </c>
      <c r="E19" s="74">
        <v>253</v>
      </c>
      <c r="F19">
        <f t="shared" si="4"/>
        <v>45</v>
      </c>
      <c r="G19" s="78">
        <v>374</v>
      </c>
      <c r="H19">
        <f t="shared" si="5"/>
        <v>92</v>
      </c>
      <c r="M19">
        <v>19</v>
      </c>
      <c r="N19" s="77">
        <f t="shared" si="0"/>
        <v>347</v>
      </c>
      <c r="O19">
        <f t="shared" si="1"/>
        <v>90</v>
      </c>
    </row>
    <row r="20" spans="1:15" x14ac:dyDescent="0.3">
      <c r="A20" s="107">
        <v>263</v>
      </c>
      <c r="B20">
        <f t="shared" si="2"/>
        <v>51</v>
      </c>
      <c r="C20" s="71">
        <v>248</v>
      </c>
      <c r="D20">
        <f t="shared" si="3"/>
        <v>39.5</v>
      </c>
      <c r="E20" s="74">
        <v>248</v>
      </c>
      <c r="F20">
        <f t="shared" si="4"/>
        <v>39.5</v>
      </c>
      <c r="G20" s="78">
        <v>347</v>
      </c>
      <c r="H20">
        <f t="shared" si="5"/>
        <v>90</v>
      </c>
      <c r="M20">
        <v>20</v>
      </c>
      <c r="N20" s="77">
        <f t="shared" si="0"/>
        <v>305</v>
      </c>
      <c r="O20">
        <f t="shared" si="1"/>
        <v>74</v>
      </c>
    </row>
    <row r="21" spans="1:15" x14ac:dyDescent="0.3">
      <c r="A21" s="107">
        <v>289</v>
      </c>
      <c r="B21">
        <f t="shared" si="2"/>
        <v>67</v>
      </c>
      <c r="C21" s="71">
        <v>485</v>
      </c>
      <c r="D21">
        <f t="shared" si="3"/>
        <v>97</v>
      </c>
      <c r="E21" s="74">
        <v>318</v>
      </c>
      <c r="F21">
        <f t="shared" si="4"/>
        <v>80.5</v>
      </c>
      <c r="G21" s="78">
        <v>305</v>
      </c>
      <c r="H21">
        <f t="shared" si="5"/>
        <v>74</v>
      </c>
      <c r="M21">
        <v>21</v>
      </c>
      <c r="N21" s="77">
        <f t="shared" si="0"/>
        <v>267</v>
      </c>
      <c r="O21">
        <f t="shared" si="1"/>
        <v>53.5</v>
      </c>
    </row>
    <row r="22" spans="1:15" x14ac:dyDescent="0.3">
      <c r="A22" s="107">
        <v>231</v>
      </c>
      <c r="B22">
        <f t="shared" si="2"/>
        <v>29.5</v>
      </c>
      <c r="C22" s="71">
        <v>308</v>
      </c>
      <c r="D22">
        <f t="shared" si="3"/>
        <v>76</v>
      </c>
      <c r="E22" s="74">
        <v>311</v>
      </c>
      <c r="F22">
        <f t="shared" si="4"/>
        <v>78.5</v>
      </c>
      <c r="G22" s="78">
        <v>267</v>
      </c>
      <c r="H22">
        <f t="shared" si="5"/>
        <v>53.5</v>
      </c>
      <c r="M22">
        <v>22</v>
      </c>
      <c r="N22" s="77">
        <f t="shared" si="0"/>
        <v>175</v>
      </c>
      <c r="O22">
        <f t="shared" si="1"/>
        <v>12</v>
      </c>
    </row>
    <row r="23" spans="1:15" x14ac:dyDescent="0.3">
      <c r="A23" s="107">
        <v>269</v>
      </c>
      <c r="B23">
        <f t="shared" si="2"/>
        <v>56</v>
      </c>
      <c r="C23" s="71">
        <v>271</v>
      </c>
      <c r="D23">
        <f t="shared" si="3"/>
        <v>58</v>
      </c>
      <c r="E23" s="74">
        <v>380</v>
      </c>
      <c r="F23">
        <f t="shared" si="4"/>
        <v>94</v>
      </c>
      <c r="G23" s="78">
        <v>175</v>
      </c>
      <c r="H23">
        <f t="shared" si="5"/>
        <v>12</v>
      </c>
      <c r="M23">
        <v>23</v>
      </c>
      <c r="N23" s="77">
        <f t="shared" si="0"/>
        <v>170</v>
      </c>
      <c r="O23">
        <f t="shared" si="1"/>
        <v>10.5</v>
      </c>
    </row>
    <row r="24" spans="1:15" x14ac:dyDescent="0.3">
      <c r="A24" s="107">
        <v>131</v>
      </c>
      <c r="B24">
        <f t="shared" si="2"/>
        <v>6</v>
      </c>
      <c r="C24" s="71">
        <v>243</v>
      </c>
      <c r="D24">
        <f t="shared" si="3"/>
        <v>36</v>
      </c>
      <c r="E24" s="74">
        <v>169</v>
      </c>
      <c r="F24">
        <f t="shared" si="4"/>
        <v>9</v>
      </c>
      <c r="G24" s="78">
        <v>170</v>
      </c>
      <c r="H24">
        <f t="shared" si="5"/>
        <v>10.5</v>
      </c>
      <c r="M24">
        <v>24</v>
      </c>
      <c r="N24" s="74">
        <f t="shared" ref="N24:N49" si="6">E2</f>
        <v>226</v>
      </c>
      <c r="O24">
        <f t="shared" si="1"/>
        <v>26</v>
      </c>
    </row>
    <row r="25" spans="1:15" x14ac:dyDescent="0.3">
      <c r="A25" s="107">
        <v>338</v>
      </c>
      <c r="B25">
        <f t="shared" si="2"/>
        <v>87</v>
      </c>
      <c r="C25" s="71">
        <v>104</v>
      </c>
      <c r="D25">
        <f t="shared" si="3"/>
        <v>4</v>
      </c>
      <c r="E25" s="74">
        <v>220</v>
      </c>
      <c r="F25">
        <f t="shared" si="4"/>
        <v>25</v>
      </c>
      <c r="M25">
        <v>25</v>
      </c>
      <c r="N25" s="74">
        <f t="shared" si="6"/>
        <v>249</v>
      </c>
      <c r="O25">
        <f t="shared" si="1"/>
        <v>41.5</v>
      </c>
    </row>
    <row r="26" spans="1:15" x14ac:dyDescent="0.3">
      <c r="A26" s="107">
        <v>491</v>
      </c>
      <c r="B26">
        <f t="shared" si="2"/>
        <v>98</v>
      </c>
      <c r="C26" s="71">
        <v>229</v>
      </c>
      <c r="D26">
        <f t="shared" si="3"/>
        <v>28</v>
      </c>
      <c r="E26" s="74">
        <v>73</v>
      </c>
      <c r="F26">
        <f t="shared" si="4"/>
        <v>2</v>
      </c>
      <c r="M26">
        <v>26</v>
      </c>
      <c r="N26" s="74">
        <f t="shared" si="6"/>
        <v>321</v>
      </c>
      <c r="O26">
        <f t="shared" si="1"/>
        <v>83</v>
      </c>
    </row>
    <row r="27" spans="1:15" x14ac:dyDescent="0.3">
      <c r="E27" s="112">
        <v>404</v>
      </c>
      <c r="F27">
        <f t="shared" si="4"/>
        <v>95</v>
      </c>
      <c r="M27">
        <v>27</v>
      </c>
      <c r="N27" s="74">
        <f t="shared" si="6"/>
        <v>284</v>
      </c>
      <c r="O27">
        <f t="shared" si="1"/>
        <v>66</v>
      </c>
    </row>
    <row r="28" spans="1:15" x14ac:dyDescent="0.3">
      <c r="A28" s="95" t="s">
        <v>227</v>
      </c>
      <c r="B28" s="96">
        <f>SUM(B2:B26)</f>
        <v>1226</v>
      </c>
      <c r="C28" s="95" t="s">
        <v>228</v>
      </c>
      <c r="D28" s="96">
        <f>SUM(D2:D26)</f>
        <v>1375</v>
      </c>
      <c r="E28" s="95" t="s">
        <v>232</v>
      </c>
      <c r="F28" s="96">
        <f>SUM(F2:F27)</f>
        <v>1277.5</v>
      </c>
      <c r="G28" s="95" t="s">
        <v>231</v>
      </c>
      <c r="H28" s="96">
        <f>SUM(H2:H24)</f>
        <v>1071.5</v>
      </c>
      <c r="M28">
        <v>28</v>
      </c>
      <c r="N28" s="74">
        <f t="shared" si="6"/>
        <v>153</v>
      </c>
      <c r="O28">
        <f t="shared" si="1"/>
        <v>7</v>
      </c>
    </row>
    <row r="29" spans="1:15" x14ac:dyDescent="0.3">
      <c r="A29" s="92" t="s">
        <v>245</v>
      </c>
      <c r="B29" s="93">
        <f>B28/COUNT(A2:A26)</f>
        <v>49.04</v>
      </c>
      <c r="C29" s="92" t="s">
        <v>246</v>
      </c>
      <c r="D29" s="93">
        <f t="shared" ref="D29:H29" si="7">D28/COUNT(C2:C26)</f>
        <v>55</v>
      </c>
      <c r="E29" s="92" t="s">
        <v>256</v>
      </c>
      <c r="F29" s="93">
        <f>F28/COUNT(E2:E27)</f>
        <v>49.134615384615387</v>
      </c>
      <c r="G29" s="92" t="s">
        <v>259</v>
      </c>
      <c r="H29" s="93">
        <f t="shared" si="7"/>
        <v>46.586956521739133</v>
      </c>
      <c r="M29">
        <v>29</v>
      </c>
      <c r="N29" s="74">
        <f t="shared" si="6"/>
        <v>201</v>
      </c>
      <c r="O29">
        <f t="shared" si="1"/>
        <v>17</v>
      </c>
    </row>
    <row r="30" spans="1:15" x14ac:dyDescent="0.3">
      <c r="M30">
        <v>30</v>
      </c>
      <c r="N30" s="74">
        <f t="shared" si="6"/>
        <v>280</v>
      </c>
      <c r="O30">
        <f t="shared" si="1"/>
        <v>65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341</v>
      </c>
      <c r="O31">
        <f t="shared" si="1"/>
        <v>88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263</v>
      </c>
      <c r="O32">
        <f t="shared" si="1"/>
        <v>51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170</v>
      </c>
      <c r="O33">
        <f t="shared" ref="O33:O64" si="8">_xlfn.RANK.AVG(N33,$N$1:$N$99,1)</f>
        <v>10.5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206</v>
      </c>
      <c r="O34">
        <f t="shared" si="8"/>
        <v>19.5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318</v>
      </c>
      <c r="O35">
        <f t="shared" si="8"/>
        <v>80.5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234</v>
      </c>
      <c r="O36">
        <f t="shared" si="8"/>
        <v>34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274</v>
      </c>
      <c r="O37">
        <f t="shared" si="8"/>
        <v>60.5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231</v>
      </c>
      <c r="O38">
        <f t="shared" si="8"/>
        <v>29.5</v>
      </c>
    </row>
    <row r="39" spans="1:15" ht="15" thickBot="1" x14ac:dyDescent="0.35">
      <c r="M39">
        <v>39</v>
      </c>
      <c r="N39" s="74">
        <f t="shared" si="6"/>
        <v>270</v>
      </c>
      <c r="O39">
        <f t="shared" si="8"/>
        <v>57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303</v>
      </c>
      <c r="O40">
        <f t="shared" si="8"/>
        <v>73</v>
      </c>
    </row>
    <row r="41" spans="1:15" x14ac:dyDescent="0.3">
      <c r="B41" s="97" t="s">
        <v>245</v>
      </c>
      <c r="C41" s="98">
        <f>B29</f>
        <v>49.04</v>
      </c>
      <c r="D41" s="91"/>
      <c r="E41" s="59"/>
      <c r="F41" s="97" t="s">
        <v>245</v>
      </c>
      <c r="G41" s="98">
        <f>B29</f>
        <v>49.04</v>
      </c>
      <c r="I41" s="116"/>
      <c r="J41" s="116"/>
      <c r="M41">
        <v>41</v>
      </c>
      <c r="N41" s="74">
        <f t="shared" si="6"/>
        <v>253</v>
      </c>
      <c r="O41">
        <f t="shared" si="8"/>
        <v>45</v>
      </c>
    </row>
    <row r="42" spans="1:15" x14ac:dyDescent="0.3">
      <c r="B42" s="99" t="s">
        <v>246</v>
      </c>
      <c r="C42" s="100">
        <f>D29</f>
        <v>55</v>
      </c>
      <c r="D42" s="111"/>
      <c r="E42" s="111"/>
      <c r="F42" s="99" t="s">
        <v>256</v>
      </c>
      <c r="G42" s="100">
        <f>F29</f>
        <v>49.134615384615387</v>
      </c>
      <c r="I42" s="132" t="s">
        <v>284</v>
      </c>
      <c r="J42" s="131"/>
      <c r="M42">
        <v>42</v>
      </c>
      <c r="N42" s="74">
        <f t="shared" si="6"/>
        <v>248</v>
      </c>
      <c r="O42">
        <f t="shared" si="8"/>
        <v>39.5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318</v>
      </c>
      <c r="O43">
        <f t="shared" si="8"/>
        <v>80.5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311</v>
      </c>
      <c r="O44">
        <f t="shared" si="8"/>
        <v>78.5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380</v>
      </c>
      <c r="O45">
        <f t="shared" si="8"/>
        <v>94</v>
      </c>
    </row>
    <row r="46" spans="1:15" x14ac:dyDescent="0.3">
      <c r="B46" s="99" t="s">
        <v>249</v>
      </c>
      <c r="C46" s="100">
        <f>ABS(C41-C42)/(SQRT((C45*(C45+1))/12*(1/C43+1/C44)))</f>
        <v>1.4455123252165447</v>
      </c>
      <c r="D46" s="111"/>
      <c r="E46" s="111"/>
      <c r="F46" s="99" t="s">
        <v>249</v>
      </c>
      <c r="G46" s="100">
        <f>ABS(G41-G42)/(SQRT((G45*(G45+1))/12*(1/G43+1/G44)))</f>
        <v>2.2721511188713465E-2</v>
      </c>
      <c r="I46" s="131"/>
      <c r="J46" s="131"/>
      <c r="M46">
        <v>46</v>
      </c>
      <c r="N46" s="74">
        <f t="shared" si="6"/>
        <v>169</v>
      </c>
      <c r="O46">
        <f t="shared" si="8"/>
        <v>9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220</v>
      </c>
      <c r="O47">
        <f t="shared" si="8"/>
        <v>25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73</v>
      </c>
      <c r="O48">
        <f t="shared" si="8"/>
        <v>2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404</v>
      </c>
      <c r="O49">
        <f t="shared" si="8"/>
        <v>95</v>
      </c>
    </row>
    <row r="50" spans="2:15" ht="15" thickBot="1" x14ac:dyDescent="0.35">
      <c r="M50">
        <v>50</v>
      </c>
      <c r="N50" s="108">
        <f t="shared" ref="N50:N74" si="9">C2</f>
        <v>182</v>
      </c>
      <c r="O50">
        <f t="shared" si="8"/>
        <v>14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272</v>
      </c>
      <c r="O51">
        <f t="shared" si="8"/>
        <v>59</v>
      </c>
    </row>
    <row r="52" spans="2:15" x14ac:dyDescent="0.3">
      <c r="B52" s="97" t="s">
        <v>245</v>
      </c>
      <c r="C52" s="98">
        <f>B29</f>
        <v>49.04</v>
      </c>
      <c r="F52" s="97" t="s">
        <v>246</v>
      </c>
      <c r="G52" s="98">
        <f>D29</f>
        <v>55</v>
      </c>
      <c r="M52">
        <v>52</v>
      </c>
      <c r="N52" s="108">
        <f t="shared" si="9"/>
        <v>352</v>
      </c>
      <c r="O52">
        <f t="shared" si="8"/>
        <v>91</v>
      </c>
    </row>
    <row r="53" spans="2:15" x14ac:dyDescent="0.3">
      <c r="B53" s="99" t="s">
        <v>259</v>
      </c>
      <c r="C53" s="100">
        <f>H29</f>
        <v>46.586956521739133</v>
      </c>
      <c r="F53" s="99" t="s">
        <v>256</v>
      </c>
      <c r="G53" s="100">
        <f>F29</f>
        <v>49.134615384615387</v>
      </c>
      <c r="M53">
        <v>53</v>
      </c>
      <c r="N53" s="108">
        <f t="shared" si="9"/>
        <v>279</v>
      </c>
      <c r="O53">
        <f t="shared" si="8"/>
        <v>64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274</v>
      </c>
      <c r="O54">
        <f t="shared" si="8"/>
        <v>60.5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268</v>
      </c>
      <c r="O55">
        <f t="shared" si="8"/>
        <v>55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537</v>
      </c>
      <c r="O56">
        <f t="shared" si="8"/>
        <v>99</v>
      </c>
    </row>
    <row r="57" spans="2:15" x14ac:dyDescent="0.3">
      <c r="B57" s="99" t="s">
        <v>249</v>
      </c>
      <c r="C57" s="100">
        <f>ABS(C52-C53)/(SQRT((C56*(C56+1))/12*(1/C54+1/C55)))</f>
        <v>0.60644373491956149</v>
      </c>
      <c r="F57" s="99" t="s">
        <v>249</v>
      </c>
      <c r="G57" s="100">
        <f>ABS(G52-G53)/(SQRT((G56*(G56+1))/12*(1/G54+1/G55)))</f>
        <v>1.4085489659669475</v>
      </c>
      <c r="M57">
        <v>57</v>
      </c>
      <c r="N57" s="108">
        <f t="shared" si="9"/>
        <v>233</v>
      </c>
      <c r="O57">
        <f t="shared" si="8"/>
        <v>32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320</v>
      </c>
      <c r="O58">
        <f t="shared" si="8"/>
        <v>82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278</v>
      </c>
      <c r="O59">
        <f t="shared" si="8"/>
        <v>63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375</v>
      </c>
      <c r="O60">
        <f t="shared" si="8"/>
        <v>93</v>
      </c>
    </row>
    <row r="61" spans="2:15" ht="15" thickBot="1" x14ac:dyDescent="0.35">
      <c r="M61">
        <v>61</v>
      </c>
      <c r="N61" s="108">
        <f t="shared" si="9"/>
        <v>256</v>
      </c>
      <c r="O61">
        <f t="shared" si="8"/>
        <v>47.5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52</v>
      </c>
      <c r="O62">
        <f t="shared" si="8"/>
        <v>1</v>
      </c>
    </row>
    <row r="63" spans="2:15" x14ac:dyDescent="0.3">
      <c r="B63" s="97" t="s">
        <v>246</v>
      </c>
      <c r="C63" s="98">
        <f>D29</f>
        <v>55</v>
      </c>
      <c r="F63" s="97" t="s">
        <v>256</v>
      </c>
      <c r="G63" s="98">
        <f>F29</f>
        <v>49.134615384615387</v>
      </c>
      <c r="M63">
        <v>63</v>
      </c>
      <c r="N63" s="108">
        <f t="shared" si="9"/>
        <v>329</v>
      </c>
      <c r="O63">
        <f t="shared" si="8"/>
        <v>86</v>
      </c>
    </row>
    <row r="64" spans="2:15" x14ac:dyDescent="0.3">
      <c r="B64" s="99" t="s">
        <v>259</v>
      </c>
      <c r="C64" s="100">
        <f>H29</f>
        <v>46.586956521739133</v>
      </c>
      <c r="F64" s="99" t="s">
        <v>259</v>
      </c>
      <c r="G64" s="100">
        <f>H29</f>
        <v>46.586956521739133</v>
      </c>
      <c r="M64">
        <v>64</v>
      </c>
      <c r="N64" s="108">
        <f t="shared" si="9"/>
        <v>311</v>
      </c>
      <c r="O64">
        <f t="shared" si="8"/>
        <v>78.5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194</v>
      </c>
      <c r="O65">
        <f t="shared" ref="O65:O96" si="10">_xlfn.RANK.AVG(N65,$N$1:$N$99,1)</f>
        <v>16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217</v>
      </c>
      <c r="O66">
        <f t="shared" si="10"/>
        <v>24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296</v>
      </c>
      <c r="O67">
        <f t="shared" si="10"/>
        <v>71</v>
      </c>
    </row>
    <row r="68" spans="2:15" x14ac:dyDescent="0.3">
      <c r="B68" s="99" t="s">
        <v>249</v>
      </c>
      <c r="C68" s="100">
        <f>ABS(C63-C64)/(SQRT((C67*(C67+1))/12*(1/C65+1/C66)))</f>
        <v>2.0798805867943151</v>
      </c>
      <c r="F68" s="99" t="s">
        <v>249</v>
      </c>
      <c r="G68" s="100">
        <f>ABS(G63-G64)/(SQRT((G67*(G67+1))/12*(1/G65+1/G66)))</f>
        <v>0.62287572745633468</v>
      </c>
      <c r="M68">
        <v>68</v>
      </c>
      <c r="N68" s="108">
        <f t="shared" si="9"/>
        <v>248</v>
      </c>
      <c r="O68">
        <f t="shared" si="10"/>
        <v>39.5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485</v>
      </c>
      <c r="O69">
        <f t="shared" si="10"/>
        <v>97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308</v>
      </c>
      <c r="O70">
        <f t="shared" si="10"/>
        <v>76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271</v>
      </c>
      <c r="O71">
        <f t="shared" si="10"/>
        <v>58</v>
      </c>
    </row>
    <row r="72" spans="2:15" x14ac:dyDescent="0.3">
      <c r="M72">
        <v>72</v>
      </c>
      <c r="N72" s="108">
        <f t="shared" si="9"/>
        <v>243</v>
      </c>
      <c r="O72">
        <f t="shared" si="10"/>
        <v>36</v>
      </c>
    </row>
    <row r="73" spans="2:15" x14ac:dyDescent="0.3">
      <c r="M73">
        <v>73</v>
      </c>
      <c r="N73" s="108">
        <f t="shared" si="9"/>
        <v>104</v>
      </c>
      <c r="O73">
        <f t="shared" si="10"/>
        <v>4</v>
      </c>
    </row>
    <row r="74" spans="2:15" x14ac:dyDescent="0.3">
      <c r="M74">
        <v>74</v>
      </c>
      <c r="N74" s="108">
        <f t="shared" si="9"/>
        <v>229</v>
      </c>
      <c r="O74">
        <f t="shared" si="10"/>
        <v>28</v>
      </c>
    </row>
    <row r="75" spans="2:15" x14ac:dyDescent="0.3">
      <c r="M75">
        <v>75</v>
      </c>
      <c r="N75" s="107">
        <f>A2</f>
        <v>277</v>
      </c>
      <c r="O75">
        <f t="shared" si="10"/>
        <v>62</v>
      </c>
    </row>
    <row r="76" spans="2:15" x14ac:dyDescent="0.3">
      <c r="M76">
        <v>76</v>
      </c>
      <c r="N76" s="107">
        <f t="shared" ref="N76:N99" si="11">A3</f>
        <v>232</v>
      </c>
      <c r="O76">
        <f t="shared" si="10"/>
        <v>31</v>
      </c>
    </row>
    <row r="77" spans="2:15" x14ac:dyDescent="0.3">
      <c r="M77">
        <v>77</v>
      </c>
      <c r="N77" s="107">
        <f t="shared" si="11"/>
        <v>344</v>
      </c>
      <c r="O77">
        <f t="shared" si="10"/>
        <v>89</v>
      </c>
    </row>
    <row r="78" spans="2:15" x14ac:dyDescent="0.3">
      <c r="M78">
        <v>78</v>
      </c>
      <c r="N78" s="107">
        <f t="shared" si="11"/>
        <v>159</v>
      </c>
      <c r="O78">
        <f t="shared" si="10"/>
        <v>8</v>
      </c>
    </row>
    <row r="79" spans="2:15" x14ac:dyDescent="0.3">
      <c r="M79">
        <v>79</v>
      </c>
      <c r="N79" s="107">
        <f t="shared" si="11"/>
        <v>206</v>
      </c>
      <c r="O79">
        <f t="shared" si="10"/>
        <v>19.5</v>
      </c>
    </row>
    <row r="80" spans="2:15" x14ac:dyDescent="0.3">
      <c r="M80">
        <v>80</v>
      </c>
      <c r="N80" s="107">
        <f t="shared" si="11"/>
        <v>310</v>
      </c>
      <c r="O80">
        <f t="shared" si="10"/>
        <v>77</v>
      </c>
    </row>
    <row r="81" spans="13:15" x14ac:dyDescent="0.3">
      <c r="M81">
        <v>81</v>
      </c>
      <c r="N81" s="107">
        <f t="shared" si="11"/>
        <v>216</v>
      </c>
      <c r="O81">
        <f t="shared" si="10"/>
        <v>23</v>
      </c>
    </row>
    <row r="82" spans="13:15" x14ac:dyDescent="0.3">
      <c r="M82">
        <v>82</v>
      </c>
      <c r="N82" s="107">
        <f t="shared" si="11"/>
        <v>294</v>
      </c>
      <c r="O82">
        <f t="shared" si="10"/>
        <v>70</v>
      </c>
    </row>
    <row r="83" spans="13:15" x14ac:dyDescent="0.3">
      <c r="M83">
        <v>83</v>
      </c>
      <c r="N83" s="107">
        <f t="shared" si="11"/>
        <v>299</v>
      </c>
      <c r="O83">
        <f t="shared" si="10"/>
        <v>72</v>
      </c>
    </row>
    <row r="84" spans="13:15" x14ac:dyDescent="0.3">
      <c r="M84">
        <v>84</v>
      </c>
      <c r="N84" s="107">
        <f t="shared" si="11"/>
        <v>267</v>
      </c>
      <c r="O84">
        <f t="shared" si="10"/>
        <v>53.5</v>
      </c>
    </row>
    <row r="85" spans="13:15" x14ac:dyDescent="0.3">
      <c r="M85">
        <v>85</v>
      </c>
      <c r="N85" s="107">
        <f t="shared" si="11"/>
        <v>322</v>
      </c>
      <c r="O85">
        <f t="shared" si="10"/>
        <v>84</v>
      </c>
    </row>
    <row r="86" spans="13:15" x14ac:dyDescent="0.3">
      <c r="M86">
        <v>86</v>
      </c>
      <c r="N86" s="107">
        <f t="shared" si="11"/>
        <v>184</v>
      </c>
      <c r="O86">
        <f t="shared" si="10"/>
        <v>15</v>
      </c>
    </row>
    <row r="87" spans="13:15" x14ac:dyDescent="0.3">
      <c r="M87">
        <v>87</v>
      </c>
      <c r="N87" s="107">
        <f t="shared" si="11"/>
        <v>290</v>
      </c>
      <c r="O87">
        <f t="shared" si="10"/>
        <v>68</v>
      </c>
    </row>
    <row r="88" spans="13:15" x14ac:dyDescent="0.3">
      <c r="M88">
        <v>88</v>
      </c>
      <c r="N88" s="107">
        <f t="shared" si="11"/>
        <v>259</v>
      </c>
      <c r="O88">
        <f t="shared" si="10"/>
        <v>49</v>
      </c>
    </row>
    <row r="89" spans="13:15" x14ac:dyDescent="0.3">
      <c r="M89">
        <v>89</v>
      </c>
      <c r="N89" s="107">
        <f t="shared" si="11"/>
        <v>245</v>
      </c>
      <c r="O89">
        <f t="shared" si="10"/>
        <v>37.5</v>
      </c>
    </row>
    <row r="90" spans="13:15" x14ac:dyDescent="0.3">
      <c r="M90">
        <v>90</v>
      </c>
      <c r="N90" s="107">
        <f t="shared" si="11"/>
        <v>250</v>
      </c>
      <c r="O90">
        <f t="shared" si="10"/>
        <v>43</v>
      </c>
    </row>
    <row r="91" spans="13:15" x14ac:dyDescent="0.3">
      <c r="M91">
        <v>91</v>
      </c>
      <c r="N91" s="107">
        <f t="shared" si="11"/>
        <v>83</v>
      </c>
      <c r="O91">
        <f t="shared" si="10"/>
        <v>3</v>
      </c>
    </row>
    <row r="92" spans="13:15" x14ac:dyDescent="0.3">
      <c r="M92">
        <v>92</v>
      </c>
      <c r="N92" s="107">
        <f t="shared" si="11"/>
        <v>227</v>
      </c>
      <c r="O92">
        <f t="shared" si="10"/>
        <v>27</v>
      </c>
    </row>
    <row r="93" spans="13:15" x14ac:dyDescent="0.3">
      <c r="M93">
        <v>93</v>
      </c>
      <c r="N93" s="107">
        <f t="shared" si="11"/>
        <v>263</v>
      </c>
      <c r="O93">
        <f t="shared" si="10"/>
        <v>51</v>
      </c>
    </row>
    <row r="94" spans="13:15" x14ac:dyDescent="0.3">
      <c r="M94">
        <v>94</v>
      </c>
      <c r="N94" s="107">
        <f t="shared" si="11"/>
        <v>289</v>
      </c>
      <c r="O94">
        <f t="shared" si="10"/>
        <v>67</v>
      </c>
    </row>
    <row r="95" spans="13:15" x14ac:dyDescent="0.3">
      <c r="M95">
        <v>95</v>
      </c>
      <c r="N95" s="107">
        <f t="shared" si="11"/>
        <v>231</v>
      </c>
      <c r="O95">
        <f t="shared" si="10"/>
        <v>29.5</v>
      </c>
    </row>
    <row r="96" spans="13:15" x14ac:dyDescent="0.3">
      <c r="M96">
        <v>96</v>
      </c>
      <c r="N96" s="107">
        <f t="shared" si="11"/>
        <v>269</v>
      </c>
      <c r="O96">
        <f t="shared" si="10"/>
        <v>56</v>
      </c>
    </row>
    <row r="97" spans="13:15" x14ac:dyDescent="0.3">
      <c r="M97">
        <v>97</v>
      </c>
      <c r="N97" s="107">
        <f t="shared" si="11"/>
        <v>131</v>
      </c>
      <c r="O97">
        <f t="shared" ref="O97:O128" si="12">_xlfn.RANK.AVG(N97,$N$1:$N$99,1)</f>
        <v>6</v>
      </c>
    </row>
    <row r="98" spans="13:15" x14ac:dyDescent="0.3">
      <c r="M98">
        <v>98</v>
      </c>
      <c r="N98" s="107">
        <f t="shared" si="11"/>
        <v>338</v>
      </c>
      <c r="O98">
        <f t="shared" si="12"/>
        <v>87</v>
      </c>
    </row>
    <row r="99" spans="13:15" x14ac:dyDescent="0.3">
      <c r="M99">
        <v>99</v>
      </c>
      <c r="N99" s="107">
        <f t="shared" si="11"/>
        <v>491</v>
      </c>
      <c r="O99">
        <f t="shared" si="12"/>
        <v>98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0659-3B05-4A09-9BA1-617F825DEB49}">
  <dimension ref="A1:O102"/>
  <sheetViews>
    <sheetView topLeftCell="A34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13.5</v>
      </c>
      <c r="O1">
        <f t="shared" ref="O1:O32" si="1">_xlfn.RANK.AVG(N1,$N$1:$N$99,1)</f>
        <v>62.5</v>
      </c>
    </row>
    <row r="2" spans="1:15" x14ac:dyDescent="0.3">
      <c r="A2" s="107">
        <v>11.8</v>
      </c>
      <c r="B2">
        <f t="shared" ref="B2:B26" si="2">_xlfn.RANK.AVG(A2,$N$1:$N$99,1)</f>
        <v>5.5</v>
      </c>
      <c r="C2" s="108">
        <v>14</v>
      </c>
      <c r="D2">
        <f t="shared" ref="D2:D26" si="3">_xlfn.RANK.AVG(C2,$N$1:$N$99,1)</f>
        <v>72.5</v>
      </c>
      <c r="E2" s="74">
        <v>12.6</v>
      </c>
      <c r="F2">
        <f t="shared" ref="F2:F27" si="4">_xlfn.RANK.AVG(E2,$N$1:$N$99,1)</f>
        <v>25.5</v>
      </c>
      <c r="G2" s="77">
        <v>13.5</v>
      </c>
      <c r="H2">
        <f t="shared" ref="H2:H24" si="5">_xlfn.RANK.AVG(G2,$N$1:$N$99,1)</f>
        <v>62.5</v>
      </c>
      <c r="M2">
        <v>2</v>
      </c>
      <c r="N2" s="77">
        <f t="shared" si="0"/>
        <v>12.5</v>
      </c>
      <c r="O2">
        <f t="shared" si="1"/>
        <v>22.5</v>
      </c>
    </row>
    <row r="3" spans="1:15" x14ac:dyDescent="0.3">
      <c r="A3" s="107">
        <v>14.3</v>
      </c>
      <c r="B3">
        <f t="shared" si="2"/>
        <v>77.5</v>
      </c>
      <c r="C3" s="71">
        <v>13.2</v>
      </c>
      <c r="D3">
        <f t="shared" si="3"/>
        <v>52.5</v>
      </c>
      <c r="E3" s="74">
        <v>12.9</v>
      </c>
      <c r="F3">
        <f t="shared" si="4"/>
        <v>37.5</v>
      </c>
      <c r="G3" s="78">
        <v>12.5</v>
      </c>
      <c r="H3">
        <f t="shared" si="5"/>
        <v>22.5</v>
      </c>
      <c r="M3">
        <v>3</v>
      </c>
      <c r="N3" s="77">
        <f t="shared" si="0"/>
        <v>12</v>
      </c>
      <c r="O3">
        <f t="shared" si="1"/>
        <v>9</v>
      </c>
    </row>
    <row r="4" spans="1:15" x14ac:dyDescent="0.3">
      <c r="A4" s="107">
        <v>14.4</v>
      </c>
      <c r="B4">
        <f t="shared" si="2"/>
        <v>80</v>
      </c>
      <c r="C4" s="71">
        <v>11.4</v>
      </c>
      <c r="D4">
        <f t="shared" si="3"/>
        <v>1</v>
      </c>
      <c r="E4" s="74">
        <v>11.8</v>
      </c>
      <c r="F4">
        <f t="shared" si="4"/>
        <v>5.5</v>
      </c>
      <c r="G4" s="78">
        <v>12</v>
      </c>
      <c r="H4">
        <f t="shared" si="5"/>
        <v>9</v>
      </c>
      <c r="M4">
        <v>4</v>
      </c>
      <c r="N4" s="77">
        <f t="shared" si="0"/>
        <v>13.6</v>
      </c>
      <c r="O4">
        <f t="shared" si="1"/>
        <v>65</v>
      </c>
    </row>
    <row r="5" spans="1:15" x14ac:dyDescent="0.3">
      <c r="A5" s="107">
        <v>13</v>
      </c>
      <c r="B5">
        <f t="shared" si="2"/>
        <v>43.5</v>
      </c>
      <c r="C5" s="71">
        <v>12.1</v>
      </c>
      <c r="D5">
        <f t="shared" si="3"/>
        <v>12</v>
      </c>
      <c r="E5" s="74">
        <v>17.600000000000001</v>
      </c>
      <c r="F5">
        <f t="shared" si="4"/>
        <v>95</v>
      </c>
      <c r="G5" s="78">
        <v>13.6</v>
      </c>
      <c r="H5">
        <f t="shared" si="5"/>
        <v>65</v>
      </c>
      <c r="M5">
        <v>5</v>
      </c>
      <c r="N5" s="77">
        <f t="shared" si="0"/>
        <v>12.6</v>
      </c>
      <c r="O5">
        <f t="shared" si="1"/>
        <v>25.5</v>
      </c>
    </row>
    <row r="6" spans="1:15" x14ac:dyDescent="0.3">
      <c r="A6" s="107">
        <v>12.9</v>
      </c>
      <c r="B6">
        <f t="shared" si="2"/>
        <v>37.5</v>
      </c>
      <c r="C6" s="71">
        <v>13.3</v>
      </c>
      <c r="D6">
        <f t="shared" si="3"/>
        <v>56.5</v>
      </c>
      <c r="E6" s="74">
        <v>12.3</v>
      </c>
      <c r="F6">
        <f t="shared" si="4"/>
        <v>18</v>
      </c>
      <c r="G6" s="78">
        <v>12.6</v>
      </c>
      <c r="H6">
        <f t="shared" si="5"/>
        <v>25.5</v>
      </c>
      <c r="M6">
        <v>6</v>
      </c>
      <c r="N6" s="77">
        <f t="shared" si="0"/>
        <v>14</v>
      </c>
      <c r="O6">
        <f t="shared" si="1"/>
        <v>72.5</v>
      </c>
    </row>
    <row r="7" spans="1:15" x14ac:dyDescent="0.3">
      <c r="A7" s="107">
        <v>13.4</v>
      </c>
      <c r="B7">
        <f t="shared" si="2"/>
        <v>59</v>
      </c>
      <c r="C7" s="71">
        <v>13.9</v>
      </c>
      <c r="D7">
        <f t="shared" si="3"/>
        <v>69.5</v>
      </c>
      <c r="E7" s="74">
        <v>13</v>
      </c>
      <c r="F7">
        <f t="shared" si="4"/>
        <v>43.5</v>
      </c>
      <c r="G7" s="78">
        <v>14</v>
      </c>
      <c r="H7">
        <f t="shared" si="5"/>
        <v>72.5</v>
      </c>
      <c r="M7">
        <v>7</v>
      </c>
      <c r="N7" s="77">
        <f t="shared" si="0"/>
        <v>14.7</v>
      </c>
      <c r="O7">
        <f t="shared" si="1"/>
        <v>84.5</v>
      </c>
    </row>
    <row r="8" spans="1:15" x14ac:dyDescent="0.3">
      <c r="A8" s="107">
        <v>12.8</v>
      </c>
      <c r="B8">
        <f t="shared" si="2"/>
        <v>31</v>
      </c>
      <c r="C8" s="71">
        <v>11.6</v>
      </c>
      <c r="D8">
        <f t="shared" si="3"/>
        <v>2</v>
      </c>
      <c r="E8" s="74">
        <v>13.5</v>
      </c>
      <c r="F8">
        <f t="shared" si="4"/>
        <v>62.5</v>
      </c>
      <c r="G8" s="78">
        <v>14.7</v>
      </c>
      <c r="H8">
        <f t="shared" si="5"/>
        <v>84.5</v>
      </c>
      <c r="M8">
        <v>8</v>
      </c>
      <c r="N8" s="77">
        <f t="shared" si="0"/>
        <v>18.600000000000001</v>
      </c>
      <c r="O8">
        <f t="shared" si="1"/>
        <v>96</v>
      </c>
    </row>
    <row r="9" spans="1:15" x14ac:dyDescent="0.3">
      <c r="A9" s="107">
        <v>13</v>
      </c>
      <c r="B9">
        <f t="shared" si="2"/>
        <v>43.5</v>
      </c>
      <c r="C9" s="71">
        <v>12.7</v>
      </c>
      <c r="D9">
        <f t="shared" si="3"/>
        <v>27.5</v>
      </c>
      <c r="E9" s="74">
        <v>13.7</v>
      </c>
      <c r="F9">
        <f t="shared" si="4"/>
        <v>66</v>
      </c>
      <c r="G9" s="78">
        <v>18.600000000000001</v>
      </c>
      <c r="H9">
        <f t="shared" si="5"/>
        <v>96</v>
      </c>
      <c r="M9">
        <v>9</v>
      </c>
      <c r="N9" s="77">
        <f t="shared" si="0"/>
        <v>12</v>
      </c>
      <c r="O9">
        <f t="shared" si="1"/>
        <v>9</v>
      </c>
    </row>
    <row r="10" spans="1:15" x14ac:dyDescent="0.3">
      <c r="A10" s="107">
        <v>12</v>
      </c>
      <c r="B10">
        <f t="shared" si="2"/>
        <v>9</v>
      </c>
      <c r="C10" s="71">
        <v>13.2</v>
      </c>
      <c r="D10">
        <f t="shared" si="3"/>
        <v>52.5</v>
      </c>
      <c r="E10" s="74">
        <v>11.7</v>
      </c>
      <c r="F10">
        <f t="shared" si="4"/>
        <v>3.5</v>
      </c>
      <c r="G10" s="78">
        <v>12</v>
      </c>
      <c r="H10">
        <f t="shared" si="5"/>
        <v>9</v>
      </c>
      <c r="M10">
        <v>10</v>
      </c>
      <c r="N10" s="77">
        <f t="shared" si="0"/>
        <v>12.4</v>
      </c>
      <c r="O10">
        <f t="shared" si="1"/>
        <v>20</v>
      </c>
    </row>
    <row r="11" spans="1:15" x14ac:dyDescent="0.3">
      <c r="A11" s="107">
        <v>12.2</v>
      </c>
      <c r="B11">
        <f t="shared" si="2"/>
        <v>14.5</v>
      </c>
      <c r="C11" s="71">
        <v>12.7</v>
      </c>
      <c r="D11">
        <f t="shared" si="3"/>
        <v>27.5</v>
      </c>
      <c r="E11" s="74">
        <v>12.9</v>
      </c>
      <c r="F11">
        <f t="shared" si="4"/>
        <v>37.5</v>
      </c>
      <c r="G11" s="78">
        <v>12.4</v>
      </c>
      <c r="H11">
        <f t="shared" si="5"/>
        <v>20</v>
      </c>
      <c r="M11">
        <v>11</v>
      </c>
      <c r="N11" s="77">
        <f t="shared" si="0"/>
        <v>14.3</v>
      </c>
      <c r="O11">
        <f t="shared" si="1"/>
        <v>77.5</v>
      </c>
    </row>
    <row r="12" spans="1:15" x14ac:dyDescent="0.3">
      <c r="A12" s="107">
        <v>14.5</v>
      </c>
      <c r="B12">
        <f t="shared" si="2"/>
        <v>81.5</v>
      </c>
      <c r="C12" s="71">
        <v>13.4</v>
      </c>
      <c r="D12">
        <f t="shared" si="3"/>
        <v>59</v>
      </c>
      <c r="E12" s="74">
        <v>13.9</v>
      </c>
      <c r="F12">
        <f t="shared" si="4"/>
        <v>69.5</v>
      </c>
      <c r="G12" s="78">
        <v>14.3</v>
      </c>
      <c r="H12">
        <f t="shared" si="5"/>
        <v>77.5</v>
      </c>
      <c r="M12">
        <v>12</v>
      </c>
      <c r="N12" s="77">
        <f t="shared" si="0"/>
        <v>12.8</v>
      </c>
      <c r="O12">
        <f t="shared" si="1"/>
        <v>31</v>
      </c>
    </row>
    <row r="13" spans="1:15" x14ac:dyDescent="0.3">
      <c r="A13" s="107">
        <v>14.3</v>
      </c>
      <c r="B13">
        <f t="shared" si="2"/>
        <v>77.5</v>
      </c>
      <c r="C13" s="71">
        <v>12.8</v>
      </c>
      <c r="D13">
        <f t="shared" si="3"/>
        <v>31</v>
      </c>
      <c r="E13" s="74">
        <v>16.2</v>
      </c>
      <c r="F13">
        <f t="shared" si="4"/>
        <v>93</v>
      </c>
      <c r="G13" s="78">
        <v>12.8</v>
      </c>
      <c r="H13">
        <f t="shared" si="5"/>
        <v>31</v>
      </c>
      <c r="M13">
        <v>13</v>
      </c>
      <c r="N13" s="77">
        <f t="shared" si="0"/>
        <v>14</v>
      </c>
      <c r="O13">
        <f t="shared" si="1"/>
        <v>72.5</v>
      </c>
    </row>
    <row r="14" spans="1:15" x14ac:dyDescent="0.3">
      <c r="A14" s="107">
        <v>13.8</v>
      </c>
      <c r="B14">
        <f t="shared" si="2"/>
        <v>67.5</v>
      </c>
      <c r="C14" s="71">
        <v>14.7</v>
      </c>
      <c r="D14">
        <f t="shared" si="3"/>
        <v>84.5</v>
      </c>
      <c r="E14" s="74">
        <v>12.9</v>
      </c>
      <c r="F14">
        <f t="shared" si="4"/>
        <v>37.5</v>
      </c>
      <c r="G14" s="78">
        <v>14</v>
      </c>
      <c r="H14">
        <f t="shared" si="5"/>
        <v>72.5</v>
      </c>
      <c r="M14">
        <v>14</v>
      </c>
      <c r="N14" s="77">
        <f t="shared" si="0"/>
        <v>12.9</v>
      </c>
      <c r="O14">
        <f t="shared" si="1"/>
        <v>37.5</v>
      </c>
    </row>
    <row r="15" spans="1:15" x14ac:dyDescent="0.3">
      <c r="A15" s="107">
        <v>12.5</v>
      </c>
      <c r="B15">
        <f t="shared" si="2"/>
        <v>22.5</v>
      </c>
      <c r="C15" s="71">
        <v>13.2</v>
      </c>
      <c r="D15">
        <f t="shared" si="3"/>
        <v>52.5</v>
      </c>
      <c r="E15" s="74">
        <v>12.3</v>
      </c>
      <c r="F15">
        <f t="shared" si="4"/>
        <v>18</v>
      </c>
      <c r="G15" s="78">
        <v>12.9</v>
      </c>
      <c r="H15">
        <f t="shared" si="5"/>
        <v>37.5</v>
      </c>
      <c r="M15">
        <v>15</v>
      </c>
      <c r="N15" s="77">
        <f t="shared" si="0"/>
        <v>12.9</v>
      </c>
      <c r="O15">
        <f t="shared" si="1"/>
        <v>37.5</v>
      </c>
    </row>
    <row r="16" spans="1:15" x14ac:dyDescent="0.3">
      <c r="A16" s="107">
        <v>17.100000000000001</v>
      </c>
      <c r="B16">
        <f t="shared" si="2"/>
        <v>94</v>
      </c>
      <c r="C16" s="71">
        <v>13.5</v>
      </c>
      <c r="D16">
        <f t="shared" si="3"/>
        <v>62.5</v>
      </c>
      <c r="E16" s="74">
        <v>15.2</v>
      </c>
      <c r="F16">
        <f t="shared" si="4"/>
        <v>88.5</v>
      </c>
      <c r="G16" s="78">
        <v>12.9</v>
      </c>
      <c r="H16">
        <f t="shared" si="5"/>
        <v>37.5</v>
      </c>
      <c r="M16">
        <v>16</v>
      </c>
      <c r="N16" s="77">
        <f t="shared" si="0"/>
        <v>12.2</v>
      </c>
      <c r="O16">
        <f t="shared" si="1"/>
        <v>14.5</v>
      </c>
    </row>
    <row r="17" spans="1:15" x14ac:dyDescent="0.3">
      <c r="A17" s="107">
        <v>15.1</v>
      </c>
      <c r="B17">
        <f t="shared" si="2"/>
        <v>86.5</v>
      </c>
      <c r="C17" s="71">
        <v>13.2</v>
      </c>
      <c r="D17">
        <f t="shared" si="3"/>
        <v>52.5</v>
      </c>
      <c r="E17" s="74">
        <v>14.5</v>
      </c>
      <c r="F17">
        <f t="shared" si="4"/>
        <v>81.5</v>
      </c>
      <c r="G17" s="78">
        <v>12.2</v>
      </c>
      <c r="H17">
        <f t="shared" si="5"/>
        <v>14.5</v>
      </c>
      <c r="M17">
        <v>17</v>
      </c>
      <c r="N17" s="77">
        <f t="shared" si="0"/>
        <v>23.4</v>
      </c>
      <c r="O17">
        <f t="shared" si="1"/>
        <v>99</v>
      </c>
    </row>
    <row r="18" spans="1:15" x14ac:dyDescent="0.3">
      <c r="A18" s="107">
        <v>14.6</v>
      </c>
      <c r="B18">
        <f t="shared" si="2"/>
        <v>83</v>
      </c>
      <c r="C18" s="71">
        <v>13.8</v>
      </c>
      <c r="D18">
        <f t="shared" si="3"/>
        <v>67.5</v>
      </c>
      <c r="E18" s="74">
        <v>15.2</v>
      </c>
      <c r="F18">
        <f t="shared" si="4"/>
        <v>88.5</v>
      </c>
      <c r="G18" s="78">
        <v>23.4</v>
      </c>
      <c r="H18">
        <f t="shared" si="5"/>
        <v>99</v>
      </c>
      <c r="M18">
        <v>18</v>
      </c>
      <c r="N18" s="77">
        <f t="shared" si="0"/>
        <v>14.3</v>
      </c>
      <c r="O18">
        <f t="shared" si="1"/>
        <v>77.5</v>
      </c>
    </row>
    <row r="19" spans="1:15" x14ac:dyDescent="0.3">
      <c r="A19" s="107">
        <v>12.2</v>
      </c>
      <c r="B19">
        <f t="shared" si="2"/>
        <v>14.5</v>
      </c>
      <c r="C19" s="71">
        <v>12.5</v>
      </c>
      <c r="D19">
        <f t="shared" si="3"/>
        <v>22.5</v>
      </c>
      <c r="E19" s="74">
        <v>15.1</v>
      </c>
      <c r="F19">
        <f t="shared" si="4"/>
        <v>86.5</v>
      </c>
      <c r="G19" s="78">
        <v>14.3</v>
      </c>
      <c r="H19">
        <f t="shared" si="5"/>
        <v>77.5</v>
      </c>
      <c r="M19">
        <v>19</v>
      </c>
      <c r="N19" s="77">
        <f t="shared" si="0"/>
        <v>14</v>
      </c>
      <c r="O19">
        <f t="shared" si="1"/>
        <v>72.5</v>
      </c>
    </row>
    <row r="20" spans="1:15" x14ac:dyDescent="0.3">
      <c r="A20" s="107">
        <v>13.1</v>
      </c>
      <c r="B20">
        <f t="shared" si="2"/>
        <v>47.5</v>
      </c>
      <c r="C20" s="71">
        <v>12.5</v>
      </c>
      <c r="D20">
        <f t="shared" si="3"/>
        <v>22.5</v>
      </c>
      <c r="E20" s="74">
        <v>15.4</v>
      </c>
      <c r="F20">
        <f t="shared" si="4"/>
        <v>90</v>
      </c>
      <c r="G20" s="78">
        <v>14</v>
      </c>
      <c r="H20">
        <f t="shared" si="5"/>
        <v>72.5</v>
      </c>
      <c r="M20">
        <v>20</v>
      </c>
      <c r="N20" s="77">
        <f t="shared" si="0"/>
        <v>12.8</v>
      </c>
      <c r="O20">
        <f t="shared" si="1"/>
        <v>31</v>
      </c>
    </row>
    <row r="21" spans="1:15" x14ac:dyDescent="0.3">
      <c r="A21" s="107">
        <v>12.8</v>
      </c>
      <c r="B21">
        <f t="shared" si="2"/>
        <v>31</v>
      </c>
      <c r="C21" s="71">
        <v>13.1</v>
      </c>
      <c r="D21">
        <f t="shared" si="3"/>
        <v>47.5</v>
      </c>
      <c r="E21" s="74">
        <v>13.4</v>
      </c>
      <c r="F21">
        <f t="shared" si="4"/>
        <v>59</v>
      </c>
      <c r="G21" s="78">
        <v>12.8</v>
      </c>
      <c r="H21">
        <f t="shared" si="5"/>
        <v>31</v>
      </c>
      <c r="M21">
        <v>21</v>
      </c>
      <c r="N21" s="77">
        <f t="shared" si="0"/>
        <v>16</v>
      </c>
      <c r="O21">
        <f t="shared" si="1"/>
        <v>92</v>
      </c>
    </row>
    <row r="22" spans="1:15" x14ac:dyDescent="0.3">
      <c r="A22" s="107">
        <v>12.3</v>
      </c>
      <c r="B22">
        <f t="shared" si="2"/>
        <v>18</v>
      </c>
      <c r="C22" s="71">
        <v>13.2</v>
      </c>
      <c r="D22">
        <f t="shared" si="3"/>
        <v>52.5</v>
      </c>
      <c r="E22" s="74">
        <v>13.5</v>
      </c>
      <c r="F22">
        <f t="shared" si="4"/>
        <v>62.5</v>
      </c>
      <c r="G22" s="78">
        <v>16</v>
      </c>
      <c r="H22">
        <f t="shared" si="5"/>
        <v>92</v>
      </c>
      <c r="M22">
        <v>22</v>
      </c>
      <c r="N22" s="77">
        <f t="shared" si="0"/>
        <v>13.3</v>
      </c>
      <c r="O22">
        <f t="shared" si="1"/>
        <v>56.5</v>
      </c>
    </row>
    <row r="23" spans="1:15" x14ac:dyDescent="0.3">
      <c r="A23" s="107">
        <v>13.2</v>
      </c>
      <c r="B23">
        <f t="shared" si="2"/>
        <v>52.5</v>
      </c>
      <c r="C23" s="71">
        <v>14.2</v>
      </c>
      <c r="D23">
        <f t="shared" si="3"/>
        <v>75</v>
      </c>
      <c r="E23" s="74">
        <v>12.2</v>
      </c>
      <c r="F23">
        <f t="shared" si="4"/>
        <v>14.5</v>
      </c>
      <c r="G23" s="78">
        <v>13.3</v>
      </c>
      <c r="H23">
        <f t="shared" si="5"/>
        <v>56.5</v>
      </c>
      <c r="M23">
        <v>23</v>
      </c>
      <c r="N23" s="77">
        <f t="shared" si="0"/>
        <v>11.7</v>
      </c>
      <c r="O23">
        <f t="shared" si="1"/>
        <v>3.5</v>
      </c>
    </row>
    <row r="24" spans="1:15" x14ac:dyDescent="0.3">
      <c r="A24" s="107">
        <v>13</v>
      </c>
      <c r="B24">
        <f t="shared" si="2"/>
        <v>43.5</v>
      </c>
      <c r="C24" s="71">
        <v>18.8</v>
      </c>
      <c r="D24">
        <f t="shared" si="3"/>
        <v>97</v>
      </c>
      <c r="E24" s="74">
        <v>20.399999999999999</v>
      </c>
      <c r="F24">
        <f t="shared" si="4"/>
        <v>98</v>
      </c>
      <c r="G24" s="78">
        <v>11.7</v>
      </c>
      <c r="H24">
        <f t="shared" si="5"/>
        <v>3.5</v>
      </c>
      <c r="M24">
        <v>24</v>
      </c>
      <c r="N24" s="74">
        <f t="shared" ref="N24:N49" si="6">E2</f>
        <v>12.6</v>
      </c>
      <c r="O24">
        <f t="shared" si="1"/>
        <v>25.5</v>
      </c>
    </row>
    <row r="25" spans="1:15" x14ac:dyDescent="0.3">
      <c r="A25" s="107">
        <v>12.9</v>
      </c>
      <c r="B25">
        <f t="shared" si="2"/>
        <v>37.5</v>
      </c>
      <c r="C25" s="71">
        <v>12.9</v>
      </c>
      <c r="D25">
        <f t="shared" si="3"/>
        <v>37.5</v>
      </c>
      <c r="E25" s="74">
        <v>13.1</v>
      </c>
      <c r="F25">
        <f t="shared" si="4"/>
        <v>47.5</v>
      </c>
      <c r="M25">
        <v>25</v>
      </c>
      <c r="N25" s="74">
        <f t="shared" si="6"/>
        <v>12.9</v>
      </c>
      <c r="O25">
        <f t="shared" si="1"/>
        <v>37.5</v>
      </c>
    </row>
    <row r="26" spans="1:15" x14ac:dyDescent="0.3">
      <c r="A26" s="107">
        <v>15.6</v>
      </c>
      <c r="B26">
        <f t="shared" si="2"/>
        <v>91</v>
      </c>
      <c r="C26" s="71">
        <v>12</v>
      </c>
      <c r="D26">
        <f t="shared" si="3"/>
        <v>9</v>
      </c>
      <c r="E26" s="74">
        <v>13.1</v>
      </c>
      <c r="F26">
        <f t="shared" si="4"/>
        <v>47.5</v>
      </c>
      <c r="M26">
        <v>26</v>
      </c>
      <c r="N26" s="74">
        <f t="shared" si="6"/>
        <v>11.8</v>
      </c>
      <c r="O26">
        <f t="shared" si="1"/>
        <v>5.5</v>
      </c>
    </row>
    <row r="27" spans="1:15" x14ac:dyDescent="0.3">
      <c r="E27" s="112">
        <v>12</v>
      </c>
      <c r="F27">
        <f t="shared" si="4"/>
        <v>9</v>
      </c>
      <c r="M27">
        <v>27</v>
      </c>
      <c r="N27" s="74">
        <f t="shared" si="6"/>
        <v>17.600000000000001</v>
      </c>
      <c r="O27">
        <f t="shared" si="1"/>
        <v>95</v>
      </c>
    </row>
    <row r="28" spans="1:15" x14ac:dyDescent="0.3">
      <c r="A28" s="95" t="s">
        <v>227</v>
      </c>
      <c r="B28" s="96">
        <f>SUM(B2:B26)</f>
        <v>1249</v>
      </c>
      <c r="C28" s="95" t="s">
        <v>228</v>
      </c>
      <c r="D28" s="96">
        <f>SUM(D2:D26)</f>
        <v>1146.5</v>
      </c>
      <c r="E28" s="95" t="s">
        <v>232</v>
      </c>
      <c r="F28" s="96">
        <f>SUM(F2:F27)</f>
        <v>1385.5</v>
      </c>
      <c r="G28" s="95" t="s">
        <v>231</v>
      </c>
      <c r="H28" s="96">
        <f>SUM(H2:H24)</f>
        <v>1169</v>
      </c>
      <c r="M28">
        <v>28</v>
      </c>
      <c r="N28" s="74">
        <f t="shared" si="6"/>
        <v>12.3</v>
      </c>
      <c r="O28">
        <f t="shared" si="1"/>
        <v>18</v>
      </c>
    </row>
    <row r="29" spans="1:15" x14ac:dyDescent="0.3">
      <c r="A29" s="92" t="s">
        <v>245</v>
      </c>
      <c r="B29" s="93">
        <f>B28/COUNT(A2:A26)</f>
        <v>49.96</v>
      </c>
      <c r="C29" s="92" t="s">
        <v>246</v>
      </c>
      <c r="D29" s="93">
        <f t="shared" ref="D29:H29" si="7">D28/COUNT(C2:C26)</f>
        <v>45.86</v>
      </c>
      <c r="E29" s="92" t="s">
        <v>256</v>
      </c>
      <c r="F29" s="93">
        <f>F28/COUNT(E2:E27)</f>
        <v>53.28846153846154</v>
      </c>
      <c r="G29" s="92" t="s">
        <v>259</v>
      </c>
      <c r="H29" s="93">
        <f t="shared" si="7"/>
        <v>50.826086956521742</v>
      </c>
      <c r="M29">
        <v>29</v>
      </c>
      <c r="N29" s="74">
        <f t="shared" si="6"/>
        <v>13</v>
      </c>
      <c r="O29">
        <f t="shared" si="1"/>
        <v>43.5</v>
      </c>
    </row>
    <row r="30" spans="1:15" x14ac:dyDescent="0.3">
      <c r="M30">
        <v>30</v>
      </c>
      <c r="N30" s="74">
        <f t="shared" si="6"/>
        <v>13.5</v>
      </c>
      <c r="O30">
        <f t="shared" si="1"/>
        <v>62.5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13.7</v>
      </c>
      <c r="O31">
        <f t="shared" si="1"/>
        <v>66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11.7</v>
      </c>
      <c r="O32">
        <f t="shared" si="1"/>
        <v>3.5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12.9</v>
      </c>
      <c r="O33">
        <f t="shared" ref="O33:O64" si="8">_xlfn.RANK.AVG(N33,$N$1:$N$99,1)</f>
        <v>37.5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13.9</v>
      </c>
      <c r="O34">
        <f t="shared" si="8"/>
        <v>69.5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16.2</v>
      </c>
      <c r="O35">
        <f t="shared" si="8"/>
        <v>93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12.9</v>
      </c>
      <c r="O36">
        <f t="shared" si="8"/>
        <v>37.5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12.3</v>
      </c>
      <c r="O37">
        <f t="shared" si="8"/>
        <v>18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15.2</v>
      </c>
      <c r="O38">
        <f t="shared" si="8"/>
        <v>88.5</v>
      </c>
    </row>
    <row r="39" spans="1:15" ht="15" thickBot="1" x14ac:dyDescent="0.35">
      <c r="M39">
        <v>39</v>
      </c>
      <c r="N39" s="74">
        <f t="shared" si="6"/>
        <v>14.5</v>
      </c>
      <c r="O39">
        <f t="shared" si="8"/>
        <v>81.5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15.2</v>
      </c>
      <c r="O40">
        <f t="shared" si="8"/>
        <v>88.5</v>
      </c>
    </row>
    <row r="41" spans="1:15" x14ac:dyDescent="0.3">
      <c r="B41" s="97" t="s">
        <v>245</v>
      </c>
      <c r="C41" s="98">
        <f>B29</f>
        <v>49.96</v>
      </c>
      <c r="D41" s="91"/>
      <c r="E41" s="59"/>
      <c r="F41" s="97" t="s">
        <v>245</v>
      </c>
      <c r="G41" s="98">
        <f>B29</f>
        <v>49.96</v>
      </c>
      <c r="I41" s="116"/>
      <c r="J41" s="116"/>
      <c r="M41">
        <v>41</v>
      </c>
      <c r="N41" s="74">
        <f t="shared" si="6"/>
        <v>15.1</v>
      </c>
      <c r="O41">
        <f t="shared" si="8"/>
        <v>86.5</v>
      </c>
    </row>
    <row r="42" spans="1:15" x14ac:dyDescent="0.3">
      <c r="B42" s="99" t="s">
        <v>246</v>
      </c>
      <c r="C42" s="100">
        <f>D29</f>
        <v>45.86</v>
      </c>
      <c r="D42" s="111"/>
      <c r="E42" s="111"/>
      <c r="F42" s="99" t="s">
        <v>256</v>
      </c>
      <c r="G42" s="100">
        <f>F29</f>
        <v>53.28846153846154</v>
      </c>
      <c r="I42" s="132" t="s">
        <v>285</v>
      </c>
      <c r="J42" s="131"/>
      <c r="M42">
        <v>42</v>
      </c>
      <c r="N42" s="74">
        <f t="shared" si="6"/>
        <v>15.4</v>
      </c>
      <c r="O42">
        <f t="shared" si="8"/>
        <v>90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13.4</v>
      </c>
      <c r="O43">
        <f t="shared" si="8"/>
        <v>59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13.5</v>
      </c>
      <c r="O44">
        <f t="shared" si="8"/>
        <v>62.5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12.2</v>
      </c>
      <c r="O45">
        <f t="shared" si="8"/>
        <v>14.5</v>
      </c>
    </row>
    <row r="46" spans="1:15" x14ac:dyDescent="0.3">
      <c r="B46" s="99" t="s">
        <v>249</v>
      </c>
      <c r="C46" s="100">
        <f>ABS(C41-C42)/(SQRT((C45*(C45+1))/12*(1/C43+1/C44)))</f>
        <v>0.99439606264896552</v>
      </c>
      <c r="D46" s="111"/>
      <c r="E46" s="111"/>
      <c r="F46" s="99" t="s">
        <v>249</v>
      </c>
      <c r="G46" s="100">
        <f>ABS(G41-G42)/(SQRT((G45*(G45+1))/12*(1/G43+1/G44)))</f>
        <v>0.79931690173626047</v>
      </c>
      <c r="I46" s="131"/>
      <c r="J46" s="131"/>
      <c r="M46">
        <v>46</v>
      </c>
      <c r="N46" s="74">
        <f t="shared" si="6"/>
        <v>20.399999999999999</v>
      </c>
      <c r="O46">
        <f t="shared" si="8"/>
        <v>98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13.1</v>
      </c>
      <c r="O47">
        <f t="shared" si="8"/>
        <v>47.5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13.1</v>
      </c>
      <c r="O48">
        <f t="shared" si="8"/>
        <v>47.5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12</v>
      </c>
      <c r="O49">
        <f t="shared" si="8"/>
        <v>9</v>
      </c>
    </row>
    <row r="50" spans="2:15" ht="15" thickBot="1" x14ac:dyDescent="0.35">
      <c r="M50">
        <v>50</v>
      </c>
      <c r="N50" s="108">
        <f t="shared" ref="N50:N74" si="9">C2</f>
        <v>14</v>
      </c>
      <c r="O50">
        <f t="shared" si="8"/>
        <v>72.5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13.2</v>
      </c>
      <c r="O51">
        <f t="shared" si="8"/>
        <v>52.5</v>
      </c>
    </row>
    <row r="52" spans="2:15" x14ac:dyDescent="0.3">
      <c r="B52" s="97" t="s">
        <v>245</v>
      </c>
      <c r="C52" s="98">
        <f>B29</f>
        <v>49.96</v>
      </c>
      <c r="F52" s="97" t="s">
        <v>246</v>
      </c>
      <c r="G52" s="98">
        <f>D29</f>
        <v>45.86</v>
      </c>
      <c r="M52">
        <v>52</v>
      </c>
      <c r="N52" s="108">
        <f t="shared" si="9"/>
        <v>11.4</v>
      </c>
      <c r="O52">
        <f t="shared" si="8"/>
        <v>1</v>
      </c>
    </row>
    <row r="53" spans="2:15" x14ac:dyDescent="0.3">
      <c r="B53" s="99" t="s">
        <v>259</v>
      </c>
      <c r="C53" s="100">
        <f>H29</f>
        <v>50.826086956521742</v>
      </c>
      <c r="F53" s="99" t="s">
        <v>256</v>
      </c>
      <c r="G53" s="100">
        <f>F29</f>
        <v>53.28846153846154</v>
      </c>
      <c r="M53">
        <v>53</v>
      </c>
      <c r="N53" s="108">
        <f t="shared" si="9"/>
        <v>12.1</v>
      </c>
      <c r="O53">
        <f t="shared" si="8"/>
        <v>12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13.3</v>
      </c>
      <c r="O54">
        <f t="shared" si="8"/>
        <v>56.5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13.9</v>
      </c>
      <c r="O55">
        <f t="shared" si="8"/>
        <v>69.5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11.6</v>
      </c>
      <c r="O56">
        <f t="shared" si="8"/>
        <v>2</v>
      </c>
    </row>
    <row r="57" spans="2:15" x14ac:dyDescent="0.3">
      <c r="B57" s="99" t="s">
        <v>249</v>
      </c>
      <c r="C57" s="100">
        <f>ABS(C52-C53)/(SQRT((C56*(C56+1))/12*(1/C54+1/C55)))</f>
        <v>0.21411483870254711</v>
      </c>
      <c r="F57" s="99" t="s">
        <v>249</v>
      </c>
      <c r="G57" s="100">
        <f>ABS(G52-G53)/(SQRT((G56*(G56+1))/12*(1/G54+1/G55)))</f>
        <v>1.7839157199138127</v>
      </c>
      <c r="M57">
        <v>57</v>
      </c>
      <c r="N57" s="108">
        <f t="shared" si="9"/>
        <v>12.7</v>
      </c>
      <c r="O57">
        <f t="shared" si="8"/>
        <v>27.5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13.2</v>
      </c>
      <c r="O58">
        <f t="shared" si="8"/>
        <v>52.5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12.7</v>
      </c>
      <c r="O59">
        <f t="shared" si="8"/>
        <v>27.5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13.4</v>
      </c>
      <c r="O60">
        <f t="shared" si="8"/>
        <v>59</v>
      </c>
    </row>
    <row r="61" spans="2:15" ht="15" thickBot="1" x14ac:dyDescent="0.35">
      <c r="M61">
        <v>61</v>
      </c>
      <c r="N61" s="108">
        <f t="shared" si="9"/>
        <v>12.8</v>
      </c>
      <c r="O61">
        <f t="shared" si="8"/>
        <v>31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14.7</v>
      </c>
      <c r="O62">
        <f t="shared" si="8"/>
        <v>84.5</v>
      </c>
    </row>
    <row r="63" spans="2:15" x14ac:dyDescent="0.3">
      <c r="B63" s="97" t="s">
        <v>246</v>
      </c>
      <c r="C63" s="98">
        <f>D29</f>
        <v>45.86</v>
      </c>
      <c r="F63" s="97" t="s">
        <v>256</v>
      </c>
      <c r="G63" s="98">
        <f>F29</f>
        <v>53.28846153846154</v>
      </c>
      <c r="M63">
        <v>63</v>
      </c>
      <c r="N63" s="108">
        <f t="shared" si="9"/>
        <v>13.2</v>
      </c>
      <c r="O63">
        <f t="shared" si="8"/>
        <v>52.5</v>
      </c>
    </row>
    <row r="64" spans="2:15" x14ac:dyDescent="0.3">
      <c r="B64" s="99" t="s">
        <v>259</v>
      </c>
      <c r="C64" s="100">
        <f>H29</f>
        <v>50.826086956521742</v>
      </c>
      <c r="F64" s="99" t="s">
        <v>259</v>
      </c>
      <c r="G64" s="100">
        <f>H29</f>
        <v>50.826086956521742</v>
      </c>
      <c r="M64">
        <v>64</v>
      </c>
      <c r="N64" s="108">
        <f t="shared" si="9"/>
        <v>13.5</v>
      </c>
      <c r="O64">
        <f t="shared" si="8"/>
        <v>62.5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13.2</v>
      </c>
      <c r="O65">
        <f t="shared" ref="O65:O96" si="10">_xlfn.RANK.AVG(N65,$N$1:$N$99,1)</f>
        <v>52.5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13.8</v>
      </c>
      <c r="O66">
        <f t="shared" si="10"/>
        <v>67.5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12.5</v>
      </c>
      <c r="O67">
        <f t="shared" si="10"/>
        <v>22.5</v>
      </c>
    </row>
    <row r="68" spans="2:15" x14ac:dyDescent="0.3">
      <c r="B68" s="99" t="s">
        <v>249</v>
      </c>
      <c r="C68" s="100">
        <f>ABS(C63-C64)/(SQRT((C67*(C67+1))/12*(1/C65+1/C66)))</f>
        <v>1.2277207267371932</v>
      </c>
      <c r="F68" s="99" t="s">
        <v>249</v>
      </c>
      <c r="G68" s="100">
        <f>ABS(G63-G64)/(SQRT((G67*(G67+1))/12*(1/G65+1/G66)))</f>
        <v>0.60202462007184276</v>
      </c>
      <c r="M68">
        <v>68</v>
      </c>
      <c r="N68" s="108">
        <f t="shared" si="9"/>
        <v>12.5</v>
      </c>
      <c r="O68">
        <f t="shared" si="10"/>
        <v>22.5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13.1</v>
      </c>
      <c r="O69">
        <f t="shared" si="10"/>
        <v>47.5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13.2</v>
      </c>
      <c r="O70">
        <f t="shared" si="10"/>
        <v>52.5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14.2</v>
      </c>
      <c r="O71">
        <f t="shared" si="10"/>
        <v>75</v>
      </c>
    </row>
    <row r="72" spans="2:15" x14ac:dyDescent="0.3">
      <c r="M72">
        <v>72</v>
      </c>
      <c r="N72" s="108">
        <f t="shared" si="9"/>
        <v>18.8</v>
      </c>
      <c r="O72">
        <f t="shared" si="10"/>
        <v>97</v>
      </c>
    </row>
    <row r="73" spans="2:15" x14ac:dyDescent="0.3">
      <c r="M73">
        <v>73</v>
      </c>
      <c r="N73" s="108">
        <f t="shared" si="9"/>
        <v>12.9</v>
      </c>
      <c r="O73">
        <f t="shared" si="10"/>
        <v>37.5</v>
      </c>
    </row>
    <row r="74" spans="2:15" x14ac:dyDescent="0.3">
      <c r="M74">
        <v>74</v>
      </c>
      <c r="N74" s="108">
        <f t="shared" si="9"/>
        <v>12</v>
      </c>
      <c r="O74">
        <f t="shared" si="10"/>
        <v>9</v>
      </c>
    </row>
    <row r="75" spans="2:15" x14ac:dyDescent="0.3">
      <c r="M75">
        <v>75</v>
      </c>
      <c r="N75" s="107">
        <f>A2</f>
        <v>11.8</v>
      </c>
      <c r="O75">
        <f t="shared" si="10"/>
        <v>5.5</v>
      </c>
    </row>
    <row r="76" spans="2:15" x14ac:dyDescent="0.3">
      <c r="M76">
        <v>76</v>
      </c>
      <c r="N76" s="107">
        <f t="shared" ref="N76:N99" si="11">A3</f>
        <v>14.3</v>
      </c>
      <c r="O76">
        <f t="shared" si="10"/>
        <v>77.5</v>
      </c>
    </row>
    <row r="77" spans="2:15" x14ac:dyDescent="0.3">
      <c r="M77">
        <v>77</v>
      </c>
      <c r="N77" s="107">
        <f t="shared" si="11"/>
        <v>14.4</v>
      </c>
      <c r="O77">
        <f t="shared" si="10"/>
        <v>80</v>
      </c>
    </row>
    <row r="78" spans="2:15" x14ac:dyDescent="0.3">
      <c r="M78">
        <v>78</v>
      </c>
      <c r="N78" s="107">
        <f t="shared" si="11"/>
        <v>13</v>
      </c>
      <c r="O78">
        <f t="shared" si="10"/>
        <v>43.5</v>
      </c>
    </row>
    <row r="79" spans="2:15" x14ac:dyDescent="0.3">
      <c r="M79">
        <v>79</v>
      </c>
      <c r="N79" s="107">
        <f t="shared" si="11"/>
        <v>12.9</v>
      </c>
      <c r="O79">
        <f t="shared" si="10"/>
        <v>37.5</v>
      </c>
    </row>
    <row r="80" spans="2:15" x14ac:dyDescent="0.3">
      <c r="M80">
        <v>80</v>
      </c>
      <c r="N80" s="107">
        <f t="shared" si="11"/>
        <v>13.4</v>
      </c>
      <c r="O80">
        <f t="shared" si="10"/>
        <v>59</v>
      </c>
    </row>
    <row r="81" spans="13:15" x14ac:dyDescent="0.3">
      <c r="M81">
        <v>81</v>
      </c>
      <c r="N81" s="107">
        <f t="shared" si="11"/>
        <v>12.8</v>
      </c>
      <c r="O81">
        <f t="shared" si="10"/>
        <v>31</v>
      </c>
    </row>
    <row r="82" spans="13:15" x14ac:dyDescent="0.3">
      <c r="M82">
        <v>82</v>
      </c>
      <c r="N82" s="107">
        <f t="shared" si="11"/>
        <v>13</v>
      </c>
      <c r="O82">
        <f t="shared" si="10"/>
        <v>43.5</v>
      </c>
    </row>
    <row r="83" spans="13:15" x14ac:dyDescent="0.3">
      <c r="M83">
        <v>83</v>
      </c>
      <c r="N83" s="107">
        <f t="shared" si="11"/>
        <v>12</v>
      </c>
      <c r="O83">
        <f t="shared" si="10"/>
        <v>9</v>
      </c>
    </row>
    <row r="84" spans="13:15" x14ac:dyDescent="0.3">
      <c r="M84">
        <v>84</v>
      </c>
      <c r="N84" s="107">
        <f t="shared" si="11"/>
        <v>12.2</v>
      </c>
      <c r="O84">
        <f t="shared" si="10"/>
        <v>14.5</v>
      </c>
    </row>
    <row r="85" spans="13:15" x14ac:dyDescent="0.3">
      <c r="M85">
        <v>85</v>
      </c>
      <c r="N85" s="107">
        <f t="shared" si="11"/>
        <v>14.5</v>
      </c>
      <c r="O85">
        <f t="shared" si="10"/>
        <v>81.5</v>
      </c>
    </row>
    <row r="86" spans="13:15" x14ac:dyDescent="0.3">
      <c r="M86">
        <v>86</v>
      </c>
      <c r="N86" s="107">
        <f t="shared" si="11"/>
        <v>14.3</v>
      </c>
      <c r="O86">
        <f t="shared" si="10"/>
        <v>77.5</v>
      </c>
    </row>
    <row r="87" spans="13:15" x14ac:dyDescent="0.3">
      <c r="M87">
        <v>87</v>
      </c>
      <c r="N87" s="107">
        <f t="shared" si="11"/>
        <v>13.8</v>
      </c>
      <c r="O87">
        <f t="shared" si="10"/>
        <v>67.5</v>
      </c>
    </row>
    <row r="88" spans="13:15" x14ac:dyDescent="0.3">
      <c r="M88">
        <v>88</v>
      </c>
      <c r="N88" s="107">
        <f t="shared" si="11"/>
        <v>12.5</v>
      </c>
      <c r="O88">
        <f t="shared" si="10"/>
        <v>22.5</v>
      </c>
    </row>
    <row r="89" spans="13:15" x14ac:dyDescent="0.3">
      <c r="M89">
        <v>89</v>
      </c>
      <c r="N89" s="107">
        <f t="shared" si="11"/>
        <v>17.100000000000001</v>
      </c>
      <c r="O89">
        <f t="shared" si="10"/>
        <v>94</v>
      </c>
    </row>
    <row r="90" spans="13:15" x14ac:dyDescent="0.3">
      <c r="M90">
        <v>90</v>
      </c>
      <c r="N90" s="107">
        <f t="shared" si="11"/>
        <v>15.1</v>
      </c>
      <c r="O90">
        <f t="shared" si="10"/>
        <v>86.5</v>
      </c>
    </row>
    <row r="91" spans="13:15" x14ac:dyDescent="0.3">
      <c r="M91">
        <v>91</v>
      </c>
      <c r="N91" s="107">
        <f t="shared" si="11"/>
        <v>14.6</v>
      </c>
      <c r="O91">
        <f t="shared" si="10"/>
        <v>83</v>
      </c>
    </row>
    <row r="92" spans="13:15" x14ac:dyDescent="0.3">
      <c r="M92">
        <v>92</v>
      </c>
      <c r="N92" s="107">
        <f t="shared" si="11"/>
        <v>12.2</v>
      </c>
      <c r="O92">
        <f t="shared" si="10"/>
        <v>14.5</v>
      </c>
    </row>
    <row r="93" spans="13:15" x14ac:dyDescent="0.3">
      <c r="M93">
        <v>93</v>
      </c>
      <c r="N93" s="107">
        <f t="shared" si="11"/>
        <v>13.1</v>
      </c>
      <c r="O93">
        <f t="shared" si="10"/>
        <v>47.5</v>
      </c>
    </row>
    <row r="94" spans="13:15" x14ac:dyDescent="0.3">
      <c r="M94">
        <v>94</v>
      </c>
      <c r="N94" s="107">
        <f t="shared" si="11"/>
        <v>12.8</v>
      </c>
      <c r="O94">
        <f t="shared" si="10"/>
        <v>31</v>
      </c>
    </row>
    <row r="95" spans="13:15" x14ac:dyDescent="0.3">
      <c r="M95">
        <v>95</v>
      </c>
      <c r="N95" s="107">
        <f t="shared" si="11"/>
        <v>12.3</v>
      </c>
      <c r="O95">
        <f t="shared" si="10"/>
        <v>18</v>
      </c>
    </row>
    <row r="96" spans="13:15" x14ac:dyDescent="0.3">
      <c r="M96">
        <v>96</v>
      </c>
      <c r="N96" s="107">
        <f t="shared" si="11"/>
        <v>13.2</v>
      </c>
      <c r="O96">
        <f t="shared" si="10"/>
        <v>52.5</v>
      </c>
    </row>
    <row r="97" spans="13:15" x14ac:dyDescent="0.3">
      <c r="M97">
        <v>97</v>
      </c>
      <c r="N97" s="107">
        <f t="shared" si="11"/>
        <v>13</v>
      </c>
      <c r="O97">
        <f t="shared" ref="O97:O128" si="12">_xlfn.RANK.AVG(N97,$N$1:$N$99,1)</f>
        <v>43.5</v>
      </c>
    </row>
    <row r="98" spans="13:15" x14ac:dyDescent="0.3">
      <c r="M98">
        <v>98</v>
      </c>
      <c r="N98" s="107">
        <f t="shared" si="11"/>
        <v>12.9</v>
      </c>
      <c r="O98">
        <f t="shared" si="12"/>
        <v>37.5</v>
      </c>
    </row>
    <row r="99" spans="13:15" x14ac:dyDescent="0.3">
      <c r="M99">
        <v>99</v>
      </c>
      <c r="N99" s="107">
        <f t="shared" si="11"/>
        <v>15.6</v>
      </c>
      <c r="O99">
        <f t="shared" si="12"/>
        <v>91</v>
      </c>
    </row>
    <row r="100" spans="13:15" x14ac:dyDescent="0.3">
      <c r="M100">
        <v>100</v>
      </c>
    </row>
    <row r="101" spans="13:15" x14ac:dyDescent="0.3">
      <c r="M101">
        <v>101</v>
      </c>
    </row>
    <row r="102" spans="13:15" x14ac:dyDescent="0.3">
      <c r="M102">
        <v>102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4531-CAE2-4A6B-860E-4ACCABB5E522}">
  <dimension ref="A1:O99"/>
  <sheetViews>
    <sheetView topLeftCell="A37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7">
        <f t="shared" ref="N1:N23" si="0">G2</f>
        <v>7</v>
      </c>
      <c r="O1">
        <f t="shared" ref="O1:O32" si="1">_xlfn.RANK.AVG(N1,$N$1:$N$99,1)</f>
        <v>45</v>
      </c>
    </row>
    <row r="2" spans="1:15" x14ac:dyDescent="0.3">
      <c r="A2" s="107">
        <v>6.69</v>
      </c>
      <c r="B2">
        <f t="shared" ref="B2:B26" si="2">_xlfn.RANK.AVG(A2,$N$1:$N$99,1)</f>
        <v>38</v>
      </c>
      <c r="C2" s="108">
        <v>5.23</v>
      </c>
      <c r="D2">
        <f t="shared" ref="D2:D26" si="3">_xlfn.RANK.AVG(C2,$N$1:$N$99,1)</f>
        <v>13</v>
      </c>
      <c r="E2" s="74">
        <v>6</v>
      </c>
      <c r="F2">
        <f t="shared" ref="F2:F27" si="4">_xlfn.RANK.AVG(E2,$N$1:$N$99,1)</f>
        <v>23.5</v>
      </c>
      <c r="G2" s="77">
        <v>7</v>
      </c>
      <c r="H2">
        <f t="shared" ref="H2:H24" si="5">_xlfn.RANK.AVG(G2,$N$1:$N$99,1)</f>
        <v>45</v>
      </c>
      <c r="M2">
        <v>2</v>
      </c>
      <c r="N2" s="77">
        <f t="shared" si="0"/>
        <v>5</v>
      </c>
      <c r="O2">
        <f t="shared" si="1"/>
        <v>11</v>
      </c>
    </row>
    <row r="3" spans="1:15" x14ac:dyDescent="0.3">
      <c r="A3" s="107">
        <v>6.12</v>
      </c>
      <c r="B3">
        <f t="shared" si="2"/>
        <v>27</v>
      </c>
      <c r="C3" s="71">
        <v>8.06</v>
      </c>
      <c r="D3">
        <f t="shared" si="3"/>
        <v>69</v>
      </c>
      <c r="E3" s="74">
        <v>5.61</v>
      </c>
      <c r="F3">
        <f t="shared" si="4"/>
        <v>19</v>
      </c>
      <c r="G3" s="78">
        <v>5</v>
      </c>
      <c r="H3">
        <f t="shared" si="5"/>
        <v>11</v>
      </c>
      <c r="M3">
        <v>3</v>
      </c>
      <c r="N3" s="77">
        <f t="shared" si="0"/>
        <v>10</v>
      </c>
      <c r="O3">
        <f t="shared" si="1"/>
        <v>87.5</v>
      </c>
    </row>
    <row r="4" spans="1:15" x14ac:dyDescent="0.3">
      <c r="A4" s="107">
        <v>7.7</v>
      </c>
      <c r="B4">
        <f t="shared" si="2"/>
        <v>65</v>
      </c>
      <c r="C4" s="71">
        <v>4.3499999999999996</v>
      </c>
      <c r="D4">
        <f t="shared" si="3"/>
        <v>5</v>
      </c>
      <c r="E4" s="74">
        <v>8.6199999999999992</v>
      </c>
      <c r="F4">
        <f t="shared" si="4"/>
        <v>79</v>
      </c>
      <c r="G4" s="78">
        <v>10</v>
      </c>
      <c r="H4">
        <f t="shared" si="5"/>
        <v>87.5</v>
      </c>
      <c r="M4">
        <v>4</v>
      </c>
      <c r="N4" s="77">
        <f t="shared" si="0"/>
        <v>10</v>
      </c>
      <c r="O4">
        <f t="shared" si="1"/>
        <v>87.5</v>
      </c>
    </row>
    <row r="5" spans="1:15" x14ac:dyDescent="0.3">
      <c r="A5" s="107">
        <v>5.27</v>
      </c>
      <c r="B5">
        <f t="shared" si="2"/>
        <v>15</v>
      </c>
      <c r="C5" s="71">
        <v>10.65</v>
      </c>
      <c r="D5">
        <f t="shared" si="3"/>
        <v>91</v>
      </c>
      <c r="E5" s="74">
        <v>7.22</v>
      </c>
      <c r="F5">
        <f t="shared" si="4"/>
        <v>53</v>
      </c>
      <c r="G5" s="78">
        <v>10</v>
      </c>
      <c r="H5">
        <f t="shared" si="5"/>
        <v>87.5</v>
      </c>
      <c r="M5">
        <v>5</v>
      </c>
      <c r="N5" s="77">
        <f t="shared" si="0"/>
        <v>9</v>
      </c>
      <c r="O5">
        <f t="shared" si="1"/>
        <v>82</v>
      </c>
    </row>
    <row r="6" spans="1:15" x14ac:dyDescent="0.3">
      <c r="A6" s="107">
        <v>7.35</v>
      </c>
      <c r="B6">
        <f t="shared" si="2"/>
        <v>54.5</v>
      </c>
      <c r="C6" s="71">
        <v>8.41</v>
      </c>
      <c r="D6">
        <f t="shared" si="3"/>
        <v>74</v>
      </c>
      <c r="E6" s="74">
        <v>3.72</v>
      </c>
      <c r="F6">
        <f t="shared" si="4"/>
        <v>3</v>
      </c>
      <c r="G6" s="78">
        <v>9</v>
      </c>
      <c r="H6">
        <f t="shared" si="5"/>
        <v>82</v>
      </c>
      <c r="M6">
        <v>6</v>
      </c>
      <c r="N6" s="77">
        <f t="shared" si="0"/>
        <v>18.399999999999999</v>
      </c>
      <c r="O6">
        <f t="shared" si="1"/>
        <v>99</v>
      </c>
    </row>
    <row r="7" spans="1:15" x14ac:dyDescent="0.3">
      <c r="A7" s="107">
        <v>8.4700000000000006</v>
      </c>
      <c r="B7">
        <f t="shared" si="2"/>
        <v>76</v>
      </c>
      <c r="C7" s="71">
        <v>13.6</v>
      </c>
      <c r="D7">
        <f t="shared" si="3"/>
        <v>96</v>
      </c>
      <c r="E7" s="74">
        <v>5.46</v>
      </c>
      <c r="F7">
        <f t="shared" si="4"/>
        <v>16</v>
      </c>
      <c r="G7" s="78">
        <v>18.399999999999999</v>
      </c>
      <c r="H7">
        <f t="shared" si="5"/>
        <v>99</v>
      </c>
      <c r="M7">
        <v>7</v>
      </c>
      <c r="N7" s="77">
        <f t="shared" si="0"/>
        <v>8</v>
      </c>
      <c r="O7">
        <f t="shared" si="1"/>
        <v>67</v>
      </c>
    </row>
    <row r="8" spans="1:15" x14ac:dyDescent="0.3">
      <c r="A8" s="107">
        <v>6.21</v>
      </c>
      <c r="B8">
        <f t="shared" si="2"/>
        <v>28</v>
      </c>
      <c r="C8" s="71">
        <v>7.13</v>
      </c>
      <c r="D8">
        <f t="shared" si="3"/>
        <v>49</v>
      </c>
      <c r="E8" s="74">
        <v>8.44</v>
      </c>
      <c r="F8">
        <f t="shared" si="4"/>
        <v>75</v>
      </c>
      <c r="G8" s="78">
        <v>8</v>
      </c>
      <c r="H8">
        <f t="shared" si="5"/>
        <v>67</v>
      </c>
      <c r="M8">
        <v>8</v>
      </c>
      <c r="N8" s="77">
        <f t="shared" si="0"/>
        <v>6</v>
      </c>
      <c r="O8">
        <f t="shared" si="1"/>
        <v>23.5</v>
      </c>
    </row>
    <row r="9" spans="1:15" x14ac:dyDescent="0.3">
      <c r="A9" s="107">
        <v>6.79</v>
      </c>
      <c r="B9">
        <f t="shared" si="2"/>
        <v>41</v>
      </c>
      <c r="C9" s="71">
        <v>6.78</v>
      </c>
      <c r="D9">
        <f t="shared" si="3"/>
        <v>40</v>
      </c>
      <c r="E9" s="74">
        <v>14.57</v>
      </c>
      <c r="F9">
        <f t="shared" si="4"/>
        <v>97</v>
      </c>
      <c r="G9" s="78">
        <v>6</v>
      </c>
      <c r="H9">
        <f t="shared" si="5"/>
        <v>23.5</v>
      </c>
      <c r="M9">
        <v>9</v>
      </c>
      <c r="N9" s="77">
        <f t="shared" si="0"/>
        <v>7</v>
      </c>
      <c r="O9">
        <f t="shared" si="1"/>
        <v>45</v>
      </c>
    </row>
    <row r="10" spans="1:15" x14ac:dyDescent="0.3">
      <c r="A10" s="107">
        <v>7.6</v>
      </c>
      <c r="B10">
        <f t="shared" si="2"/>
        <v>63</v>
      </c>
      <c r="C10" s="71">
        <v>11.65</v>
      </c>
      <c r="D10">
        <f t="shared" si="3"/>
        <v>94</v>
      </c>
      <c r="E10" s="74">
        <v>17.16</v>
      </c>
      <c r="F10">
        <f t="shared" si="4"/>
        <v>98</v>
      </c>
      <c r="G10" s="78">
        <v>7</v>
      </c>
      <c r="H10">
        <f t="shared" si="5"/>
        <v>45</v>
      </c>
      <c r="M10">
        <v>10</v>
      </c>
      <c r="N10" s="77">
        <f t="shared" si="0"/>
        <v>11.7</v>
      </c>
      <c r="O10">
        <f t="shared" si="1"/>
        <v>95</v>
      </c>
    </row>
    <row r="11" spans="1:15" x14ac:dyDescent="0.3">
      <c r="A11" s="107">
        <v>7.58</v>
      </c>
      <c r="B11">
        <f t="shared" si="2"/>
        <v>61.5</v>
      </c>
      <c r="C11" s="71">
        <v>9.1199999999999992</v>
      </c>
      <c r="D11">
        <f t="shared" si="3"/>
        <v>83</v>
      </c>
      <c r="E11" s="74">
        <v>7.35</v>
      </c>
      <c r="F11">
        <f t="shared" si="4"/>
        <v>54.5</v>
      </c>
      <c r="G11" s="78">
        <v>11.7</v>
      </c>
      <c r="H11">
        <f t="shared" si="5"/>
        <v>95</v>
      </c>
      <c r="M11">
        <v>11</v>
      </c>
      <c r="N11" s="77">
        <f t="shared" si="0"/>
        <v>8.8000000000000007</v>
      </c>
      <c r="O11">
        <f t="shared" si="1"/>
        <v>80</v>
      </c>
    </row>
    <row r="12" spans="1:15" x14ac:dyDescent="0.3">
      <c r="A12" s="107">
        <v>6.74</v>
      </c>
      <c r="B12">
        <f t="shared" si="2"/>
        <v>39</v>
      </c>
      <c r="C12" s="71">
        <v>8.24</v>
      </c>
      <c r="D12">
        <f t="shared" si="3"/>
        <v>72</v>
      </c>
      <c r="E12" s="74">
        <v>6.6</v>
      </c>
      <c r="F12">
        <f t="shared" si="4"/>
        <v>35</v>
      </c>
      <c r="G12" s="78">
        <v>8.8000000000000007</v>
      </c>
      <c r="H12">
        <f t="shared" si="5"/>
        <v>80</v>
      </c>
      <c r="M12">
        <v>12</v>
      </c>
      <c r="N12" s="77">
        <f t="shared" si="0"/>
        <v>8.5</v>
      </c>
      <c r="O12">
        <f t="shared" si="1"/>
        <v>77</v>
      </c>
    </row>
    <row r="13" spans="1:15" x14ac:dyDescent="0.3">
      <c r="A13" s="107">
        <v>7.96</v>
      </c>
      <c r="B13">
        <f t="shared" si="2"/>
        <v>66</v>
      </c>
      <c r="C13" s="71">
        <v>4.47</v>
      </c>
      <c r="D13">
        <f t="shared" si="3"/>
        <v>6</v>
      </c>
      <c r="E13" s="74">
        <v>7.63</v>
      </c>
      <c r="F13">
        <f t="shared" si="4"/>
        <v>64</v>
      </c>
      <c r="G13" s="78">
        <v>8.5</v>
      </c>
      <c r="H13">
        <f t="shared" si="5"/>
        <v>77</v>
      </c>
      <c r="M13">
        <v>13</v>
      </c>
      <c r="N13" s="77">
        <f t="shared" si="0"/>
        <v>10</v>
      </c>
      <c r="O13">
        <f t="shared" si="1"/>
        <v>87.5</v>
      </c>
    </row>
    <row r="14" spans="1:15" x14ac:dyDescent="0.3">
      <c r="A14" s="107">
        <v>7.05</v>
      </c>
      <c r="B14">
        <f t="shared" si="2"/>
        <v>48</v>
      </c>
      <c r="C14" s="71">
        <v>3.46</v>
      </c>
      <c r="D14">
        <f t="shared" si="3"/>
        <v>2</v>
      </c>
      <c r="E14" s="74">
        <v>7.43</v>
      </c>
      <c r="F14">
        <f t="shared" si="4"/>
        <v>56</v>
      </c>
      <c r="G14" s="78">
        <v>10</v>
      </c>
      <c r="H14">
        <f t="shared" si="5"/>
        <v>87.5</v>
      </c>
      <c r="M14">
        <v>14</v>
      </c>
      <c r="N14" s="77">
        <f t="shared" si="0"/>
        <v>6</v>
      </c>
      <c r="O14">
        <f t="shared" si="1"/>
        <v>23.5</v>
      </c>
    </row>
    <row r="15" spans="1:15" x14ac:dyDescent="0.3">
      <c r="A15" s="107">
        <v>5.25</v>
      </c>
      <c r="B15">
        <f t="shared" si="2"/>
        <v>14</v>
      </c>
      <c r="C15" s="71">
        <v>6.53</v>
      </c>
      <c r="D15">
        <f t="shared" si="3"/>
        <v>33</v>
      </c>
      <c r="E15" s="74">
        <v>6.66</v>
      </c>
      <c r="F15">
        <f t="shared" si="4"/>
        <v>37</v>
      </c>
      <c r="G15" s="78">
        <v>6</v>
      </c>
      <c r="H15">
        <f t="shared" si="5"/>
        <v>23.5</v>
      </c>
      <c r="M15">
        <v>15</v>
      </c>
      <c r="N15" s="77">
        <f t="shared" si="0"/>
        <v>7</v>
      </c>
      <c r="O15">
        <f t="shared" si="1"/>
        <v>45</v>
      </c>
    </row>
    <row r="16" spans="1:15" x14ac:dyDescent="0.3">
      <c r="A16" s="107">
        <v>6.5</v>
      </c>
      <c r="B16">
        <f t="shared" si="2"/>
        <v>32</v>
      </c>
      <c r="C16" s="71">
        <v>8.02</v>
      </c>
      <c r="D16">
        <f t="shared" si="3"/>
        <v>68</v>
      </c>
      <c r="E16" s="74">
        <v>6.43</v>
      </c>
      <c r="F16">
        <f t="shared" si="4"/>
        <v>30</v>
      </c>
      <c r="G16" s="78">
        <v>7</v>
      </c>
      <c r="H16">
        <f t="shared" si="5"/>
        <v>45</v>
      </c>
      <c r="M16">
        <v>16</v>
      </c>
      <c r="N16" s="77">
        <f t="shared" si="0"/>
        <v>6</v>
      </c>
      <c r="O16">
        <f t="shared" si="1"/>
        <v>23.5</v>
      </c>
    </row>
    <row r="17" spans="1:15" x14ac:dyDescent="0.3">
      <c r="A17" s="107">
        <v>11.25</v>
      </c>
      <c r="B17">
        <f t="shared" si="2"/>
        <v>92.5</v>
      </c>
      <c r="C17" s="71">
        <v>4.8499999999999996</v>
      </c>
      <c r="D17">
        <f t="shared" si="3"/>
        <v>10</v>
      </c>
      <c r="E17" s="74">
        <v>6.25</v>
      </c>
      <c r="F17">
        <f t="shared" si="4"/>
        <v>29</v>
      </c>
      <c r="G17" s="78">
        <v>6</v>
      </c>
      <c r="H17">
        <f t="shared" si="5"/>
        <v>23.5</v>
      </c>
      <c r="M17">
        <v>17</v>
      </c>
      <c r="N17" s="77">
        <f t="shared" si="0"/>
        <v>3</v>
      </c>
      <c r="O17">
        <f t="shared" si="1"/>
        <v>1</v>
      </c>
    </row>
    <row r="18" spans="1:15" x14ac:dyDescent="0.3">
      <c r="A18" s="107">
        <v>4.5</v>
      </c>
      <c r="B18">
        <f t="shared" si="2"/>
        <v>7</v>
      </c>
      <c r="C18" s="71">
        <v>7.17</v>
      </c>
      <c r="D18">
        <f t="shared" si="3"/>
        <v>50.5</v>
      </c>
      <c r="E18" s="74">
        <v>6.55</v>
      </c>
      <c r="F18">
        <f t="shared" si="4"/>
        <v>34</v>
      </c>
      <c r="G18" s="78">
        <v>3</v>
      </c>
      <c r="H18">
        <f t="shared" si="5"/>
        <v>1</v>
      </c>
      <c r="M18">
        <v>18</v>
      </c>
      <c r="N18" s="77">
        <f t="shared" si="0"/>
        <v>9.69</v>
      </c>
      <c r="O18">
        <f t="shared" si="1"/>
        <v>84</v>
      </c>
    </row>
    <row r="19" spans="1:15" x14ac:dyDescent="0.3">
      <c r="A19" s="107">
        <v>7.53</v>
      </c>
      <c r="B19">
        <f t="shared" si="2"/>
        <v>59</v>
      </c>
      <c r="C19" s="71">
        <v>4.8099999999999996</v>
      </c>
      <c r="D19">
        <f t="shared" si="3"/>
        <v>9</v>
      </c>
      <c r="E19" s="74">
        <v>8.23</v>
      </c>
      <c r="F19">
        <f t="shared" si="4"/>
        <v>71</v>
      </c>
      <c r="G19" s="78">
        <v>9.69</v>
      </c>
      <c r="H19">
        <f t="shared" si="5"/>
        <v>84</v>
      </c>
      <c r="M19">
        <v>19</v>
      </c>
      <c r="N19" s="77">
        <f t="shared" si="0"/>
        <v>10</v>
      </c>
      <c r="O19">
        <f t="shared" si="1"/>
        <v>87.5</v>
      </c>
    </row>
    <row r="20" spans="1:15" x14ac:dyDescent="0.3">
      <c r="A20" s="107">
        <v>6.61</v>
      </c>
      <c r="B20">
        <f t="shared" si="2"/>
        <v>36</v>
      </c>
      <c r="C20" s="71">
        <v>10.01</v>
      </c>
      <c r="D20">
        <f t="shared" si="3"/>
        <v>90</v>
      </c>
      <c r="E20" s="74">
        <v>3.84</v>
      </c>
      <c r="F20">
        <f t="shared" si="4"/>
        <v>4</v>
      </c>
      <c r="G20" s="78">
        <v>10</v>
      </c>
      <c r="H20">
        <f t="shared" si="5"/>
        <v>87.5</v>
      </c>
      <c r="M20">
        <v>20</v>
      </c>
      <c r="N20" s="77">
        <f t="shared" si="0"/>
        <v>7</v>
      </c>
      <c r="O20">
        <f t="shared" si="1"/>
        <v>45</v>
      </c>
    </row>
    <row r="21" spans="1:15" x14ac:dyDescent="0.3">
      <c r="A21" s="107">
        <v>6.94</v>
      </c>
      <c r="B21">
        <f t="shared" si="2"/>
        <v>42</v>
      </c>
      <c r="C21" s="71">
        <v>8.58</v>
      </c>
      <c r="D21">
        <f t="shared" si="3"/>
        <v>78</v>
      </c>
      <c r="E21" s="74">
        <v>9.6999999999999993</v>
      </c>
      <c r="F21">
        <f t="shared" si="4"/>
        <v>85</v>
      </c>
      <c r="G21" s="78">
        <v>7</v>
      </c>
      <c r="H21">
        <f t="shared" si="5"/>
        <v>45</v>
      </c>
      <c r="M21">
        <v>21</v>
      </c>
      <c r="N21" s="77">
        <f t="shared" si="0"/>
        <v>7</v>
      </c>
      <c r="O21">
        <f t="shared" si="1"/>
        <v>45</v>
      </c>
    </row>
    <row r="22" spans="1:15" x14ac:dyDescent="0.3">
      <c r="A22" s="107">
        <v>7.2</v>
      </c>
      <c r="B22">
        <f t="shared" si="2"/>
        <v>52</v>
      </c>
      <c r="C22" s="71">
        <v>7.54</v>
      </c>
      <c r="D22">
        <f t="shared" si="3"/>
        <v>60</v>
      </c>
      <c r="E22" s="74">
        <v>8.3699999999999992</v>
      </c>
      <c r="F22">
        <f t="shared" si="4"/>
        <v>73</v>
      </c>
      <c r="G22" s="78">
        <v>7</v>
      </c>
      <c r="H22">
        <f t="shared" si="5"/>
        <v>45</v>
      </c>
      <c r="M22">
        <v>22</v>
      </c>
      <c r="N22" s="77">
        <f t="shared" si="0"/>
        <v>6</v>
      </c>
      <c r="O22">
        <f t="shared" si="1"/>
        <v>23.5</v>
      </c>
    </row>
    <row r="23" spans="1:15" x14ac:dyDescent="0.3">
      <c r="A23" s="107">
        <v>8.1</v>
      </c>
      <c r="B23">
        <f t="shared" si="2"/>
        <v>70</v>
      </c>
      <c r="C23" s="71">
        <v>5.22</v>
      </c>
      <c r="D23">
        <f t="shared" si="3"/>
        <v>12</v>
      </c>
      <c r="E23" s="74">
        <v>11.25</v>
      </c>
      <c r="F23">
        <f t="shared" si="4"/>
        <v>92.5</v>
      </c>
      <c r="G23" s="78">
        <v>6</v>
      </c>
      <c r="H23">
        <f t="shared" si="5"/>
        <v>23.5</v>
      </c>
      <c r="M23">
        <v>23</v>
      </c>
      <c r="N23" s="77">
        <f t="shared" si="0"/>
        <v>6</v>
      </c>
      <c r="O23">
        <f t="shared" si="1"/>
        <v>23.5</v>
      </c>
    </row>
    <row r="24" spans="1:15" x14ac:dyDescent="0.3">
      <c r="A24" s="107">
        <v>5.6</v>
      </c>
      <c r="B24">
        <f t="shared" si="2"/>
        <v>17.5</v>
      </c>
      <c r="C24" s="71">
        <v>4.67</v>
      </c>
      <c r="D24">
        <f t="shared" si="3"/>
        <v>8</v>
      </c>
      <c r="E24" s="74">
        <v>7.58</v>
      </c>
      <c r="F24">
        <f t="shared" si="4"/>
        <v>61.5</v>
      </c>
      <c r="G24" s="78">
        <v>6</v>
      </c>
      <c r="H24">
        <f t="shared" si="5"/>
        <v>23.5</v>
      </c>
      <c r="M24">
        <v>24</v>
      </c>
      <c r="N24" s="74">
        <f t="shared" ref="N24:N49" si="6">E2</f>
        <v>6</v>
      </c>
      <c r="O24">
        <f t="shared" si="1"/>
        <v>23.5</v>
      </c>
    </row>
    <row r="25" spans="1:15" x14ac:dyDescent="0.3">
      <c r="A25" s="107">
        <v>7.5</v>
      </c>
      <c r="B25">
        <f t="shared" si="2"/>
        <v>57</v>
      </c>
      <c r="C25" s="71">
        <v>7.17</v>
      </c>
      <c r="D25">
        <f t="shared" si="3"/>
        <v>50.5</v>
      </c>
      <c r="E25" s="74">
        <v>7.52</v>
      </c>
      <c r="F25">
        <f t="shared" si="4"/>
        <v>58</v>
      </c>
      <c r="M25">
        <v>25</v>
      </c>
      <c r="N25" s="74">
        <f t="shared" si="6"/>
        <v>5.61</v>
      </c>
      <c r="O25">
        <f t="shared" si="1"/>
        <v>19</v>
      </c>
    </row>
    <row r="26" spans="1:15" x14ac:dyDescent="0.3">
      <c r="A26" s="107">
        <v>6.46</v>
      </c>
      <c r="B26">
        <f t="shared" si="2"/>
        <v>31</v>
      </c>
      <c r="C26" s="71">
        <v>5.6</v>
      </c>
      <c r="D26">
        <f t="shared" si="3"/>
        <v>17.5</v>
      </c>
      <c r="E26" s="74">
        <v>8.94</v>
      </c>
      <c r="F26">
        <f t="shared" si="4"/>
        <v>81</v>
      </c>
      <c r="M26">
        <v>26</v>
      </c>
      <c r="N26" s="74">
        <f t="shared" si="6"/>
        <v>8.6199999999999992</v>
      </c>
      <c r="O26">
        <f t="shared" si="1"/>
        <v>79</v>
      </c>
    </row>
    <row r="27" spans="1:15" x14ac:dyDescent="0.3">
      <c r="E27" s="112">
        <v>5.8</v>
      </c>
      <c r="F27">
        <f t="shared" si="4"/>
        <v>20</v>
      </c>
      <c r="M27">
        <v>27</v>
      </c>
      <c r="N27" s="74">
        <f t="shared" si="6"/>
        <v>7.22</v>
      </c>
      <c r="O27">
        <f t="shared" si="1"/>
        <v>53</v>
      </c>
    </row>
    <row r="28" spans="1:15" x14ac:dyDescent="0.3">
      <c r="A28" s="95" t="s">
        <v>227</v>
      </c>
      <c r="B28" s="96">
        <f>SUM(B2:B26)</f>
        <v>1132</v>
      </c>
      <c r="C28" s="95" t="s">
        <v>228</v>
      </c>
      <c r="D28" s="96">
        <f>SUM(D2:D26)</f>
        <v>1180.5</v>
      </c>
      <c r="E28" s="95" t="s">
        <v>232</v>
      </c>
      <c r="F28" s="96">
        <f>SUM(F2:F27)</f>
        <v>1349</v>
      </c>
      <c r="G28" s="95" t="s">
        <v>231</v>
      </c>
      <c r="H28" s="96">
        <f>SUM(H2:H24)</f>
        <v>1288.5</v>
      </c>
      <c r="M28">
        <v>28</v>
      </c>
      <c r="N28" s="74">
        <f t="shared" si="6"/>
        <v>3.72</v>
      </c>
      <c r="O28">
        <f t="shared" si="1"/>
        <v>3</v>
      </c>
    </row>
    <row r="29" spans="1:15" x14ac:dyDescent="0.3">
      <c r="A29" s="92" t="s">
        <v>245</v>
      </c>
      <c r="B29" s="93">
        <f>B28/COUNT(A2:A26)</f>
        <v>45.28</v>
      </c>
      <c r="C29" s="92" t="s">
        <v>246</v>
      </c>
      <c r="D29" s="93">
        <f t="shared" ref="D29:H29" si="7">D28/COUNT(C2:C26)</f>
        <v>47.22</v>
      </c>
      <c r="E29" s="92" t="s">
        <v>256</v>
      </c>
      <c r="F29" s="93">
        <f>F28/COUNT(E2:E27)</f>
        <v>51.884615384615387</v>
      </c>
      <c r="G29" s="92" t="s">
        <v>259</v>
      </c>
      <c r="H29" s="93">
        <f t="shared" si="7"/>
        <v>56.021739130434781</v>
      </c>
      <c r="M29">
        <v>29</v>
      </c>
      <c r="N29" s="74">
        <f t="shared" si="6"/>
        <v>5.46</v>
      </c>
      <c r="O29">
        <f t="shared" si="1"/>
        <v>16</v>
      </c>
    </row>
    <row r="30" spans="1:15" x14ac:dyDescent="0.3">
      <c r="M30">
        <v>30</v>
      </c>
      <c r="N30" s="74">
        <f t="shared" si="6"/>
        <v>8.44</v>
      </c>
      <c r="O30">
        <f t="shared" si="1"/>
        <v>75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14.57</v>
      </c>
      <c r="O31">
        <f t="shared" si="1"/>
        <v>97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17.16</v>
      </c>
      <c r="O32">
        <f t="shared" si="1"/>
        <v>98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7.35</v>
      </c>
      <c r="O33">
        <f t="shared" ref="O33:O64" si="8">_xlfn.RANK.AVG(N33,$N$1:$N$99,1)</f>
        <v>54.5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6.6</v>
      </c>
      <c r="O34">
        <f t="shared" si="8"/>
        <v>35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7.63</v>
      </c>
      <c r="O35">
        <f t="shared" si="8"/>
        <v>64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7.43</v>
      </c>
      <c r="O36">
        <f t="shared" si="8"/>
        <v>56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6.66</v>
      </c>
      <c r="O37">
        <f t="shared" si="8"/>
        <v>37</v>
      </c>
    </row>
    <row r="38" spans="1:15" x14ac:dyDescent="0.3">
      <c r="A38" s="115"/>
      <c r="B38" s="115"/>
      <c r="C38" s="115"/>
      <c r="D38" s="111"/>
      <c r="M38">
        <v>38</v>
      </c>
      <c r="N38" s="74">
        <f t="shared" si="6"/>
        <v>6.43</v>
      </c>
      <c r="O38">
        <f t="shared" si="8"/>
        <v>30</v>
      </c>
    </row>
    <row r="39" spans="1:15" ht="15" thickBot="1" x14ac:dyDescent="0.35">
      <c r="M39">
        <v>39</v>
      </c>
      <c r="N39" s="74">
        <f t="shared" si="6"/>
        <v>6.25</v>
      </c>
      <c r="O39">
        <f t="shared" si="8"/>
        <v>29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6.55</v>
      </c>
      <c r="O40">
        <f t="shared" si="8"/>
        <v>34</v>
      </c>
    </row>
    <row r="41" spans="1:15" x14ac:dyDescent="0.3">
      <c r="B41" s="97" t="s">
        <v>245</v>
      </c>
      <c r="C41" s="98">
        <f>B29</f>
        <v>45.28</v>
      </c>
      <c r="D41" s="91"/>
      <c r="E41" s="59"/>
      <c r="F41" s="97" t="s">
        <v>245</v>
      </c>
      <c r="G41" s="98">
        <f>B29</f>
        <v>45.28</v>
      </c>
      <c r="I41" s="116"/>
      <c r="J41" s="116"/>
      <c r="M41">
        <v>41</v>
      </c>
      <c r="N41" s="74">
        <f t="shared" si="6"/>
        <v>8.23</v>
      </c>
      <c r="O41">
        <f t="shared" si="8"/>
        <v>71</v>
      </c>
    </row>
    <row r="42" spans="1:15" x14ac:dyDescent="0.3">
      <c r="B42" s="99" t="s">
        <v>246</v>
      </c>
      <c r="C42" s="100">
        <f>D29</f>
        <v>47.22</v>
      </c>
      <c r="D42" s="111"/>
      <c r="E42" s="111"/>
      <c r="F42" s="99" t="s">
        <v>256</v>
      </c>
      <c r="G42" s="100">
        <f>F29</f>
        <v>51.884615384615387</v>
      </c>
      <c r="I42" s="130" t="s">
        <v>286</v>
      </c>
      <c r="J42" s="131"/>
      <c r="M42">
        <v>42</v>
      </c>
      <c r="N42" s="74">
        <f t="shared" si="6"/>
        <v>3.84</v>
      </c>
      <c r="O42">
        <f t="shared" si="8"/>
        <v>4</v>
      </c>
    </row>
    <row r="43" spans="1:15" x14ac:dyDescent="0.3">
      <c r="B43" s="99" t="s">
        <v>247</v>
      </c>
      <c r="C43" s="100">
        <f>COUNT(A2:A26)</f>
        <v>25</v>
      </c>
      <c r="D43" s="111"/>
      <c r="E43" s="111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9.6999999999999993</v>
      </c>
      <c r="O43">
        <f t="shared" si="8"/>
        <v>85</v>
      </c>
    </row>
    <row r="44" spans="1:15" x14ac:dyDescent="0.3">
      <c r="B44" s="99" t="s">
        <v>248</v>
      </c>
      <c r="C44" s="100">
        <f>COUNT(C2:C26)</f>
        <v>25</v>
      </c>
      <c r="D44" s="111"/>
      <c r="E44" s="111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8.3699999999999992</v>
      </c>
      <c r="O44">
        <f t="shared" si="8"/>
        <v>73</v>
      </c>
    </row>
    <row r="45" spans="1:15" x14ac:dyDescent="0.3">
      <c r="B45" s="99" t="s">
        <v>250</v>
      </c>
      <c r="C45" s="101">
        <f>C43+C44</f>
        <v>50</v>
      </c>
      <c r="D45" s="111"/>
      <c r="E45" s="111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11.25</v>
      </c>
      <c r="O45">
        <f t="shared" si="8"/>
        <v>92.5</v>
      </c>
    </row>
    <row r="46" spans="1:15" x14ac:dyDescent="0.3">
      <c r="B46" s="99" t="s">
        <v>249</v>
      </c>
      <c r="C46" s="100">
        <f>ABS(C41-C42)/(SQRT((C45*(C45+1))/12*(1/C43+1/C44)))</f>
        <v>0.4705191125704854</v>
      </c>
      <c r="D46" s="111"/>
      <c r="E46" s="111"/>
      <c r="F46" s="99" t="s">
        <v>249</v>
      </c>
      <c r="G46" s="100">
        <f>ABS(G41-G42)/(SQRT((G45*(G45+1))/12*(1/G43+1/G44)))</f>
        <v>1.5860723176120941</v>
      </c>
      <c r="I46" s="131"/>
      <c r="J46" s="131"/>
      <c r="M46">
        <v>46</v>
      </c>
      <c r="N46" s="74">
        <f t="shared" si="6"/>
        <v>7.58</v>
      </c>
      <c r="O46">
        <f t="shared" si="8"/>
        <v>61.5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7.52</v>
      </c>
      <c r="O47">
        <f t="shared" si="8"/>
        <v>58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не значимы</v>
      </c>
      <c r="F48" s="122" t="s">
        <v>252</v>
      </c>
      <c r="G48" s="120" t="str">
        <f>IF(G46&gt;G47,"Различия значимы","Различия не значимы")</f>
        <v>Различия не значимы</v>
      </c>
      <c r="M48">
        <v>48</v>
      </c>
      <c r="N48" s="74">
        <f t="shared" si="6"/>
        <v>8.94</v>
      </c>
      <c r="O48">
        <f t="shared" si="8"/>
        <v>81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5.8</v>
      </c>
      <c r="O49">
        <f t="shared" si="8"/>
        <v>20</v>
      </c>
    </row>
    <row r="50" spans="2:15" ht="15" thickBot="1" x14ac:dyDescent="0.35">
      <c r="M50">
        <v>50</v>
      </c>
      <c r="N50" s="108">
        <f t="shared" ref="N50:N74" si="9">C2</f>
        <v>5.23</v>
      </c>
      <c r="O50">
        <f t="shared" si="8"/>
        <v>13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8.06</v>
      </c>
      <c r="O51">
        <f t="shared" si="8"/>
        <v>69</v>
      </c>
    </row>
    <row r="52" spans="2:15" x14ac:dyDescent="0.3">
      <c r="B52" s="97" t="s">
        <v>245</v>
      </c>
      <c r="C52" s="98">
        <f>B29</f>
        <v>45.28</v>
      </c>
      <c r="F52" s="97" t="s">
        <v>246</v>
      </c>
      <c r="G52" s="98">
        <f>D29</f>
        <v>47.22</v>
      </c>
      <c r="M52">
        <v>52</v>
      </c>
      <c r="N52" s="108">
        <f t="shared" si="9"/>
        <v>4.3499999999999996</v>
      </c>
      <c r="O52">
        <f t="shared" si="8"/>
        <v>5</v>
      </c>
    </row>
    <row r="53" spans="2:15" x14ac:dyDescent="0.3">
      <c r="B53" s="99" t="s">
        <v>259</v>
      </c>
      <c r="C53" s="100">
        <f>H29</f>
        <v>56.021739130434781</v>
      </c>
      <c r="F53" s="99" t="s">
        <v>256</v>
      </c>
      <c r="G53" s="100">
        <f>F29</f>
        <v>51.884615384615387</v>
      </c>
      <c r="M53">
        <v>53</v>
      </c>
      <c r="N53" s="108">
        <f t="shared" si="9"/>
        <v>10.65</v>
      </c>
      <c r="O53">
        <f t="shared" si="8"/>
        <v>91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8.41</v>
      </c>
      <c r="O54">
        <f t="shared" si="8"/>
        <v>74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13.6</v>
      </c>
      <c r="O55">
        <f t="shared" si="8"/>
        <v>96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7.13</v>
      </c>
      <c r="O56">
        <f t="shared" si="8"/>
        <v>49</v>
      </c>
    </row>
    <row r="57" spans="2:15" x14ac:dyDescent="0.3">
      <c r="B57" s="99" t="s">
        <v>249</v>
      </c>
      <c r="C57" s="100">
        <f>ABS(C52-C53)/(SQRT((C56*(C56+1))/12*(1/C54+1/C55)))</f>
        <v>2.6555829342294759</v>
      </c>
      <c r="F57" s="99" t="s">
        <v>249</v>
      </c>
      <c r="G57" s="100">
        <f>ABS(G52-G53)/(SQRT((G56*(G56+1))/12*(1/G54+1/G55)))</f>
        <v>1.1201889743768629</v>
      </c>
      <c r="M57">
        <v>57</v>
      </c>
      <c r="N57" s="108">
        <f t="shared" si="9"/>
        <v>6.78</v>
      </c>
      <c r="O57">
        <f t="shared" si="8"/>
        <v>40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11.65</v>
      </c>
      <c r="O58">
        <f t="shared" si="8"/>
        <v>94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не значимы</v>
      </c>
      <c r="F59" s="122" t="s">
        <v>252</v>
      </c>
      <c r="G59" s="120" t="str">
        <f>IF(G57&gt;G58,"Различия значимы","Различия не значимы")</f>
        <v>Различия не значимы</v>
      </c>
      <c r="M59">
        <v>59</v>
      </c>
      <c r="N59" s="108">
        <f t="shared" si="9"/>
        <v>9.1199999999999992</v>
      </c>
      <c r="O59">
        <f t="shared" si="8"/>
        <v>83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8.24</v>
      </c>
      <c r="O60">
        <f t="shared" si="8"/>
        <v>72</v>
      </c>
    </row>
    <row r="61" spans="2:15" ht="15" thickBot="1" x14ac:dyDescent="0.35">
      <c r="M61">
        <v>61</v>
      </c>
      <c r="N61" s="108">
        <f t="shared" si="9"/>
        <v>4.47</v>
      </c>
      <c r="O61">
        <f t="shared" si="8"/>
        <v>6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3.46</v>
      </c>
      <c r="O62">
        <f t="shared" si="8"/>
        <v>2</v>
      </c>
    </row>
    <row r="63" spans="2:15" x14ac:dyDescent="0.3">
      <c r="B63" s="97" t="s">
        <v>246</v>
      </c>
      <c r="C63" s="98">
        <f>D29</f>
        <v>47.22</v>
      </c>
      <c r="F63" s="97" t="s">
        <v>256</v>
      </c>
      <c r="G63" s="98">
        <f>F29</f>
        <v>51.884615384615387</v>
      </c>
      <c r="M63">
        <v>63</v>
      </c>
      <c r="N63" s="108">
        <f t="shared" si="9"/>
        <v>6.53</v>
      </c>
      <c r="O63">
        <f t="shared" si="8"/>
        <v>33</v>
      </c>
    </row>
    <row r="64" spans="2:15" x14ac:dyDescent="0.3">
      <c r="B64" s="99" t="s">
        <v>259</v>
      </c>
      <c r="C64" s="100">
        <f>H29</f>
        <v>56.021739130434781</v>
      </c>
      <c r="F64" s="99" t="s">
        <v>259</v>
      </c>
      <c r="G64" s="100">
        <f>H29</f>
        <v>56.021739130434781</v>
      </c>
      <c r="M64">
        <v>64</v>
      </c>
      <c r="N64" s="108">
        <f t="shared" si="9"/>
        <v>8.02</v>
      </c>
      <c r="O64">
        <f t="shared" si="8"/>
        <v>68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4.8499999999999996</v>
      </c>
      <c r="O65">
        <f t="shared" ref="O65:O96" si="10">_xlfn.RANK.AVG(N65,$N$1:$N$99,1)</f>
        <v>10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7.17</v>
      </c>
      <c r="O66">
        <f t="shared" si="10"/>
        <v>50.5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4.8099999999999996</v>
      </c>
      <c r="O67">
        <f t="shared" si="10"/>
        <v>9</v>
      </c>
    </row>
    <row r="68" spans="2:15" x14ac:dyDescent="0.3">
      <c r="B68" s="99" t="s">
        <v>249</v>
      </c>
      <c r="C68" s="100">
        <f>ABS(C63-C64)/(SQRT((C67*(C67+1))/12*(1/C65+1/C66)))</f>
        <v>2.175974294525278</v>
      </c>
      <c r="F68" s="99" t="s">
        <v>249</v>
      </c>
      <c r="G68" s="100">
        <f>ABS(G63-G64)/(SQRT((G67*(G67+1))/12*(1/G65+1/G66)))</f>
        <v>1.011483130769262</v>
      </c>
      <c r="M68">
        <v>68</v>
      </c>
      <c r="N68" s="108">
        <f t="shared" si="9"/>
        <v>10.01</v>
      </c>
      <c r="O68">
        <f t="shared" si="10"/>
        <v>90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8.58</v>
      </c>
      <c r="O69">
        <f t="shared" si="10"/>
        <v>78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7.54</v>
      </c>
      <c r="O70">
        <f t="shared" si="10"/>
        <v>60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5.22</v>
      </c>
      <c r="O71">
        <f t="shared" si="10"/>
        <v>12</v>
      </c>
    </row>
    <row r="72" spans="2:15" x14ac:dyDescent="0.3">
      <c r="M72">
        <v>72</v>
      </c>
      <c r="N72" s="108">
        <f t="shared" si="9"/>
        <v>4.67</v>
      </c>
      <c r="O72">
        <f t="shared" si="10"/>
        <v>8</v>
      </c>
    </row>
    <row r="73" spans="2:15" x14ac:dyDescent="0.3">
      <c r="M73">
        <v>73</v>
      </c>
      <c r="N73" s="108">
        <f t="shared" si="9"/>
        <v>7.17</v>
      </c>
      <c r="O73">
        <f t="shared" si="10"/>
        <v>50.5</v>
      </c>
    </row>
    <row r="74" spans="2:15" x14ac:dyDescent="0.3">
      <c r="M74">
        <v>74</v>
      </c>
      <c r="N74" s="108">
        <f t="shared" si="9"/>
        <v>5.6</v>
      </c>
      <c r="O74">
        <f t="shared" si="10"/>
        <v>17.5</v>
      </c>
    </row>
    <row r="75" spans="2:15" x14ac:dyDescent="0.3">
      <c r="M75">
        <v>75</v>
      </c>
      <c r="N75" s="107">
        <f>A2</f>
        <v>6.69</v>
      </c>
      <c r="O75">
        <f t="shared" si="10"/>
        <v>38</v>
      </c>
    </row>
    <row r="76" spans="2:15" x14ac:dyDescent="0.3">
      <c r="M76">
        <v>76</v>
      </c>
      <c r="N76" s="107">
        <f t="shared" ref="N76:N99" si="11">A3</f>
        <v>6.12</v>
      </c>
      <c r="O76">
        <f t="shared" si="10"/>
        <v>27</v>
      </c>
    </row>
    <row r="77" spans="2:15" x14ac:dyDescent="0.3">
      <c r="M77">
        <v>77</v>
      </c>
      <c r="N77" s="107">
        <f t="shared" si="11"/>
        <v>7.7</v>
      </c>
      <c r="O77">
        <f t="shared" si="10"/>
        <v>65</v>
      </c>
    </row>
    <row r="78" spans="2:15" x14ac:dyDescent="0.3">
      <c r="M78">
        <v>78</v>
      </c>
      <c r="N78" s="107">
        <f t="shared" si="11"/>
        <v>5.27</v>
      </c>
      <c r="O78">
        <f t="shared" si="10"/>
        <v>15</v>
      </c>
    </row>
    <row r="79" spans="2:15" x14ac:dyDescent="0.3">
      <c r="M79">
        <v>79</v>
      </c>
      <c r="N79" s="107">
        <f t="shared" si="11"/>
        <v>7.35</v>
      </c>
      <c r="O79">
        <f t="shared" si="10"/>
        <v>54.5</v>
      </c>
    </row>
    <row r="80" spans="2:15" x14ac:dyDescent="0.3">
      <c r="M80">
        <v>80</v>
      </c>
      <c r="N80" s="107">
        <f t="shared" si="11"/>
        <v>8.4700000000000006</v>
      </c>
      <c r="O80">
        <f t="shared" si="10"/>
        <v>76</v>
      </c>
    </row>
    <row r="81" spans="13:15" x14ac:dyDescent="0.3">
      <c r="M81">
        <v>81</v>
      </c>
      <c r="N81" s="107">
        <f t="shared" si="11"/>
        <v>6.21</v>
      </c>
      <c r="O81">
        <f t="shared" si="10"/>
        <v>28</v>
      </c>
    </row>
    <row r="82" spans="13:15" x14ac:dyDescent="0.3">
      <c r="M82">
        <v>82</v>
      </c>
      <c r="N82" s="107">
        <f t="shared" si="11"/>
        <v>6.79</v>
      </c>
      <c r="O82">
        <f t="shared" si="10"/>
        <v>41</v>
      </c>
    </row>
    <row r="83" spans="13:15" x14ac:dyDescent="0.3">
      <c r="M83">
        <v>83</v>
      </c>
      <c r="N83" s="107">
        <f t="shared" si="11"/>
        <v>7.6</v>
      </c>
      <c r="O83">
        <f t="shared" si="10"/>
        <v>63</v>
      </c>
    </row>
    <row r="84" spans="13:15" x14ac:dyDescent="0.3">
      <c r="M84">
        <v>84</v>
      </c>
      <c r="N84" s="107">
        <f t="shared" si="11"/>
        <v>7.58</v>
      </c>
      <c r="O84">
        <f t="shared" si="10"/>
        <v>61.5</v>
      </c>
    </row>
    <row r="85" spans="13:15" x14ac:dyDescent="0.3">
      <c r="M85">
        <v>85</v>
      </c>
      <c r="N85" s="107">
        <f t="shared" si="11"/>
        <v>6.74</v>
      </c>
      <c r="O85">
        <f t="shared" si="10"/>
        <v>39</v>
      </c>
    </row>
    <row r="86" spans="13:15" x14ac:dyDescent="0.3">
      <c r="M86">
        <v>86</v>
      </c>
      <c r="N86" s="107">
        <f t="shared" si="11"/>
        <v>7.96</v>
      </c>
      <c r="O86">
        <f t="shared" si="10"/>
        <v>66</v>
      </c>
    </row>
    <row r="87" spans="13:15" x14ac:dyDescent="0.3">
      <c r="M87">
        <v>87</v>
      </c>
      <c r="N87" s="107">
        <f t="shared" si="11"/>
        <v>7.05</v>
      </c>
      <c r="O87">
        <f t="shared" si="10"/>
        <v>48</v>
      </c>
    </row>
    <row r="88" spans="13:15" x14ac:dyDescent="0.3">
      <c r="M88">
        <v>88</v>
      </c>
      <c r="N88" s="107">
        <f t="shared" si="11"/>
        <v>5.25</v>
      </c>
      <c r="O88">
        <f t="shared" si="10"/>
        <v>14</v>
      </c>
    </row>
    <row r="89" spans="13:15" x14ac:dyDescent="0.3">
      <c r="M89">
        <v>89</v>
      </c>
      <c r="N89" s="107">
        <f t="shared" si="11"/>
        <v>6.5</v>
      </c>
      <c r="O89">
        <f t="shared" si="10"/>
        <v>32</v>
      </c>
    </row>
    <row r="90" spans="13:15" x14ac:dyDescent="0.3">
      <c r="M90">
        <v>90</v>
      </c>
      <c r="N90" s="107">
        <f t="shared" si="11"/>
        <v>11.25</v>
      </c>
      <c r="O90">
        <f t="shared" si="10"/>
        <v>92.5</v>
      </c>
    </row>
    <row r="91" spans="13:15" x14ac:dyDescent="0.3">
      <c r="M91">
        <v>91</v>
      </c>
      <c r="N91" s="107">
        <f t="shared" si="11"/>
        <v>4.5</v>
      </c>
      <c r="O91">
        <f t="shared" si="10"/>
        <v>7</v>
      </c>
    </row>
    <row r="92" spans="13:15" x14ac:dyDescent="0.3">
      <c r="M92">
        <v>92</v>
      </c>
      <c r="N92" s="107">
        <f t="shared" si="11"/>
        <v>7.53</v>
      </c>
      <c r="O92">
        <f t="shared" si="10"/>
        <v>59</v>
      </c>
    </row>
    <row r="93" spans="13:15" x14ac:dyDescent="0.3">
      <c r="M93">
        <v>93</v>
      </c>
      <c r="N93" s="107">
        <f t="shared" si="11"/>
        <v>6.61</v>
      </c>
      <c r="O93">
        <f t="shared" si="10"/>
        <v>36</v>
      </c>
    </row>
    <row r="94" spans="13:15" x14ac:dyDescent="0.3">
      <c r="M94">
        <v>94</v>
      </c>
      <c r="N94" s="107">
        <f t="shared" si="11"/>
        <v>6.94</v>
      </c>
      <c r="O94">
        <f t="shared" si="10"/>
        <v>42</v>
      </c>
    </row>
    <row r="95" spans="13:15" x14ac:dyDescent="0.3">
      <c r="M95">
        <v>95</v>
      </c>
      <c r="N95" s="107">
        <f t="shared" si="11"/>
        <v>7.2</v>
      </c>
      <c r="O95">
        <f t="shared" si="10"/>
        <v>52</v>
      </c>
    </row>
    <row r="96" spans="13:15" x14ac:dyDescent="0.3">
      <c r="M96">
        <v>96</v>
      </c>
      <c r="N96" s="107">
        <f t="shared" si="11"/>
        <v>8.1</v>
      </c>
      <c r="O96">
        <f t="shared" si="10"/>
        <v>70</v>
      </c>
    </row>
    <row r="97" spans="13:15" x14ac:dyDescent="0.3">
      <c r="M97">
        <v>97</v>
      </c>
      <c r="N97" s="107">
        <f t="shared" si="11"/>
        <v>5.6</v>
      </c>
      <c r="O97">
        <f t="shared" ref="O97:O128" si="12">_xlfn.RANK.AVG(N97,$N$1:$N$99,1)</f>
        <v>17.5</v>
      </c>
    </row>
    <row r="98" spans="13:15" x14ac:dyDescent="0.3">
      <c r="M98">
        <v>98</v>
      </c>
      <c r="N98" s="107">
        <f t="shared" si="11"/>
        <v>7.5</v>
      </c>
      <c r="O98">
        <f t="shared" si="12"/>
        <v>57</v>
      </c>
    </row>
    <row r="99" spans="13:15" x14ac:dyDescent="0.3">
      <c r="M99">
        <v>99</v>
      </c>
      <c r="N99" s="107">
        <f t="shared" si="11"/>
        <v>6.46</v>
      </c>
      <c r="O99">
        <f t="shared" si="12"/>
        <v>31</v>
      </c>
    </row>
  </sheetData>
  <mergeCells count="32">
    <mergeCell ref="A1:B1"/>
    <mergeCell ref="C1:D1"/>
    <mergeCell ref="E1:F1"/>
    <mergeCell ref="G1:H1"/>
    <mergeCell ref="I42:J47"/>
    <mergeCell ref="A31:C31"/>
    <mergeCell ref="A32:C32"/>
    <mergeCell ref="A33:C33"/>
    <mergeCell ref="A34:C34"/>
    <mergeCell ref="A35:C35"/>
    <mergeCell ref="A36:C36"/>
    <mergeCell ref="A37:C37"/>
    <mergeCell ref="A38:C38"/>
    <mergeCell ref="B40:C40"/>
    <mergeCell ref="F40:G40"/>
    <mergeCell ref="I40:J41"/>
    <mergeCell ref="B48:B49"/>
    <mergeCell ref="C48:C49"/>
    <mergeCell ref="F48:F49"/>
    <mergeCell ref="G48:G49"/>
    <mergeCell ref="B51:C51"/>
    <mergeCell ref="F51:G51"/>
    <mergeCell ref="B70:B71"/>
    <mergeCell ref="C70:C71"/>
    <mergeCell ref="F70:F71"/>
    <mergeCell ref="G70:G71"/>
    <mergeCell ref="B59:B60"/>
    <mergeCell ref="C59:C60"/>
    <mergeCell ref="F59:F60"/>
    <mergeCell ref="G59:G60"/>
    <mergeCell ref="B62:C62"/>
    <mergeCell ref="F62:G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7"/>
  <sheetViews>
    <sheetView zoomScale="79" zoomScaleNormal="60" zoomScalePageLayoutView="60" workbookViewId="0">
      <pane ySplit="1" topLeftCell="A26" activePane="bottomLeft" state="frozen"/>
      <selection pane="bottomLeft" activeCell="C2" sqref="C2:C27"/>
    </sheetView>
  </sheetViews>
  <sheetFormatPr defaultColWidth="8.77734375" defaultRowHeight="14.4" x14ac:dyDescent="0.3"/>
  <cols>
    <col min="1" max="1" width="14.33203125" style="1" customWidth="1"/>
    <col min="2" max="2" width="5.6640625" style="2" customWidth="1"/>
    <col min="3" max="3" width="14" style="3" customWidth="1"/>
    <col min="4" max="7" width="10.77734375" style="2" customWidth="1"/>
    <col min="8" max="8" width="14.109375" style="1" customWidth="1"/>
    <col min="9" max="9" width="10.77734375" style="2" customWidth="1"/>
    <col min="10" max="10" width="48.109375" style="4" customWidth="1"/>
    <col min="11" max="11" width="13.109375" style="2" customWidth="1"/>
    <col min="12" max="13" width="18.109375" style="2" customWidth="1"/>
    <col min="14" max="15" width="12.44140625" style="2" customWidth="1"/>
    <col min="16" max="16" width="8.44140625" style="2" customWidth="1"/>
    <col min="17" max="17" width="12.44140625" style="2" customWidth="1"/>
    <col min="18" max="18" width="13.77734375" style="2" customWidth="1"/>
    <col min="19" max="19" width="18" style="2" customWidth="1"/>
    <col min="20" max="20" width="21.6640625" style="2" customWidth="1"/>
    <col min="21" max="21" width="20" style="2" customWidth="1"/>
    <col min="22" max="22" width="17.33203125" style="2" customWidth="1"/>
    <col min="23" max="24" width="22.44140625" style="2" customWidth="1"/>
    <col min="25" max="25" width="15" style="2" customWidth="1"/>
    <col min="26" max="26" width="16.109375" style="2" customWidth="1"/>
    <col min="27" max="27" width="14.77734375" style="2" customWidth="1"/>
    <col min="28" max="28" width="15.33203125" style="2" customWidth="1"/>
    <col min="29" max="29" width="15.109375" style="2" customWidth="1"/>
    <col min="30" max="30" width="38" style="3" customWidth="1"/>
    <col min="31" max="31" width="35.109375" style="3" customWidth="1"/>
    <col min="32" max="16384" width="8.77734375" style="1"/>
  </cols>
  <sheetData>
    <row r="1" spans="1:33" s="5" customFormat="1" ht="36" customHeight="1" thickBot="1" x14ac:dyDescent="0.35">
      <c r="B1" s="46" t="s">
        <v>0</v>
      </c>
      <c r="C1" s="46" t="s">
        <v>1</v>
      </c>
      <c r="D1" s="46" t="s">
        <v>3</v>
      </c>
      <c r="E1" s="46" t="s">
        <v>2</v>
      </c>
      <c r="F1" s="103" t="s">
        <v>276</v>
      </c>
      <c r="G1" s="43" t="s">
        <v>196</v>
      </c>
      <c r="H1" s="46" t="s">
        <v>4</v>
      </c>
      <c r="I1" s="46" t="s">
        <v>6</v>
      </c>
      <c r="J1" s="46" t="s">
        <v>5</v>
      </c>
      <c r="K1" s="44" t="s">
        <v>176</v>
      </c>
      <c r="L1" s="48" t="s">
        <v>54</v>
      </c>
      <c r="M1" s="40" t="s">
        <v>180</v>
      </c>
      <c r="N1" s="45" t="s">
        <v>52</v>
      </c>
      <c r="O1" s="45" t="s">
        <v>53</v>
      </c>
      <c r="P1" s="44" t="s">
        <v>9</v>
      </c>
      <c r="Q1" s="44" t="s">
        <v>10</v>
      </c>
      <c r="R1" s="44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44" t="s">
        <v>177</v>
      </c>
      <c r="Y1" s="44" t="s">
        <v>17</v>
      </c>
      <c r="Z1" s="44" t="s">
        <v>18</v>
      </c>
      <c r="AA1" s="44" t="s">
        <v>19</v>
      </c>
      <c r="AB1" s="44" t="s">
        <v>20</v>
      </c>
      <c r="AC1" s="44" t="s">
        <v>21</v>
      </c>
      <c r="AD1" s="46" t="s">
        <v>7</v>
      </c>
      <c r="AE1" s="46" t="s">
        <v>8</v>
      </c>
      <c r="AG1" s="47" t="s">
        <v>195</v>
      </c>
    </row>
    <row r="2" spans="1:33" ht="61.95" customHeight="1" x14ac:dyDescent="0.3">
      <c r="B2" s="10">
        <v>1</v>
      </c>
      <c r="C2" s="133" t="s">
        <v>343</v>
      </c>
      <c r="D2" s="10" t="s">
        <v>22</v>
      </c>
      <c r="E2" s="10">
        <v>86</v>
      </c>
      <c r="F2" s="26">
        <f>G2/((AG2/100)*(AG2/100))</f>
        <v>36.444444444444443</v>
      </c>
      <c r="G2" s="58">
        <v>82</v>
      </c>
      <c r="H2" s="12" t="s">
        <v>23</v>
      </c>
      <c r="I2" s="10">
        <v>12</v>
      </c>
      <c r="J2" s="13" t="s">
        <v>165</v>
      </c>
      <c r="K2" s="10">
        <v>100.79</v>
      </c>
      <c r="L2" s="10">
        <v>48</v>
      </c>
      <c r="M2" s="10">
        <v>44</v>
      </c>
      <c r="N2" s="10">
        <v>4.5199999999999996</v>
      </c>
      <c r="O2" s="10">
        <v>0</v>
      </c>
      <c r="P2" s="10">
        <v>12</v>
      </c>
      <c r="Q2" s="10">
        <v>5.39</v>
      </c>
      <c r="R2" s="10">
        <v>148</v>
      </c>
      <c r="S2" s="10">
        <v>45.4</v>
      </c>
      <c r="T2" s="10">
        <v>84.2</v>
      </c>
      <c r="U2" s="10">
        <v>27.5</v>
      </c>
      <c r="V2" s="10">
        <v>226</v>
      </c>
      <c r="W2" s="10">
        <v>12.6</v>
      </c>
      <c r="X2" s="26">
        <v>6</v>
      </c>
      <c r="Y2" s="10">
        <v>4.9000000000000004</v>
      </c>
      <c r="Z2" s="10">
        <v>31.5</v>
      </c>
      <c r="AA2" s="10">
        <v>50.6</v>
      </c>
      <c r="AB2" s="10">
        <v>11.8</v>
      </c>
      <c r="AC2" s="10">
        <v>1.2</v>
      </c>
      <c r="AD2" s="11" t="s">
        <v>78</v>
      </c>
      <c r="AE2" s="11"/>
      <c r="AG2" s="10">
        <v>150</v>
      </c>
    </row>
    <row r="3" spans="1:33" ht="61.95" customHeight="1" x14ac:dyDescent="0.3">
      <c r="B3" s="10">
        <v>2</v>
      </c>
      <c r="C3" s="133" t="s">
        <v>344</v>
      </c>
      <c r="D3" s="10" t="s">
        <v>22</v>
      </c>
      <c r="E3" s="10">
        <v>75</v>
      </c>
      <c r="F3" s="26">
        <f t="shared" ref="F3:F27" si="0">G3/((AG3/100)*(AG3/100))</f>
        <v>28.906249999999993</v>
      </c>
      <c r="G3" s="58">
        <v>74</v>
      </c>
      <c r="H3" s="12" t="s">
        <v>26</v>
      </c>
      <c r="I3" s="10">
        <v>23</v>
      </c>
      <c r="J3" s="13" t="s">
        <v>144</v>
      </c>
      <c r="K3" s="10">
        <v>98.8</v>
      </c>
      <c r="L3" s="10">
        <v>50.6</v>
      </c>
      <c r="M3" s="36">
        <v>48</v>
      </c>
      <c r="N3" s="10">
        <v>8.19</v>
      </c>
      <c r="O3" s="10">
        <v>0</v>
      </c>
      <c r="P3" s="10">
        <v>18</v>
      </c>
      <c r="Q3" s="10">
        <v>4.57</v>
      </c>
      <c r="R3" s="10">
        <v>144</v>
      </c>
      <c r="S3" s="10">
        <v>44</v>
      </c>
      <c r="T3" s="10">
        <v>96.3</v>
      </c>
      <c r="U3" s="10">
        <v>31.5</v>
      </c>
      <c r="V3" s="10">
        <v>249</v>
      </c>
      <c r="W3" s="10">
        <v>12.9</v>
      </c>
      <c r="X3" s="10">
        <v>5.61</v>
      </c>
      <c r="Y3" s="10">
        <v>10.7</v>
      </c>
      <c r="Z3" s="10">
        <v>34.6</v>
      </c>
      <c r="AA3" s="10">
        <v>43.4</v>
      </c>
      <c r="AB3" s="10">
        <v>10.199999999999999</v>
      </c>
      <c r="AC3" s="10">
        <v>0.7</v>
      </c>
      <c r="AD3" s="11" t="s">
        <v>40</v>
      </c>
      <c r="AE3" s="11"/>
      <c r="AG3" s="58">
        <v>160</v>
      </c>
    </row>
    <row r="4" spans="1:33" ht="61.95" customHeight="1" x14ac:dyDescent="0.3">
      <c r="B4" s="10">
        <v>3</v>
      </c>
      <c r="C4" s="133" t="s">
        <v>345</v>
      </c>
      <c r="D4" s="10" t="s">
        <v>24</v>
      </c>
      <c r="E4" s="10">
        <v>58</v>
      </c>
      <c r="F4" s="26">
        <f t="shared" si="0"/>
        <v>34.153659548660983</v>
      </c>
      <c r="G4" s="58">
        <v>107</v>
      </c>
      <c r="H4" s="12" t="s">
        <v>23</v>
      </c>
      <c r="I4" s="10">
        <v>25</v>
      </c>
      <c r="J4" s="13" t="s">
        <v>88</v>
      </c>
      <c r="K4" s="10">
        <v>137.38999999999999</v>
      </c>
      <c r="L4" s="10">
        <v>49.1</v>
      </c>
      <c r="M4" s="26">
        <v>48</v>
      </c>
      <c r="N4" s="10">
        <v>12.93</v>
      </c>
      <c r="O4" s="10">
        <v>0</v>
      </c>
      <c r="P4" s="10">
        <v>6</v>
      </c>
      <c r="Q4" s="10">
        <v>4.79</v>
      </c>
      <c r="R4" s="10">
        <v>140</v>
      </c>
      <c r="S4" s="10">
        <v>40.5</v>
      </c>
      <c r="T4" s="10">
        <v>84.6</v>
      </c>
      <c r="U4" s="10">
        <v>29.2</v>
      </c>
      <c r="V4" s="10">
        <v>321</v>
      </c>
      <c r="W4" s="10">
        <v>11.8</v>
      </c>
      <c r="X4" s="10">
        <v>8.6199999999999992</v>
      </c>
      <c r="Y4" s="10">
        <v>3.6</v>
      </c>
      <c r="Z4" s="10">
        <v>39.200000000000003</v>
      </c>
      <c r="AA4" s="10">
        <v>46.7</v>
      </c>
      <c r="AB4" s="10">
        <v>9.9</v>
      </c>
      <c r="AC4" s="10">
        <v>0.6</v>
      </c>
      <c r="AD4" s="11" t="s">
        <v>97</v>
      </c>
      <c r="AE4" s="11" t="s">
        <v>65</v>
      </c>
      <c r="AG4" s="58">
        <v>177</v>
      </c>
    </row>
    <row r="5" spans="1:33" ht="61.95" customHeight="1" x14ac:dyDescent="0.3">
      <c r="B5" s="10">
        <v>4</v>
      </c>
      <c r="C5" s="133" t="s">
        <v>346</v>
      </c>
      <c r="D5" s="10" t="s">
        <v>22</v>
      </c>
      <c r="E5" s="10">
        <v>76</v>
      </c>
      <c r="F5" s="26">
        <f t="shared" si="0"/>
        <v>34.722222222222229</v>
      </c>
      <c r="G5" s="58">
        <v>98</v>
      </c>
      <c r="H5" s="12" t="s">
        <v>23</v>
      </c>
      <c r="I5" s="10">
        <v>16</v>
      </c>
      <c r="J5" s="13" t="s">
        <v>123</v>
      </c>
      <c r="K5" s="10">
        <v>98.57</v>
      </c>
      <c r="L5" s="10">
        <v>50.6</v>
      </c>
      <c r="M5" s="26">
        <v>48</v>
      </c>
      <c r="N5" s="10">
        <v>4.7699999999999996</v>
      </c>
      <c r="O5" s="10">
        <v>0</v>
      </c>
      <c r="P5" s="10">
        <v>7</v>
      </c>
      <c r="Q5" s="21">
        <v>5.28</v>
      </c>
      <c r="R5" s="38">
        <v>119</v>
      </c>
      <c r="S5" s="10">
        <v>40.200000000000003</v>
      </c>
      <c r="T5" s="10">
        <v>76.099999999999994</v>
      </c>
      <c r="U5" s="10">
        <v>22.5</v>
      </c>
      <c r="V5" s="10">
        <v>284</v>
      </c>
      <c r="W5" s="10">
        <v>17.600000000000001</v>
      </c>
      <c r="X5" s="10">
        <v>7.22</v>
      </c>
      <c r="Y5" s="10">
        <v>5.3</v>
      </c>
      <c r="Z5" s="10">
        <v>26.2</v>
      </c>
      <c r="AA5" s="10">
        <v>56.9</v>
      </c>
      <c r="AB5" s="10">
        <v>10.9</v>
      </c>
      <c r="AC5" s="10">
        <v>0.6</v>
      </c>
      <c r="AD5" s="11" t="s">
        <v>86</v>
      </c>
      <c r="AE5" s="11"/>
      <c r="AG5" s="58">
        <v>168</v>
      </c>
    </row>
    <row r="6" spans="1:33" ht="61.95" customHeight="1" x14ac:dyDescent="0.3">
      <c r="B6" s="10">
        <v>5</v>
      </c>
      <c r="C6" s="133" t="s">
        <v>347</v>
      </c>
      <c r="D6" s="10" t="s">
        <v>24</v>
      </c>
      <c r="E6" s="10">
        <v>73</v>
      </c>
      <c r="F6" s="26">
        <f t="shared" si="0"/>
        <v>30.189590629151066</v>
      </c>
      <c r="G6" s="58">
        <v>100</v>
      </c>
      <c r="H6" s="12" t="s">
        <v>30</v>
      </c>
      <c r="I6" s="10">
        <v>17</v>
      </c>
      <c r="J6" s="13" t="s">
        <v>89</v>
      </c>
      <c r="K6" s="10">
        <v>127.9</v>
      </c>
      <c r="L6" s="10">
        <v>50.9</v>
      </c>
      <c r="M6" s="26">
        <v>48</v>
      </c>
      <c r="N6" s="10">
        <v>12.98</v>
      </c>
      <c r="O6" s="10">
        <v>0</v>
      </c>
      <c r="P6" s="10">
        <v>15</v>
      </c>
      <c r="Q6" s="10">
        <v>3.93</v>
      </c>
      <c r="R6" s="38">
        <v>125</v>
      </c>
      <c r="S6" s="10">
        <v>36.6</v>
      </c>
      <c r="T6" s="10">
        <v>93.1</v>
      </c>
      <c r="U6" s="10">
        <v>31.8</v>
      </c>
      <c r="V6" s="10">
        <v>153</v>
      </c>
      <c r="W6" s="10">
        <v>12.3</v>
      </c>
      <c r="X6" s="10">
        <v>3.72</v>
      </c>
      <c r="Y6" s="10">
        <v>4.5999999999999996</v>
      </c>
      <c r="Z6" s="10">
        <v>23.4</v>
      </c>
      <c r="AA6" s="10">
        <v>61.6</v>
      </c>
      <c r="AB6" s="10">
        <v>9.1</v>
      </c>
      <c r="AC6" s="10">
        <v>1.3</v>
      </c>
      <c r="AD6" s="11" t="s">
        <v>160</v>
      </c>
      <c r="AE6" s="11" t="s">
        <v>42</v>
      </c>
      <c r="AG6" s="58">
        <v>182</v>
      </c>
    </row>
    <row r="7" spans="1:33" ht="61.95" customHeight="1" x14ac:dyDescent="0.3">
      <c r="B7" s="10">
        <v>6</v>
      </c>
      <c r="C7" s="133" t="s">
        <v>348</v>
      </c>
      <c r="D7" s="10" t="s">
        <v>22</v>
      </c>
      <c r="E7" s="10">
        <v>68</v>
      </c>
      <c r="F7" s="26">
        <f t="shared" si="0"/>
        <v>23.068050749711649</v>
      </c>
      <c r="G7" s="58">
        <v>54</v>
      </c>
      <c r="H7" s="12" t="s">
        <v>23</v>
      </c>
      <c r="I7" s="10">
        <v>13</v>
      </c>
      <c r="J7" s="13" t="s">
        <v>125</v>
      </c>
      <c r="K7" s="10">
        <v>104.31</v>
      </c>
      <c r="L7" s="10">
        <v>48.6</v>
      </c>
      <c r="M7" s="26">
        <v>48</v>
      </c>
      <c r="N7" s="10">
        <v>6.78</v>
      </c>
      <c r="O7" s="10">
        <v>0</v>
      </c>
      <c r="P7" s="10">
        <v>7</v>
      </c>
      <c r="Q7" s="10">
        <v>5.0999999999999996</v>
      </c>
      <c r="R7" s="10">
        <v>140</v>
      </c>
      <c r="S7" s="10">
        <v>43.5</v>
      </c>
      <c r="T7" s="10">
        <v>85.3</v>
      </c>
      <c r="U7" s="10">
        <v>27.5</v>
      </c>
      <c r="V7" s="10">
        <v>201</v>
      </c>
      <c r="W7" s="10">
        <v>13</v>
      </c>
      <c r="X7" s="10">
        <v>5.46</v>
      </c>
      <c r="Y7" s="10">
        <v>1.8</v>
      </c>
      <c r="Z7" s="10">
        <v>37</v>
      </c>
      <c r="AA7" s="10">
        <v>54.5</v>
      </c>
      <c r="AB7" s="10">
        <v>5.3</v>
      </c>
      <c r="AC7" s="10">
        <v>0.5</v>
      </c>
      <c r="AD7" s="11" t="s">
        <v>109</v>
      </c>
      <c r="AE7" s="11"/>
      <c r="AG7" s="58">
        <v>153</v>
      </c>
    </row>
    <row r="8" spans="1:33" ht="61.95" customHeight="1" x14ac:dyDescent="0.3">
      <c r="B8" s="10">
        <v>7</v>
      </c>
      <c r="C8" s="133" t="s">
        <v>349</v>
      </c>
      <c r="D8" s="10" t="s">
        <v>22</v>
      </c>
      <c r="E8" s="10">
        <v>75</v>
      </c>
      <c r="F8" s="26">
        <f t="shared" si="0"/>
        <v>35.321237358715059</v>
      </c>
      <c r="G8" s="58">
        <v>95</v>
      </c>
      <c r="H8" s="12" t="s">
        <v>23</v>
      </c>
      <c r="I8" s="10">
        <v>12</v>
      </c>
      <c r="J8" s="13" t="s">
        <v>62</v>
      </c>
      <c r="K8" s="10">
        <v>96.82</v>
      </c>
      <c r="L8" s="10">
        <v>51.8</v>
      </c>
      <c r="M8" s="26">
        <v>49</v>
      </c>
      <c r="N8" s="10">
        <v>15.42</v>
      </c>
      <c r="O8" s="10">
        <v>0</v>
      </c>
      <c r="P8" s="10">
        <v>17</v>
      </c>
      <c r="Q8" s="10">
        <v>4.5999999999999996</v>
      </c>
      <c r="R8" s="10">
        <v>133</v>
      </c>
      <c r="S8" s="10">
        <v>40.5</v>
      </c>
      <c r="T8" s="10">
        <v>88</v>
      </c>
      <c r="U8" s="10">
        <v>28.9</v>
      </c>
      <c r="V8" s="10">
        <v>280</v>
      </c>
      <c r="W8" s="10">
        <v>13.5</v>
      </c>
      <c r="X8" s="10">
        <v>8.44</v>
      </c>
      <c r="Y8" s="10">
        <v>0.8</v>
      </c>
      <c r="Z8" s="10">
        <v>27.1</v>
      </c>
      <c r="AA8" s="10">
        <v>61.8</v>
      </c>
      <c r="AB8" s="10">
        <v>10.1</v>
      </c>
      <c r="AC8" s="10">
        <v>0.2</v>
      </c>
      <c r="AD8" s="11" t="s">
        <v>55</v>
      </c>
      <c r="AE8" s="11"/>
      <c r="AG8" s="58">
        <v>164</v>
      </c>
    </row>
    <row r="9" spans="1:33" ht="61.95" customHeight="1" x14ac:dyDescent="0.3">
      <c r="B9" s="10">
        <v>8</v>
      </c>
      <c r="C9" s="133" t="s">
        <v>350</v>
      </c>
      <c r="D9" s="10" t="s">
        <v>22</v>
      </c>
      <c r="E9" s="10">
        <v>74</v>
      </c>
      <c r="F9" s="26">
        <f t="shared" si="0"/>
        <v>23.437499999999996</v>
      </c>
      <c r="G9" s="58">
        <v>60</v>
      </c>
      <c r="H9" s="12" t="s">
        <v>23</v>
      </c>
      <c r="I9" s="10">
        <v>20</v>
      </c>
      <c r="J9" s="13" t="s">
        <v>121</v>
      </c>
      <c r="K9" s="10">
        <v>98.76</v>
      </c>
      <c r="L9" s="10">
        <v>51</v>
      </c>
      <c r="M9" s="10">
        <v>49</v>
      </c>
      <c r="N9" s="10">
        <v>9.5</v>
      </c>
      <c r="O9" s="10">
        <v>0</v>
      </c>
      <c r="P9" s="10">
        <v>48</v>
      </c>
      <c r="Q9" s="10">
        <v>4.3099999999999996</v>
      </c>
      <c r="R9" s="10">
        <v>120</v>
      </c>
      <c r="S9" s="10">
        <v>34.9</v>
      </c>
      <c r="T9" s="10">
        <v>81</v>
      </c>
      <c r="U9" s="10">
        <v>27.8</v>
      </c>
      <c r="V9" s="10">
        <v>341</v>
      </c>
      <c r="W9" s="10">
        <v>13.7</v>
      </c>
      <c r="X9" s="10">
        <v>14.57</v>
      </c>
      <c r="Y9" s="10">
        <v>0.1</v>
      </c>
      <c r="Z9" s="10">
        <v>10.199999999999999</v>
      </c>
      <c r="AA9" s="10">
        <v>82.2</v>
      </c>
      <c r="AB9" s="10">
        <v>7.4</v>
      </c>
      <c r="AC9" s="10">
        <v>0.1</v>
      </c>
      <c r="AD9" s="11" t="s">
        <v>148</v>
      </c>
      <c r="AE9" s="11"/>
      <c r="AG9" s="58">
        <v>160</v>
      </c>
    </row>
    <row r="10" spans="1:33" ht="61.95" customHeight="1" x14ac:dyDescent="0.3">
      <c r="A10" s="1" t="s">
        <v>191</v>
      </c>
      <c r="B10" s="10">
        <v>9</v>
      </c>
      <c r="C10" s="133" t="s">
        <v>351</v>
      </c>
      <c r="D10" s="10" t="s">
        <v>24</v>
      </c>
      <c r="E10" s="10">
        <v>59</v>
      </c>
      <c r="F10" s="26">
        <f t="shared" si="0"/>
        <v>24.999368702810536</v>
      </c>
      <c r="G10" s="58">
        <v>99</v>
      </c>
      <c r="H10" s="12" t="s">
        <v>23</v>
      </c>
      <c r="I10" s="10">
        <v>9</v>
      </c>
      <c r="J10" s="13"/>
      <c r="K10" s="10">
        <v>133</v>
      </c>
      <c r="L10" s="10">
        <v>50.8</v>
      </c>
      <c r="M10" s="26">
        <v>50</v>
      </c>
      <c r="N10" s="10">
        <v>22.03</v>
      </c>
      <c r="O10" s="10">
        <v>0</v>
      </c>
      <c r="P10" s="10">
        <v>24</v>
      </c>
      <c r="Q10" s="10">
        <v>4.2300000000000004</v>
      </c>
      <c r="R10" s="38">
        <v>123</v>
      </c>
      <c r="S10" s="10">
        <v>34</v>
      </c>
      <c r="T10" s="10">
        <v>80.400000000000006</v>
      </c>
      <c r="U10" s="10">
        <v>29.1</v>
      </c>
      <c r="V10" s="10">
        <v>263</v>
      </c>
      <c r="W10" s="10">
        <v>11.7</v>
      </c>
      <c r="X10" s="10">
        <v>17.16</v>
      </c>
      <c r="Y10" s="10">
        <v>0</v>
      </c>
      <c r="Z10" s="10">
        <v>7.9</v>
      </c>
      <c r="AA10" s="10">
        <v>85.7</v>
      </c>
      <c r="AB10" s="10">
        <v>6.2</v>
      </c>
      <c r="AC10" s="10">
        <v>0.2</v>
      </c>
      <c r="AD10" s="11" t="s">
        <v>25</v>
      </c>
      <c r="AE10" s="11"/>
      <c r="AG10" s="58">
        <v>199</v>
      </c>
    </row>
    <row r="11" spans="1:33" ht="61.95" customHeight="1" x14ac:dyDescent="0.3">
      <c r="B11" s="10">
        <v>10</v>
      </c>
      <c r="C11" s="133" t="s">
        <v>352</v>
      </c>
      <c r="D11" s="10" t="s">
        <v>22</v>
      </c>
      <c r="E11" s="10">
        <v>73</v>
      </c>
      <c r="F11" s="26">
        <f t="shared" si="0"/>
        <v>30.359251138471919</v>
      </c>
      <c r="G11" s="58">
        <v>72</v>
      </c>
      <c r="H11" s="12" t="s">
        <v>23</v>
      </c>
      <c r="I11" s="10">
        <v>20</v>
      </c>
      <c r="J11" s="13" t="s">
        <v>141</v>
      </c>
      <c r="K11" s="10">
        <v>97.1</v>
      </c>
      <c r="L11" s="10">
        <v>51.9</v>
      </c>
      <c r="M11" s="26">
        <v>50</v>
      </c>
      <c r="N11" s="10">
        <v>7</v>
      </c>
      <c r="O11" s="10">
        <v>0</v>
      </c>
      <c r="P11" s="10">
        <v>22</v>
      </c>
      <c r="Q11" s="10">
        <v>4.38</v>
      </c>
      <c r="R11" s="10">
        <v>121</v>
      </c>
      <c r="S11" s="10">
        <v>36.4</v>
      </c>
      <c r="T11" s="10">
        <v>83.1</v>
      </c>
      <c r="U11" s="10">
        <v>27.6</v>
      </c>
      <c r="V11" s="10">
        <v>170</v>
      </c>
      <c r="W11" s="10">
        <v>12.9</v>
      </c>
      <c r="X11" s="10">
        <v>7.35</v>
      </c>
      <c r="Y11" s="10">
        <v>2.2999999999999998</v>
      </c>
      <c r="Z11" s="10">
        <v>42</v>
      </c>
      <c r="AA11" s="10">
        <v>44.8</v>
      </c>
      <c r="AB11" s="10">
        <v>10.5</v>
      </c>
      <c r="AC11" s="10">
        <v>0.4</v>
      </c>
      <c r="AD11" s="11" t="s">
        <v>36</v>
      </c>
      <c r="AE11" s="11" t="s">
        <v>42</v>
      </c>
      <c r="AG11" s="58">
        <v>154</v>
      </c>
    </row>
    <row r="12" spans="1:33" ht="61.95" customHeight="1" x14ac:dyDescent="0.3">
      <c r="B12" s="10">
        <v>11</v>
      </c>
      <c r="C12" s="133" t="s">
        <v>353</v>
      </c>
      <c r="D12" s="10" t="s">
        <v>22</v>
      </c>
      <c r="E12" s="10">
        <v>74</v>
      </c>
      <c r="F12" s="26">
        <f t="shared" si="0"/>
        <v>40.745464852607718</v>
      </c>
      <c r="G12" s="58">
        <v>115</v>
      </c>
      <c r="H12" s="12" t="s">
        <v>23</v>
      </c>
      <c r="I12" s="10">
        <v>17</v>
      </c>
      <c r="J12" s="13" t="s">
        <v>124</v>
      </c>
      <c r="K12" s="10">
        <v>94.32</v>
      </c>
      <c r="L12" s="10">
        <v>53.5</v>
      </c>
      <c r="M12" s="26">
        <v>51</v>
      </c>
      <c r="N12" s="10">
        <v>17.899999999999999</v>
      </c>
      <c r="O12" s="10">
        <v>0</v>
      </c>
      <c r="P12" s="10">
        <v>24</v>
      </c>
      <c r="Q12" s="10">
        <v>4.08</v>
      </c>
      <c r="R12" s="10">
        <v>123</v>
      </c>
      <c r="S12" s="10">
        <v>36.1</v>
      </c>
      <c r="T12" s="10">
        <v>88.5</v>
      </c>
      <c r="U12" s="10">
        <v>30.1</v>
      </c>
      <c r="V12" s="10">
        <v>206</v>
      </c>
      <c r="W12" s="10">
        <v>13.9</v>
      </c>
      <c r="X12" s="10">
        <v>6.6</v>
      </c>
      <c r="Y12" s="10">
        <v>3.2</v>
      </c>
      <c r="Z12" s="10">
        <v>22.4</v>
      </c>
      <c r="AA12" s="10">
        <v>67</v>
      </c>
      <c r="AB12" s="10">
        <v>7</v>
      </c>
      <c r="AC12" s="10">
        <v>0.4</v>
      </c>
      <c r="AD12" s="11" t="s">
        <v>158</v>
      </c>
      <c r="AE12" s="11"/>
      <c r="AG12" s="58">
        <v>168</v>
      </c>
    </row>
    <row r="13" spans="1:33" ht="61.95" customHeight="1" x14ac:dyDescent="0.3">
      <c r="B13" s="10">
        <v>12</v>
      </c>
      <c r="C13" s="133" t="s">
        <v>354</v>
      </c>
      <c r="D13" s="10" t="s">
        <v>22</v>
      </c>
      <c r="E13" s="10">
        <v>74</v>
      </c>
      <c r="F13" s="26">
        <f t="shared" si="0"/>
        <v>30.486685032139579</v>
      </c>
      <c r="G13" s="58">
        <v>83</v>
      </c>
      <c r="H13" s="12" t="s">
        <v>23</v>
      </c>
      <c r="I13" s="10">
        <v>8</v>
      </c>
      <c r="J13" s="13" t="s">
        <v>89</v>
      </c>
      <c r="K13" s="10">
        <v>95.69</v>
      </c>
      <c r="L13" s="10">
        <v>52.6</v>
      </c>
      <c r="M13" s="26">
        <v>51</v>
      </c>
      <c r="N13" s="10">
        <v>10.63</v>
      </c>
      <c r="O13" s="10">
        <v>4.9000000000000004</v>
      </c>
      <c r="P13" s="10">
        <v>12</v>
      </c>
      <c r="Q13" s="10">
        <v>4.55</v>
      </c>
      <c r="R13" s="38">
        <v>98</v>
      </c>
      <c r="S13" s="10">
        <v>34</v>
      </c>
      <c r="T13" s="10">
        <v>74.7</v>
      </c>
      <c r="U13" s="10">
        <v>21.5</v>
      </c>
      <c r="V13" s="10">
        <v>318</v>
      </c>
      <c r="W13" s="10">
        <v>16.2</v>
      </c>
      <c r="X13" s="10">
        <v>7.63</v>
      </c>
      <c r="Y13" s="10">
        <v>1.3</v>
      </c>
      <c r="Z13" s="10">
        <v>33.200000000000003</v>
      </c>
      <c r="AA13" s="10">
        <v>55.8</v>
      </c>
      <c r="AB13" s="10">
        <v>9.3000000000000007</v>
      </c>
      <c r="AC13" s="10">
        <v>0.1</v>
      </c>
      <c r="AD13" s="11" t="s">
        <v>106</v>
      </c>
      <c r="AE13" s="11"/>
      <c r="AG13" s="58">
        <v>165</v>
      </c>
    </row>
    <row r="14" spans="1:33" ht="61.95" customHeight="1" x14ac:dyDescent="0.3">
      <c r="B14" s="10">
        <v>13</v>
      </c>
      <c r="C14" s="133" t="s">
        <v>355</v>
      </c>
      <c r="D14" s="10" t="s">
        <v>24</v>
      </c>
      <c r="E14" s="10">
        <v>62</v>
      </c>
      <c r="F14" s="26">
        <f t="shared" si="0"/>
        <v>27.099251006812452</v>
      </c>
      <c r="G14" s="58">
        <v>72</v>
      </c>
      <c r="H14" s="12" t="s">
        <v>23</v>
      </c>
      <c r="I14" s="10">
        <v>12</v>
      </c>
      <c r="J14" s="13" t="s">
        <v>146</v>
      </c>
      <c r="K14" s="10">
        <v>126.28</v>
      </c>
      <c r="L14" s="10">
        <v>53.4</v>
      </c>
      <c r="M14" s="26">
        <v>52</v>
      </c>
      <c r="N14" s="10">
        <v>7.61</v>
      </c>
      <c r="O14" s="10">
        <v>0</v>
      </c>
      <c r="P14" s="10">
        <v>21</v>
      </c>
      <c r="Q14" s="10">
        <v>4.32</v>
      </c>
      <c r="R14" s="38">
        <v>121</v>
      </c>
      <c r="S14" s="10">
        <v>37.200000000000003</v>
      </c>
      <c r="T14" s="10">
        <v>86.1</v>
      </c>
      <c r="U14" s="10">
        <v>28</v>
      </c>
      <c r="V14" s="10">
        <v>234</v>
      </c>
      <c r="W14" s="10">
        <v>12.9</v>
      </c>
      <c r="X14" s="10">
        <v>7.43</v>
      </c>
      <c r="Y14" s="10">
        <v>3.6</v>
      </c>
      <c r="Z14" s="10">
        <v>32.700000000000003</v>
      </c>
      <c r="AA14" s="10">
        <v>54.3</v>
      </c>
      <c r="AB14" s="10">
        <v>8.5</v>
      </c>
      <c r="AC14" s="10">
        <v>0.5</v>
      </c>
      <c r="AD14" s="11" t="s">
        <v>156</v>
      </c>
      <c r="AE14" s="11"/>
      <c r="AG14" s="58">
        <v>163</v>
      </c>
    </row>
    <row r="15" spans="1:33" ht="61.95" customHeight="1" x14ac:dyDescent="0.3">
      <c r="B15" s="10">
        <v>14</v>
      </c>
      <c r="C15" s="133" t="s">
        <v>356</v>
      </c>
      <c r="D15" s="10" t="s">
        <v>24</v>
      </c>
      <c r="E15" s="10">
        <v>70</v>
      </c>
      <c r="F15" s="26">
        <f t="shared" si="0"/>
        <v>30.930438076000502</v>
      </c>
      <c r="G15" s="58">
        <v>98</v>
      </c>
      <c r="H15" s="12" t="s">
        <v>23</v>
      </c>
      <c r="I15" s="10">
        <v>16</v>
      </c>
      <c r="J15" s="13" t="s">
        <v>147</v>
      </c>
      <c r="K15" s="10">
        <v>119.72</v>
      </c>
      <c r="L15" s="10">
        <v>55.4</v>
      </c>
      <c r="M15" s="26">
        <v>53</v>
      </c>
      <c r="N15" s="10">
        <v>6.96</v>
      </c>
      <c r="O15" s="10">
        <v>0</v>
      </c>
      <c r="P15" s="10">
        <v>37</v>
      </c>
      <c r="Q15" s="10">
        <v>4.09</v>
      </c>
      <c r="R15" s="38">
        <v>125</v>
      </c>
      <c r="S15" s="10">
        <v>37.5</v>
      </c>
      <c r="T15" s="10">
        <v>91.7</v>
      </c>
      <c r="U15" s="10">
        <v>30.6</v>
      </c>
      <c r="V15" s="10">
        <v>274</v>
      </c>
      <c r="W15" s="10">
        <v>12.3</v>
      </c>
      <c r="X15" s="10">
        <v>6.66</v>
      </c>
      <c r="Y15" s="10">
        <v>3.3</v>
      </c>
      <c r="Z15" s="10">
        <v>27.8</v>
      </c>
      <c r="AA15" s="10">
        <v>59.9</v>
      </c>
      <c r="AB15" s="10">
        <v>8.6999999999999993</v>
      </c>
      <c r="AC15" s="10">
        <v>0.3</v>
      </c>
      <c r="AD15" s="11" t="s">
        <v>48</v>
      </c>
      <c r="AE15" s="11"/>
      <c r="AG15" s="58">
        <v>178</v>
      </c>
    </row>
    <row r="16" spans="1:33" ht="61.95" customHeight="1" x14ac:dyDescent="0.3">
      <c r="B16" s="10">
        <v>15</v>
      </c>
      <c r="C16" s="133" t="s">
        <v>357</v>
      </c>
      <c r="D16" s="10" t="s">
        <v>24</v>
      </c>
      <c r="E16" s="10">
        <v>75</v>
      </c>
      <c r="F16" s="26">
        <f t="shared" si="0"/>
        <v>27.434842249657059</v>
      </c>
      <c r="G16" s="58">
        <v>72</v>
      </c>
      <c r="H16" s="12" t="s">
        <v>23</v>
      </c>
      <c r="I16" s="10">
        <v>12</v>
      </c>
      <c r="J16" s="13" t="s">
        <v>144</v>
      </c>
      <c r="K16" s="10">
        <v>115.35</v>
      </c>
      <c r="L16" s="10">
        <v>57</v>
      </c>
      <c r="M16" s="26">
        <v>53</v>
      </c>
      <c r="N16" s="10">
        <v>8.59</v>
      </c>
      <c r="O16" s="10">
        <v>7.06</v>
      </c>
      <c r="P16" s="10">
        <v>37</v>
      </c>
      <c r="Q16" s="10">
        <v>3.54</v>
      </c>
      <c r="R16" s="38">
        <v>105</v>
      </c>
      <c r="S16" s="10">
        <v>30.3</v>
      </c>
      <c r="T16" s="10">
        <v>85.6</v>
      </c>
      <c r="U16" s="10">
        <v>29.7</v>
      </c>
      <c r="V16" s="10">
        <v>231</v>
      </c>
      <c r="W16" s="10">
        <v>15.2</v>
      </c>
      <c r="X16" s="10">
        <v>6.43</v>
      </c>
      <c r="Y16" s="10">
        <v>0.8</v>
      </c>
      <c r="Z16" s="10">
        <v>27.4</v>
      </c>
      <c r="AA16" s="10">
        <v>62.9</v>
      </c>
      <c r="AB16" s="10">
        <v>8.4</v>
      </c>
      <c r="AC16" s="10">
        <v>0.5</v>
      </c>
      <c r="AD16" s="11" t="s">
        <v>155</v>
      </c>
      <c r="AE16" s="11" t="s">
        <v>42</v>
      </c>
      <c r="AG16" s="58">
        <v>162</v>
      </c>
    </row>
    <row r="17" spans="1:33" ht="61.95" customHeight="1" x14ac:dyDescent="0.3">
      <c r="B17" s="10">
        <v>16</v>
      </c>
      <c r="C17" s="133" t="s">
        <v>358</v>
      </c>
      <c r="D17" s="10" t="s">
        <v>22</v>
      </c>
      <c r="E17" s="10">
        <v>82</v>
      </c>
      <c r="F17" s="26">
        <f t="shared" si="0"/>
        <v>34.049030604069856</v>
      </c>
      <c r="G17" s="58">
        <v>85</v>
      </c>
      <c r="H17" s="12" t="s">
        <v>23</v>
      </c>
      <c r="I17" s="10">
        <v>12</v>
      </c>
      <c r="J17" s="13" t="s">
        <v>118</v>
      </c>
      <c r="K17" s="10">
        <v>86.2</v>
      </c>
      <c r="L17" s="10">
        <v>58.2</v>
      </c>
      <c r="M17" s="26">
        <v>54</v>
      </c>
      <c r="N17" s="10">
        <v>10.25</v>
      </c>
      <c r="O17" s="10">
        <v>0</v>
      </c>
      <c r="P17" s="10">
        <v>17</v>
      </c>
      <c r="Q17" s="10">
        <v>4.38</v>
      </c>
      <c r="R17" s="10">
        <v>120</v>
      </c>
      <c r="S17" s="10">
        <v>36.5</v>
      </c>
      <c r="T17" s="10">
        <v>83.3</v>
      </c>
      <c r="U17" s="10">
        <v>27.4</v>
      </c>
      <c r="V17" s="10">
        <v>270</v>
      </c>
      <c r="W17" s="10">
        <v>14.5</v>
      </c>
      <c r="X17" s="10">
        <v>6.25</v>
      </c>
      <c r="Y17" s="10">
        <v>1.6</v>
      </c>
      <c r="Z17" s="10">
        <v>26.4</v>
      </c>
      <c r="AA17" s="10">
        <v>63.8</v>
      </c>
      <c r="AB17" s="10">
        <v>7.7</v>
      </c>
      <c r="AC17" s="10">
        <v>0.5</v>
      </c>
      <c r="AD17" s="11" t="s">
        <v>153</v>
      </c>
      <c r="AE17" s="11"/>
      <c r="AG17" s="58">
        <v>158</v>
      </c>
    </row>
    <row r="18" spans="1:33" ht="61.95" customHeight="1" x14ac:dyDescent="0.3">
      <c r="B18" s="10">
        <v>17</v>
      </c>
      <c r="C18" s="133" t="s">
        <v>359</v>
      </c>
      <c r="D18" s="10" t="s">
        <v>22</v>
      </c>
      <c r="E18" s="10">
        <v>70</v>
      </c>
      <c r="F18" s="26">
        <f t="shared" si="0"/>
        <v>27.700831024930746</v>
      </c>
      <c r="G18" s="58">
        <v>64</v>
      </c>
      <c r="H18" s="12" t="s">
        <v>23</v>
      </c>
      <c r="I18" s="10">
        <v>15</v>
      </c>
      <c r="J18" s="13" t="s">
        <v>62</v>
      </c>
      <c r="K18" s="10">
        <v>92.59</v>
      </c>
      <c r="L18" s="10">
        <v>55.3</v>
      </c>
      <c r="M18" s="26">
        <v>54</v>
      </c>
      <c r="N18" s="10">
        <v>11.68</v>
      </c>
      <c r="O18" s="10">
        <v>5.72</v>
      </c>
      <c r="P18" s="10">
        <v>16</v>
      </c>
      <c r="Q18" s="10">
        <v>4.3600000000000003</v>
      </c>
      <c r="R18" s="38">
        <v>113</v>
      </c>
      <c r="S18" s="10">
        <v>37.4</v>
      </c>
      <c r="T18" s="10">
        <v>85.8</v>
      </c>
      <c r="U18" s="10">
        <v>25.9</v>
      </c>
      <c r="V18" s="10">
        <v>303</v>
      </c>
      <c r="W18" s="10">
        <v>15.2</v>
      </c>
      <c r="X18" s="10">
        <v>6.55</v>
      </c>
      <c r="Y18" s="10">
        <v>1.8</v>
      </c>
      <c r="Z18" s="10">
        <v>22.1</v>
      </c>
      <c r="AA18" s="10">
        <v>65.599999999999994</v>
      </c>
      <c r="AB18" s="10">
        <v>9.6</v>
      </c>
      <c r="AC18" s="10">
        <v>0.6</v>
      </c>
      <c r="AD18" s="11" t="s">
        <v>69</v>
      </c>
      <c r="AE18" s="11"/>
      <c r="AG18" s="58">
        <v>152</v>
      </c>
    </row>
    <row r="19" spans="1:33" ht="61.95" customHeight="1" x14ac:dyDescent="0.3">
      <c r="B19" s="10">
        <v>18</v>
      </c>
      <c r="C19" s="133" t="s">
        <v>360</v>
      </c>
      <c r="D19" s="10" t="s">
        <v>22</v>
      </c>
      <c r="E19" s="10">
        <v>70</v>
      </c>
      <c r="F19" s="26">
        <f t="shared" si="0"/>
        <v>39.555813615909422</v>
      </c>
      <c r="G19" s="58">
        <v>109</v>
      </c>
      <c r="H19" s="12" t="s">
        <v>23</v>
      </c>
      <c r="I19" s="10">
        <v>21</v>
      </c>
      <c r="J19" s="13" t="s">
        <v>145</v>
      </c>
      <c r="K19" s="10">
        <v>90.36</v>
      </c>
      <c r="L19" s="10">
        <v>56.9</v>
      </c>
      <c r="M19" s="26">
        <v>56</v>
      </c>
      <c r="N19" s="10">
        <v>14.46</v>
      </c>
      <c r="O19" s="10">
        <v>0</v>
      </c>
      <c r="P19" s="10">
        <v>3</v>
      </c>
      <c r="Q19" s="10">
        <v>4.74</v>
      </c>
      <c r="R19" s="10">
        <v>128</v>
      </c>
      <c r="S19" s="10">
        <v>40.200000000000003</v>
      </c>
      <c r="T19" s="10">
        <v>84.8</v>
      </c>
      <c r="U19" s="10">
        <v>27</v>
      </c>
      <c r="V19" s="10">
        <v>253</v>
      </c>
      <c r="W19" s="10">
        <v>15.1</v>
      </c>
      <c r="X19" s="10">
        <v>8.23</v>
      </c>
      <c r="Y19" s="10">
        <v>4.0999999999999996</v>
      </c>
      <c r="Z19" s="10">
        <v>39.4</v>
      </c>
      <c r="AA19" s="10">
        <v>49.5</v>
      </c>
      <c r="AB19" s="10">
        <v>6.1</v>
      </c>
      <c r="AC19" s="10">
        <v>0.9</v>
      </c>
      <c r="AD19" s="11" t="s">
        <v>66</v>
      </c>
      <c r="AE19" s="11" t="s">
        <v>42</v>
      </c>
      <c r="AG19" s="58">
        <v>166</v>
      </c>
    </row>
    <row r="20" spans="1:33" ht="61.95" customHeight="1" x14ac:dyDescent="0.3">
      <c r="B20" s="10">
        <v>19</v>
      </c>
      <c r="C20" s="133" t="s">
        <v>361</v>
      </c>
      <c r="D20" s="10" t="s">
        <v>22</v>
      </c>
      <c r="E20" s="10">
        <v>82</v>
      </c>
      <c r="F20" s="26">
        <f t="shared" si="0"/>
        <v>28.344671201814062</v>
      </c>
      <c r="G20" s="58">
        <v>80</v>
      </c>
      <c r="H20" s="12" t="s">
        <v>30</v>
      </c>
      <c r="I20" s="10">
        <v>55</v>
      </c>
      <c r="J20" s="13" t="s">
        <v>143</v>
      </c>
      <c r="K20" s="10">
        <v>83.34</v>
      </c>
      <c r="L20" s="10">
        <v>56.82</v>
      </c>
      <c r="M20" s="26">
        <v>57</v>
      </c>
      <c r="N20" s="10">
        <v>17.39</v>
      </c>
      <c r="O20" s="10">
        <v>0</v>
      </c>
      <c r="P20" s="10">
        <v>36</v>
      </c>
      <c r="Q20" s="10">
        <v>3.33</v>
      </c>
      <c r="R20" s="10">
        <v>126</v>
      </c>
      <c r="S20" s="10">
        <v>36.4</v>
      </c>
      <c r="T20" s="10">
        <v>109.3</v>
      </c>
      <c r="U20" s="10">
        <v>37.799999999999997</v>
      </c>
      <c r="V20" s="10">
        <v>248</v>
      </c>
      <c r="W20" s="10">
        <v>15.4</v>
      </c>
      <c r="X20" s="10">
        <v>3.84</v>
      </c>
      <c r="Y20" s="10">
        <v>2.9</v>
      </c>
      <c r="Z20" s="10">
        <v>19.3</v>
      </c>
      <c r="AA20" s="10">
        <v>69.7</v>
      </c>
      <c r="AB20" s="10">
        <v>7.6</v>
      </c>
      <c r="AC20" s="10">
        <v>0.5</v>
      </c>
      <c r="AD20" s="11" t="s">
        <v>154</v>
      </c>
      <c r="AE20" s="11"/>
      <c r="AG20" s="58">
        <v>168</v>
      </c>
    </row>
    <row r="21" spans="1:33" ht="61.95" customHeight="1" x14ac:dyDescent="0.3">
      <c r="B21" s="10">
        <v>20</v>
      </c>
      <c r="C21" s="133" t="s">
        <v>362</v>
      </c>
      <c r="D21" s="10" t="s">
        <v>22</v>
      </c>
      <c r="E21" s="10">
        <v>75</v>
      </c>
      <c r="F21" s="26">
        <f t="shared" si="0"/>
        <v>35.491689750692522</v>
      </c>
      <c r="G21" s="58">
        <v>82</v>
      </c>
      <c r="H21" s="12" t="s">
        <v>23</v>
      </c>
      <c r="I21" s="10">
        <v>24</v>
      </c>
      <c r="J21" s="13" t="s">
        <v>70</v>
      </c>
      <c r="K21" s="10">
        <v>86.46</v>
      </c>
      <c r="L21" s="10">
        <v>59</v>
      </c>
      <c r="M21" s="26">
        <v>57</v>
      </c>
      <c r="N21" s="10">
        <v>4.1500000000000004</v>
      </c>
      <c r="O21" s="10">
        <v>0</v>
      </c>
      <c r="P21" s="10">
        <v>42</v>
      </c>
      <c r="Q21" s="10">
        <v>4.32</v>
      </c>
      <c r="R21" s="10">
        <v>126</v>
      </c>
      <c r="S21" s="10">
        <v>38.700000000000003</v>
      </c>
      <c r="T21" s="10">
        <v>89.6</v>
      </c>
      <c r="U21" s="10">
        <v>29.2</v>
      </c>
      <c r="V21" s="10">
        <v>318</v>
      </c>
      <c r="W21" s="10">
        <v>13.4</v>
      </c>
      <c r="X21" s="10">
        <v>9.6999999999999993</v>
      </c>
      <c r="Y21" s="10">
        <v>2</v>
      </c>
      <c r="Z21" s="10">
        <v>19.5</v>
      </c>
      <c r="AA21" s="10">
        <v>71</v>
      </c>
      <c r="AB21" s="10">
        <v>7.1</v>
      </c>
      <c r="AC21" s="10">
        <v>0.4</v>
      </c>
      <c r="AD21" s="11" t="s">
        <v>74</v>
      </c>
      <c r="AE21" s="11" t="s">
        <v>161</v>
      </c>
      <c r="AG21" s="58">
        <v>152</v>
      </c>
    </row>
    <row r="22" spans="1:33" ht="61.95" customHeight="1" x14ac:dyDescent="0.3">
      <c r="B22" s="10">
        <v>21</v>
      </c>
      <c r="C22" s="133" t="s">
        <v>363</v>
      </c>
      <c r="D22" s="10" t="s">
        <v>22</v>
      </c>
      <c r="E22" s="10">
        <v>60</v>
      </c>
      <c r="F22" s="26">
        <f t="shared" si="0"/>
        <v>32.462195923734384</v>
      </c>
      <c r="G22" s="58">
        <v>79</v>
      </c>
      <c r="H22" s="12" t="s">
        <v>23</v>
      </c>
      <c r="I22" s="10">
        <v>16</v>
      </c>
      <c r="J22" s="13" t="s">
        <v>123</v>
      </c>
      <c r="K22" s="10">
        <v>93.4</v>
      </c>
      <c r="L22" s="10">
        <v>56.5</v>
      </c>
      <c r="M22" s="26">
        <v>57</v>
      </c>
      <c r="N22" s="10">
        <v>5.91</v>
      </c>
      <c r="O22" s="10">
        <v>7.7</v>
      </c>
      <c r="P22" s="10">
        <v>20</v>
      </c>
      <c r="Q22" s="10">
        <v>3.9</v>
      </c>
      <c r="R22" s="38">
        <v>114</v>
      </c>
      <c r="S22" s="10">
        <v>34.299999999999997</v>
      </c>
      <c r="T22" s="10">
        <v>87.9</v>
      </c>
      <c r="U22" s="10">
        <v>29.2</v>
      </c>
      <c r="V22" s="10">
        <v>311</v>
      </c>
      <c r="W22" s="10">
        <v>13.5</v>
      </c>
      <c r="X22" s="10">
        <v>8.3699999999999992</v>
      </c>
      <c r="Y22" s="10">
        <v>1.7</v>
      </c>
      <c r="Z22" s="10">
        <v>33.700000000000003</v>
      </c>
      <c r="AA22" s="10">
        <v>58.1</v>
      </c>
      <c r="AB22" s="10">
        <v>5.9</v>
      </c>
      <c r="AC22" s="20" t="s">
        <v>83</v>
      </c>
      <c r="AD22" s="11" t="s">
        <v>157</v>
      </c>
      <c r="AE22" s="11"/>
      <c r="AG22" s="58">
        <v>156</v>
      </c>
    </row>
    <row r="23" spans="1:33" ht="61.95" customHeight="1" x14ac:dyDescent="0.3">
      <c r="B23" s="10">
        <v>22</v>
      </c>
      <c r="C23" s="133" t="s">
        <v>364</v>
      </c>
      <c r="D23" s="10" t="s">
        <v>22</v>
      </c>
      <c r="E23" s="10">
        <v>55</v>
      </c>
      <c r="F23" s="26">
        <f t="shared" si="0"/>
        <v>30.043262297708697</v>
      </c>
      <c r="G23" s="58">
        <v>75</v>
      </c>
      <c r="H23" s="12" t="s">
        <v>60</v>
      </c>
      <c r="I23" s="10">
        <v>7</v>
      </c>
      <c r="J23" s="13" t="s">
        <v>118</v>
      </c>
      <c r="K23" s="10">
        <v>94.72</v>
      </c>
      <c r="L23" s="10">
        <v>56</v>
      </c>
      <c r="M23" s="26">
        <v>58</v>
      </c>
      <c r="N23" s="10">
        <v>11.94</v>
      </c>
      <c r="O23" s="10">
        <v>0</v>
      </c>
      <c r="P23" s="10">
        <v>7</v>
      </c>
      <c r="Q23" s="10">
        <v>5.96</v>
      </c>
      <c r="R23" s="10">
        <v>156</v>
      </c>
      <c r="S23" s="10">
        <v>45.3</v>
      </c>
      <c r="T23" s="10">
        <v>79.599999999999994</v>
      </c>
      <c r="U23" s="10">
        <v>27.4</v>
      </c>
      <c r="V23" s="10">
        <v>380</v>
      </c>
      <c r="W23" s="10">
        <v>12.2</v>
      </c>
      <c r="X23" s="10">
        <v>11.25</v>
      </c>
      <c r="Y23" s="10">
        <v>1.6</v>
      </c>
      <c r="Z23" s="10">
        <v>27.2</v>
      </c>
      <c r="AA23" s="10">
        <v>62.6</v>
      </c>
      <c r="AB23" s="10">
        <v>8.1999999999999993</v>
      </c>
      <c r="AC23" s="10">
        <v>0.4</v>
      </c>
      <c r="AD23" s="11" t="s">
        <v>61</v>
      </c>
      <c r="AE23" s="11"/>
      <c r="AG23" s="58">
        <v>158</v>
      </c>
    </row>
    <row r="24" spans="1:33" ht="61.95" customHeight="1" x14ac:dyDescent="0.3">
      <c r="B24" s="10">
        <v>23</v>
      </c>
      <c r="C24" s="133" t="s">
        <v>365</v>
      </c>
      <c r="D24" s="20" t="s">
        <v>22</v>
      </c>
      <c r="E24" s="10">
        <v>64</v>
      </c>
      <c r="F24" s="26">
        <f t="shared" si="0"/>
        <v>29.43213296398892</v>
      </c>
      <c r="G24" s="58">
        <v>68</v>
      </c>
      <c r="H24" s="22" t="s">
        <v>23</v>
      </c>
      <c r="I24" s="10">
        <v>9</v>
      </c>
      <c r="J24" s="23" t="s">
        <v>89</v>
      </c>
      <c r="K24" s="10">
        <v>90.1</v>
      </c>
      <c r="L24" s="10">
        <v>58.2</v>
      </c>
      <c r="M24" s="26">
        <v>58</v>
      </c>
      <c r="N24" s="10">
        <v>10.220000000000001</v>
      </c>
      <c r="O24" s="10">
        <v>0</v>
      </c>
      <c r="P24" s="10">
        <v>15</v>
      </c>
      <c r="Q24" s="10">
        <v>5.41</v>
      </c>
      <c r="R24" s="10">
        <v>125</v>
      </c>
      <c r="S24" s="10">
        <v>40.200000000000003</v>
      </c>
      <c r="T24" s="10">
        <v>74.3</v>
      </c>
      <c r="U24" s="10">
        <v>23.1</v>
      </c>
      <c r="V24" s="10">
        <v>169</v>
      </c>
      <c r="W24" s="10">
        <v>20.399999999999999</v>
      </c>
      <c r="X24" s="10">
        <v>7.58</v>
      </c>
      <c r="Y24" s="10">
        <v>2</v>
      </c>
      <c r="Z24" s="10">
        <v>33.799999999999997</v>
      </c>
      <c r="AA24" s="10">
        <v>55.3</v>
      </c>
      <c r="AB24" s="10">
        <v>7.4</v>
      </c>
      <c r="AC24" s="10">
        <v>1.5</v>
      </c>
      <c r="AD24" s="19" t="s">
        <v>90</v>
      </c>
      <c r="AE24" s="11"/>
      <c r="AG24" s="58">
        <v>152</v>
      </c>
    </row>
    <row r="25" spans="1:33" ht="61.95" customHeight="1" x14ac:dyDescent="0.3">
      <c r="B25" s="10">
        <v>24</v>
      </c>
      <c r="C25" s="133" t="s">
        <v>366</v>
      </c>
      <c r="D25" s="10" t="s">
        <v>24</v>
      </c>
      <c r="E25" s="10">
        <v>61</v>
      </c>
      <c r="F25" s="26">
        <f t="shared" si="0"/>
        <v>32.824138366367883</v>
      </c>
      <c r="G25" s="58">
        <v>104</v>
      </c>
      <c r="H25" s="12" t="s">
        <v>23</v>
      </c>
      <c r="I25" s="10">
        <v>18</v>
      </c>
      <c r="J25" s="13" t="s">
        <v>89</v>
      </c>
      <c r="K25" s="10">
        <v>116.8</v>
      </c>
      <c r="L25" s="10">
        <v>58.9</v>
      </c>
      <c r="M25" s="26">
        <v>58</v>
      </c>
      <c r="N25" s="10">
        <v>21.95</v>
      </c>
      <c r="O25" s="10">
        <v>0</v>
      </c>
      <c r="P25" s="10">
        <v>13</v>
      </c>
      <c r="Q25" s="10">
        <v>4.99</v>
      </c>
      <c r="R25" s="10">
        <v>142</v>
      </c>
      <c r="S25" s="10">
        <v>45.6</v>
      </c>
      <c r="T25" s="10">
        <v>91.4</v>
      </c>
      <c r="U25" s="10">
        <v>28.5</v>
      </c>
      <c r="V25" s="10">
        <v>220</v>
      </c>
      <c r="W25" s="10">
        <v>13.1</v>
      </c>
      <c r="X25" s="10">
        <v>7.52</v>
      </c>
      <c r="Y25" s="10">
        <v>5.0999999999999996</v>
      </c>
      <c r="Z25" s="10">
        <v>35.799999999999997</v>
      </c>
      <c r="AA25" s="10">
        <v>49.8</v>
      </c>
      <c r="AB25" s="10">
        <v>7.8</v>
      </c>
      <c r="AC25" s="10">
        <v>0.8</v>
      </c>
      <c r="AD25" s="11" t="s">
        <v>159</v>
      </c>
      <c r="AE25" s="11"/>
      <c r="AG25" s="58">
        <v>178</v>
      </c>
    </row>
    <row r="26" spans="1:33" ht="61.95" customHeight="1" x14ac:dyDescent="0.3">
      <c r="B26" s="10">
        <v>25</v>
      </c>
      <c r="C26" s="133" t="s">
        <v>367</v>
      </c>
      <c r="D26" s="10" t="s">
        <v>22</v>
      </c>
      <c r="E26" s="10">
        <v>66</v>
      </c>
      <c r="F26" s="26">
        <f t="shared" si="0"/>
        <v>38.484987044657821</v>
      </c>
      <c r="G26" s="58">
        <v>101</v>
      </c>
      <c r="H26" s="12" t="s">
        <v>23</v>
      </c>
      <c r="I26" s="10">
        <v>9</v>
      </c>
      <c r="J26" s="13" t="s">
        <v>62</v>
      </c>
      <c r="K26" s="10">
        <v>89</v>
      </c>
      <c r="L26" s="10">
        <v>58.6</v>
      </c>
      <c r="M26" s="36">
        <v>58</v>
      </c>
      <c r="N26" s="10">
        <v>22.24</v>
      </c>
      <c r="O26" s="10">
        <v>0</v>
      </c>
      <c r="P26" s="10">
        <v>2</v>
      </c>
      <c r="Q26" s="10">
        <v>6.29</v>
      </c>
      <c r="R26" s="10">
        <v>185</v>
      </c>
      <c r="S26" s="10">
        <v>58</v>
      </c>
      <c r="T26" s="10">
        <v>92.2</v>
      </c>
      <c r="U26" s="10">
        <v>29.4</v>
      </c>
      <c r="V26" s="10">
        <v>73</v>
      </c>
      <c r="W26" s="10">
        <v>13.1</v>
      </c>
      <c r="X26" s="10">
        <v>8.94</v>
      </c>
      <c r="Y26" s="10">
        <v>1.1000000000000001</v>
      </c>
      <c r="Z26" s="10">
        <v>29</v>
      </c>
      <c r="AA26" s="10">
        <v>60.5</v>
      </c>
      <c r="AB26" s="10">
        <v>8.3000000000000007</v>
      </c>
      <c r="AC26" s="10">
        <v>0.8</v>
      </c>
      <c r="AD26" s="11" t="s">
        <v>98</v>
      </c>
      <c r="AE26" s="11" t="s">
        <v>102</v>
      </c>
      <c r="AG26" s="58">
        <v>162</v>
      </c>
    </row>
    <row r="27" spans="1:33" ht="61.95" customHeight="1" x14ac:dyDescent="0.3">
      <c r="B27" s="10">
        <v>26</v>
      </c>
      <c r="C27" s="133" t="s">
        <v>368</v>
      </c>
      <c r="D27" s="6" t="s">
        <v>22</v>
      </c>
      <c r="E27" s="6">
        <v>40</v>
      </c>
      <c r="F27" s="26">
        <f t="shared" si="0"/>
        <v>34.54734651404786</v>
      </c>
      <c r="G27" s="58">
        <v>83</v>
      </c>
      <c r="H27" s="8" t="s">
        <v>30</v>
      </c>
      <c r="I27" s="6">
        <v>20</v>
      </c>
      <c r="J27" s="9" t="s">
        <v>117</v>
      </c>
      <c r="K27" s="6">
        <v>97.8</v>
      </c>
      <c r="L27" s="6">
        <v>58</v>
      </c>
      <c r="M27" s="36">
        <v>63</v>
      </c>
      <c r="N27" s="10">
        <v>10.96</v>
      </c>
      <c r="O27" s="10">
        <v>0</v>
      </c>
      <c r="P27" s="6">
        <v>29</v>
      </c>
      <c r="Q27" s="6">
        <v>4.28</v>
      </c>
      <c r="R27" s="6">
        <v>126</v>
      </c>
      <c r="S27" s="6">
        <v>36</v>
      </c>
      <c r="T27" s="6">
        <v>84.1</v>
      </c>
      <c r="U27" s="6">
        <v>29.4</v>
      </c>
      <c r="V27" s="6">
        <v>404</v>
      </c>
      <c r="W27" s="6">
        <v>12</v>
      </c>
      <c r="X27" s="10">
        <v>5.8</v>
      </c>
      <c r="Y27" s="6">
        <v>1.7</v>
      </c>
      <c r="Z27" s="6">
        <v>25</v>
      </c>
      <c r="AA27" s="6">
        <v>66.8</v>
      </c>
      <c r="AB27" s="6">
        <v>6</v>
      </c>
      <c r="AC27" s="6">
        <v>0.5</v>
      </c>
      <c r="AD27" s="7" t="s">
        <v>31</v>
      </c>
      <c r="AE27" s="7" t="s">
        <v>42</v>
      </c>
      <c r="AG27" s="58">
        <v>155</v>
      </c>
    </row>
    <row r="28" spans="1:33" ht="18" x14ac:dyDescent="0.3">
      <c r="A28" s="60" t="s">
        <v>220</v>
      </c>
      <c r="B28" s="61"/>
      <c r="C28" s="62"/>
      <c r="D28" s="61"/>
      <c r="E28" s="62">
        <f>MEDIAN(E2:E27)</f>
        <v>71.5</v>
      </c>
      <c r="F28" s="63">
        <f>MEDIAN(F2:F27)</f>
        <v>30.708561554070041</v>
      </c>
      <c r="G28" s="62">
        <f>MEDIAN(G2:G27)</f>
        <v>82.5</v>
      </c>
      <c r="H28" s="64"/>
      <c r="I28" s="62">
        <f>MEDIAN(I2:I27)</f>
        <v>16</v>
      </c>
      <c r="J28" s="65"/>
      <c r="K28" s="62">
        <f>MEDIAN(K2:K27)</f>
        <v>97.449999999999989</v>
      </c>
      <c r="L28" s="61"/>
      <c r="M28" s="61"/>
      <c r="N28" s="62">
        <f>MEDIAN(N2:N27)</f>
        <v>10.440000000000001</v>
      </c>
      <c r="O28" s="62"/>
      <c r="P28" s="62">
        <f t="shared" ref="P28:AC28" si="1">MEDIAN(P2:P27)</f>
        <v>17</v>
      </c>
      <c r="Q28" s="62">
        <f t="shared" si="1"/>
        <v>4.38</v>
      </c>
      <c r="R28" s="62">
        <f t="shared" si="1"/>
        <v>125</v>
      </c>
      <c r="S28" s="62">
        <f t="shared" si="1"/>
        <v>37.450000000000003</v>
      </c>
      <c r="T28" s="62">
        <f>MEDIAN(T2:T27)</f>
        <v>85.449999999999989</v>
      </c>
      <c r="U28" s="62">
        <f t="shared" si="1"/>
        <v>28.7</v>
      </c>
      <c r="V28" s="62">
        <f t="shared" si="1"/>
        <v>258</v>
      </c>
      <c r="W28" s="62">
        <f t="shared" si="1"/>
        <v>13.25</v>
      </c>
      <c r="X28" s="62">
        <f t="shared" si="1"/>
        <v>7.39</v>
      </c>
      <c r="Y28" s="62">
        <f t="shared" si="1"/>
        <v>2</v>
      </c>
      <c r="Z28" s="62">
        <f t="shared" si="1"/>
        <v>27.6</v>
      </c>
      <c r="AA28" s="62">
        <f t="shared" si="1"/>
        <v>60.2</v>
      </c>
      <c r="AB28" s="62">
        <f t="shared" si="1"/>
        <v>8.25</v>
      </c>
      <c r="AC28" s="62">
        <f t="shared" si="1"/>
        <v>0.5</v>
      </c>
    </row>
    <row r="29" spans="1:33" ht="18" x14ac:dyDescent="0.3">
      <c r="A29" s="66" t="s">
        <v>274</v>
      </c>
      <c r="E29" s="61">
        <f>_xlfn.PERCENTILE.INC(E2:E27,25%)</f>
        <v>62.5</v>
      </c>
      <c r="F29" s="61">
        <f>_xlfn.PERCENTILE.INC(F2:F27,25%)</f>
        <v>28.485065901360546</v>
      </c>
      <c r="G29" s="61">
        <f>_xlfn.PERCENTILE.INC(G2:G27,25%)</f>
        <v>72.5</v>
      </c>
      <c r="H29" s="61"/>
      <c r="I29" s="61">
        <f>_xlfn.PERCENTILE.INC(I2:I27,25%)</f>
        <v>12</v>
      </c>
      <c r="J29" s="61"/>
      <c r="K29" s="61">
        <f>_xlfn.PERCENTILE.INC(K2:K27,25%)</f>
        <v>92.792500000000004</v>
      </c>
      <c r="L29" s="61">
        <f>_xlfn.PERCENTILE.INC(L2:L27,25%)</f>
        <v>50.924999999999997</v>
      </c>
      <c r="M29" s="61">
        <f>_xlfn.PERCENTILE.INC(M2:M27,25%)</f>
        <v>49</v>
      </c>
      <c r="N29" s="61">
        <f>_xlfn.PERCENTILE.INC(N2:N27,25%)</f>
        <v>7.1524999999999999</v>
      </c>
      <c r="O29" s="61"/>
      <c r="P29" s="61">
        <f>_xlfn.PERCENTILE.INC(P2:P27,25%)</f>
        <v>12</v>
      </c>
      <c r="Q29" s="61">
        <f t="shared" ref="Q29:U29" si="2">_xlfn.PERCENTILE.INC(Q2:Q27,25%)</f>
        <v>4.2425000000000006</v>
      </c>
      <c r="R29" s="61">
        <f t="shared" si="2"/>
        <v>120.25</v>
      </c>
      <c r="S29" s="61">
        <f>_xlfn.PERCENTILE.INC(S2:S27,25%)</f>
        <v>36.174999999999997</v>
      </c>
      <c r="T29" s="61">
        <f t="shared" si="2"/>
        <v>83.149999999999991</v>
      </c>
      <c r="U29" s="61">
        <f t="shared" si="2"/>
        <v>27.424999999999997</v>
      </c>
      <c r="V29" s="61">
        <f>_xlfn.PERCENTILE.INC(V2:V27,25%)</f>
        <v>221.5</v>
      </c>
      <c r="W29" s="61">
        <f t="shared" ref="W29:AC29" si="3">_xlfn.PERCENTILE.INC(W2:W27,25%)</f>
        <v>12.675000000000001</v>
      </c>
      <c r="X29" s="61">
        <f t="shared" si="3"/>
        <v>6.2949999999999999</v>
      </c>
      <c r="Y29" s="61">
        <f t="shared" si="3"/>
        <v>1.6</v>
      </c>
      <c r="Z29" s="61">
        <f t="shared" si="3"/>
        <v>23.799999999999997</v>
      </c>
      <c r="AA29" s="61">
        <f t="shared" si="3"/>
        <v>54.349999999999994</v>
      </c>
      <c r="AB29" s="61">
        <f t="shared" si="3"/>
        <v>7.1749999999999998</v>
      </c>
      <c r="AC29" s="61">
        <f t="shared" si="3"/>
        <v>0.4</v>
      </c>
    </row>
    <row r="30" spans="1:33" ht="18" x14ac:dyDescent="0.3">
      <c r="A30" s="66" t="s">
        <v>275</v>
      </c>
      <c r="E30" s="61">
        <f>_xlfn.PERCENTILE.INC(E2:E27,75%)</f>
        <v>75</v>
      </c>
      <c r="F30" s="61">
        <f t="shared" ref="F30:AC30" si="4">_xlfn.PERCENTILE.INC(F2:F27,75%)</f>
        <v>34.678503295178636</v>
      </c>
      <c r="G30" s="61">
        <f t="shared" si="4"/>
        <v>98.75</v>
      </c>
      <c r="H30" s="61"/>
      <c r="I30" s="61">
        <f t="shared" si="4"/>
        <v>20</v>
      </c>
      <c r="J30" s="61"/>
      <c r="K30" s="61">
        <f t="shared" si="4"/>
        <v>112.59</v>
      </c>
      <c r="L30" s="61">
        <f t="shared" si="4"/>
        <v>56.975000000000001</v>
      </c>
      <c r="M30" s="61">
        <f t="shared" si="4"/>
        <v>57</v>
      </c>
      <c r="N30" s="61">
        <f t="shared" si="4"/>
        <v>14.09</v>
      </c>
      <c r="O30" s="61"/>
      <c r="P30" s="61">
        <f t="shared" si="4"/>
        <v>24</v>
      </c>
      <c r="Q30" s="61">
        <f t="shared" si="4"/>
        <v>4.9400000000000004</v>
      </c>
      <c r="R30" s="61">
        <f t="shared" si="4"/>
        <v>138.25</v>
      </c>
      <c r="S30" s="61">
        <f t="shared" si="4"/>
        <v>40.5</v>
      </c>
      <c r="T30" s="61">
        <f t="shared" si="4"/>
        <v>89.324999999999989</v>
      </c>
      <c r="U30" s="61">
        <f t="shared" si="4"/>
        <v>29.4</v>
      </c>
      <c r="V30" s="61">
        <f t="shared" si="4"/>
        <v>309</v>
      </c>
      <c r="W30" s="61">
        <f t="shared" si="4"/>
        <v>14.95</v>
      </c>
      <c r="X30" s="61">
        <f t="shared" si="4"/>
        <v>8.4224999999999994</v>
      </c>
      <c r="Y30" s="61">
        <f t="shared" si="4"/>
        <v>3.6</v>
      </c>
      <c r="Z30" s="61">
        <f t="shared" si="4"/>
        <v>33.774999999999999</v>
      </c>
      <c r="AA30" s="61">
        <f t="shared" si="4"/>
        <v>65.149999999999991</v>
      </c>
      <c r="AB30" s="61">
        <f t="shared" si="4"/>
        <v>9.5250000000000004</v>
      </c>
      <c r="AC30" s="61">
        <f t="shared" si="4"/>
        <v>0.7</v>
      </c>
    </row>
    <row r="33" spans="1:18" ht="15.6" x14ac:dyDescent="0.3">
      <c r="A33" s="102" t="s">
        <v>265</v>
      </c>
      <c r="B33" s="2" t="s">
        <v>197</v>
      </c>
      <c r="C33" s="49">
        <f>MIN(M2:M27)</f>
        <v>44</v>
      </c>
      <c r="D33" s="56" t="s">
        <v>0</v>
      </c>
      <c r="E33" s="114" t="s">
        <v>202</v>
      </c>
      <c r="F33" s="114"/>
      <c r="G33" s="55" t="s">
        <v>204</v>
      </c>
      <c r="H33" s="55" t="s">
        <v>203</v>
      </c>
      <c r="I33" s="55" t="s">
        <v>208</v>
      </c>
      <c r="J33" s="55" t="s">
        <v>205</v>
      </c>
      <c r="K33" s="55" t="s">
        <v>209</v>
      </c>
      <c r="L33" s="55" t="s">
        <v>210</v>
      </c>
      <c r="M33" s="55" t="s">
        <v>211</v>
      </c>
      <c r="N33" s="55" t="s">
        <v>212</v>
      </c>
      <c r="P33" s="55" t="s">
        <v>203</v>
      </c>
      <c r="Q33" s="55" t="s">
        <v>211</v>
      </c>
      <c r="R33" s="55" t="s">
        <v>212</v>
      </c>
    </row>
    <row r="34" spans="1:18" x14ac:dyDescent="0.3">
      <c r="A34" s="59" t="s">
        <v>266</v>
      </c>
      <c r="B34" s="2" t="s">
        <v>198</v>
      </c>
      <c r="C34" s="49">
        <f>MAX(M2:M27)</f>
        <v>63</v>
      </c>
      <c r="D34" s="2">
        <v>1</v>
      </c>
      <c r="E34" s="50">
        <f>$C$33</f>
        <v>44</v>
      </c>
      <c r="F34" s="50">
        <f>E34+C37</f>
        <v>48</v>
      </c>
      <c r="G34" s="2">
        <f>(E34+F34)/2</f>
        <v>46</v>
      </c>
      <c r="H34" s="2">
        <f>COUNTIFS($M$2:$M$26,"&gt;="&amp;E34,$M$2:$M$26,"&lt;"&amp;F34)</f>
        <v>1</v>
      </c>
      <c r="I34" s="2">
        <f>G34*H34</f>
        <v>46</v>
      </c>
      <c r="J34" s="2">
        <f>G34^2*H34</f>
        <v>2116</v>
      </c>
      <c r="K34" s="2">
        <f>(G34-$C$38)/$C$39</f>
        <v>-0.47403419146394654</v>
      </c>
      <c r="L34" s="2">
        <f>_xlfn.NORM.DIST(K34,0,1,0)</f>
        <v>0.35654574137965106</v>
      </c>
      <c r="M34" s="2">
        <f>$C$37*$C$35*L34/$C$39</f>
        <v>3.4105687650965919</v>
      </c>
      <c r="N34" s="2">
        <f>(H34-M34)^2/M34</f>
        <v>1.7037749922320469</v>
      </c>
      <c r="P34" s="2">
        <f>H34+H35</f>
        <v>12</v>
      </c>
      <c r="Q34" s="2">
        <f>M34+M35</f>
        <v>7.2052552767523004</v>
      </c>
      <c r="R34" s="2">
        <f>(P34-Q34)^2/Q34</f>
        <v>3.1906679330692627</v>
      </c>
    </row>
    <row r="35" spans="1:18" x14ac:dyDescent="0.3">
      <c r="A35" s="59" t="s">
        <v>267</v>
      </c>
      <c r="B35" s="2" t="s">
        <v>199</v>
      </c>
      <c r="C35" s="3">
        <f>COUNT(M2:M27)</f>
        <v>26</v>
      </c>
      <c r="D35" s="2">
        <v>2</v>
      </c>
      <c r="E35" s="50">
        <f t="shared" ref="E35:F37" si="5">E34+$C$37</f>
        <v>48</v>
      </c>
      <c r="F35" s="50">
        <f t="shared" si="5"/>
        <v>52</v>
      </c>
      <c r="G35" s="2">
        <f t="shared" ref="G35:G37" si="6">(E35+F35)/2</f>
        <v>50</v>
      </c>
      <c r="H35" s="2">
        <f t="shared" ref="H35:H37" si="7">COUNTIFS($M$2:$M$26,"&gt;="&amp;E35,$M$2:$M$26,"&lt;"&amp;F35)</f>
        <v>11</v>
      </c>
      <c r="I35" s="2">
        <f t="shared" ref="I35:I37" si="8">G35*H35</f>
        <v>550</v>
      </c>
      <c r="J35" s="2">
        <f>G35^2*H35</f>
        <v>27500</v>
      </c>
      <c r="K35" s="2">
        <f>(G35-$C$38)/$C$39</f>
        <v>-0.10612705779043576</v>
      </c>
      <c r="L35" s="2">
        <f t="shared" ref="L35:L37" si="9">_xlfn.NORM.DIST(K35,0,1,0)</f>
        <v>0.39670196051986906</v>
      </c>
      <c r="M35" s="2">
        <f>$C$37*$C$35*L35/$C$39</f>
        <v>3.7946865116557089</v>
      </c>
      <c r="N35" s="2">
        <f t="shared" ref="N35:N37" si="10">(H35-M35)^2/M35</f>
        <v>13.681378502769601</v>
      </c>
      <c r="P35" s="2">
        <f>H36</f>
        <v>5</v>
      </c>
      <c r="Q35" s="2">
        <f>M36</f>
        <v>3.6875743122748488</v>
      </c>
      <c r="R35" s="2">
        <f t="shared" ref="R35:R36" si="11">(P35-Q35)^2/Q35</f>
        <v>0.46709870498535316</v>
      </c>
    </row>
    <row r="36" spans="1:18" x14ac:dyDescent="0.3">
      <c r="A36" s="59" t="s">
        <v>268</v>
      </c>
      <c r="B36" s="2" t="s">
        <v>200</v>
      </c>
      <c r="C36" s="3">
        <f>ROUNDUP((1+3.322*LOG10($C$35)),0)</f>
        <v>6</v>
      </c>
      <c r="D36" s="2">
        <v>3</v>
      </c>
      <c r="E36" s="50">
        <f t="shared" si="5"/>
        <v>52</v>
      </c>
      <c r="F36" s="50">
        <f t="shared" si="5"/>
        <v>56</v>
      </c>
      <c r="G36" s="2">
        <f t="shared" si="6"/>
        <v>54</v>
      </c>
      <c r="H36" s="2">
        <f t="shared" si="7"/>
        <v>5</v>
      </c>
      <c r="I36" s="2">
        <f t="shared" si="8"/>
        <v>270</v>
      </c>
      <c r="J36" s="2">
        <f>G36^2*H36</f>
        <v>14580</v>
      </c>
      <c r="K36" s="2">
        <f>(G36-$C$38)/$C$39</f>
        <v>0.26178007588307506</v>
      </c>
      <c r="L36" s="2">
        <f t="shared" si="9"/>
        <v>0.3855042978514337</v>
      </c>
      <c r="M36" s="2">
        <f>$C$37*$C$35*L36/$C$39</f>
        <v>3.6875743122748488</v>
      </c>
      <c r="N36" s="2">
        <f t="shared" si="10"/>
        <v>0.46709870498535316</v>
      </c>
      <c r="P36" s="2">
        <f>H37</f>
        <v>8</v>
      </c>
      <c r="Q36" s="2">
        <f>M37</f>
        <v>3.1298349986281875</v>
      </c>
      <c r="R36" s="2">
        <f t="shared" si="11"/>
        <v>7.578197301449686</v>
      </c>
    </row>
    <row r="37" spans="1:18" x14ac:dyDescent="0.3">
      <c r="A37" s="59" t="s">
        <v>269</v>
      </c>
      <c r="B37" s="2" t="s">
        <v>201</v>
      </c>
      <c r="C37" s="3">
        <f>ROUNDUP(($C$34-$C$33)/$C$36,0)</f>
        <v>4</v>
      </c>
      <c r="D37" s="2">
        <v>4</v>
      </c>
      <c r="E37" s="50">
        <f t="shared" si="5"/>
        <v>56</v>
      </c>
      <c r="F37" s="50">
        <f t="shared" si="5"/>
        <v>60</v>
      </c>
      <c r="G37" s="2">
        <f t="shared" si="6"/>
        <v>58</v>
      </c>
      <c r="H37" s="2">
        <f t="shared" si="7"/>
        <v>8</v>
      </c>
      <c r="I37" s="2">
        <f t="shared" si="8"/>
        <v>464</v>
      </c>
      <c r="J37" s="2">
        <f>G37^2*H37</f>
        <v>26912</v>
      </c>
      <c r="K37" s="2">
        <f>(G37-$C$38)/$C$39</f>
        <v>0.62968720955658586</v>
      </c>
      <c r="L37" s="2">
        <f t="shared" si="9"/>
        <v>0.32719743152584163</v>
      </c>
      <c r="M37" s="2">
        <f>$C$37*$C$35*L37/$C$39</f>
        <v>3.1298349986281875</v>
      </c>
      <c r="N37" s="2">
        <f t="shared" si="10"/>
        <v>7.578197301449686</v>
      </c>
    </row>
    <row r="38" spans="1:18" x14ac:dyDescent="0.3">
      <c r="A38" s="59" t="s">
        <v>270</v>
      </c>
      <c r="B38" s="2" t="s">
        <v>206</v>
      </c>
      <c r="C38" s="49">
        <f>SUM(I34:I39)/C35</f>
        <v>51.153846153846153</v>
      </c>
      <c r="D38" s="2">
        <v>5</v>
      </c>
      <c r="E38" s="50"/>
      <c r="F38" s="50"/>
      <c r="H38" s="2"/>
      <c r="J38" s="2"/>
      <c r="Q38" s="51" t="s">
        <v>219</v>
      </c>
      <c r="R38" s="51">
        <f>SUM(R34:R37)</f>
        <v>11.235963939504302</v>
      </c>
    </row>
    <row r="39" spans="1:18" x14ac:dyDescent="0.3">
      <c r="A39" s="59" t="s">
        <v>271</v>
      </c>
      <c r="B39" s="2" t="s">
        <v>207</v>
      </c>
      <c r="C39" s="3">
        <f>SQRT((SUM(J34:J39)/C35-C38^2))</f>
        <v>10.872308889638687</v>
      </c>
      <c r="D39" s="2">
        <v>6</v>
      </c>
      <c r="E39" s="50"/>
      <c r="F39" s="50"/>
      <c r="H39" s="2"/>
      <c r="J39" s="2"/>
    </row>
    <row r="40" spans="1:18" x14ac:dyDescent="0.3">
      <c r="M40" s="51" t="s">
        <v>218</v>
      </c>
      <c r="N40" s="51">
        <f>SUM(N34:N39)</f>
        <v>23.430449501436687</v>
      </c>
    </row>
    <row r="41" spans="1:18" x14ac:dyDescent="0.3">
      <c r="A41" s="59" t="s">
        <v>234</v>
      </c>
      <c r="B41" s="2" t="s">
        <v>213</v>
      </c>
      <c r="C41" s="3">
        <v>0.01</v>
      </c>
    </row>
    <row r="42" spans="1:18" x14ac:dyDescent="0.3">
      <c r="A42" s="59" t="s">
        <v>272</v>
      </c>
      <c r="B42" s="2" t="s">
        <v>214</v>
      </c>
      <c r="C42" s="3">
        <f>C36-2-1</f>
        <v>3</v>
      </c>
      <c r="D42" s="2" t="s">
        <v>216</v>
      </c>
      <c r="E42" s="2">
        <f>_xlfn.CHISQ.INV(1-$C$41,C42)</f>
        <v>11.344866730144364</v>
      </c>
      <c r="F42" s="52"/>
      <c r="G42" s="52" t="str">
        <f>IF(N40&gt;E42,"Распределение не нормальное","Распределение нормальное)")</f>
        <v>Распределение не нормальное</v>
      </c>
      <c r="H42" s="53"/>
    </row>
    <row r="43" spans="1:18" x14ac:dyDescent="0.3">
      <c r="A43" s="59" t="s">
        <v>273</v>
      </c>
      <c r="B43" s="2" t="s">
        <v>215</v>
      </c>
      <c r="C43" s="3">
        <f>C36-2-2-1</f>
        <v>1</v>
      </c>
      <c r="D43" s="2" t="s">
        <v>217</v>
      </c>
      <c r="E43" s="2">
        <f>_xlfn.CHISQ.INV(1-$C$41,C43)</f>
        <v>6.6348966010212118</v>
      </c>
      <c r="F43" s="52"/>
      <c r="G43" s="52" t="str">
        <f>IF(R38&gt;E43,"Распределение не нормальное","Распределение нормальное")</f>
        <v>Распределение не нормальное</v>
      </c>
      <c r="H43" s="53"/>
    </row>
    <row r="46" spans="1:18" x14ac:dyDescent="0.3">
      <c r="A46" s="59"/>
      <c r="B46" s="54"/>
    </row>
    <row r="47" spans="1:18" x14ac:dyDescent="0.3">
      <c r="A47" s="59"/>
      <c r="B47" s="54"/>
    </row>
  </sheetData>
  <sortState xmlns:xlrd2="http://schemas.microsoft.com/office/spreadsheetml/2017/richdata2" ref="A2:AE27">
    <sortCondition ref="M1:M27"/>
  </sortState>
  <mergeCells count="1">
    <mergeCell ref="E33:F33"/>
  </mergeCells>
  <phoneticPr fontId="20" type="noConversion"/>
  <conditionalFormatting sqref="C26">
    <cfRule type="duplicateValues" dxfId="16" priority="9"/>
  </conditionalFormatting>
  <conditionalFormatting sqref="C3">
    <cfRule type="duplicateValues" dxfId="15" priority="8"/>
  </conditionalFormatting>
  <conditionalFormatting sqref="C27">
    <cfRule type="duplicateValues" dxfId="14" priority="7"/>
  </conditionalFormatting>
  <conditionalFormatting sqref="C1">
    <cfRule type="duplicateValues" dxfId="13" priority="6"/>
  </conditionalFormatting>
  <conditionalFormatting sqref="C41:C42 C33:C39 C44:C47">
    <cfRule type="duplicateValues" dxfId="12" priority="3"/>
  </conditionalFormatting>
  <conditionalFormatting sqref="C43">
    <cfRule type="duplicateValues" dxfId="11" priority="2"/>
  </conditionalFormatting>
  <conditionalFormatting sqref="C28 K28 I28 E28:G28 N28:AC28">
    <cfRule type="duplicateValues" dxfId="10" priority="1"/>
  </conditionalFormatting>
  <conditionalFormatting sqref="C48:C1048576 C2 C4:C25">
    <cfRule type="duplicateValues" dxfId="9" priority="18"/>
  </conditionalFormatting>
  <pageMargins left="0.7" right="0.7" top="0.75" bottom="0.75" header="0.3" footer="0.3"/>
  <pageSetup paperSize="9" firstPageNumber="2147483648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7"/>
  <sheetViews>
    <sheetView zoomScale="81" zoomScaleNormal="60" zoomScalePageLayoutView="60" workbookViewId="0">
      <pane ySplit="1" topLeftCell="A2" activePane="bottomLeft" state="frozen"/>
      <selection pane="bottomLeft" activeCell="C2" sqref="C2:C24"/>
    </sheetView>
  </sheetViews>
  <sheetFormatPr defaultColWidth="8.77734375" defaultRowHeight="14.4" x14ac:dyDescent="0.3"/>
  <cols>
    <col min="1" max="1" width="12.6640625" style="1" bestFit="1" customWidth="1"/>
    <col min="2" max="2" width="5.6640625" style="2" customWidth="1"/>
    <col min="3" max="3" width="18" style="3" customWidth="1"/>
    <col min="4" max="4" width="7.6640625" style="2" customWidth="1"/>
    <col min="5" max="5" width="10.33203125" style="2" customWidth="1"/>
    <col min="6" max="7" width="11" style="2" customWidth="1"/>
    <col min="8" max="8" width="13.5546875" style="1" customWidth="1"/>
    <col min="9" max="9" width="10.77734375" style="2" customWidth="1"/>
    <col min="10" max="10" width="19.33203125" style="4" customWidth="1"/>
    <col min="11" max="11" width="12" style="2" customWidth="1"/>
    <col min="12" max="13" width="16" style="2" customWidth="1"/>
    <col min="14" max="15" width="12.44140625" style="2" customWidth="1"/>
    <col min="16" max="16" width="8.44140625" style="2" customWidth="1"/>
    <col min="17" max="17" width="12.44140625" style="2" customWidth="1"/>
    <col min="18" max="18" width="12.6640625" style="2" customWidth="1"/>
    <col min="19" max="19" width="13.77734375" style="2" customWidth="1"/>
    <col min="20" max="21" width="20.6640625" style="2" customWidth="1"/>
    <col min="22" max="22" width="12.77734375" style="2" customWidth="1"/>
    <col min="23" max="23" width="22.6640625" style="2" customWidth="1"/>
    <col min="24" max="24" width="9.33203125" style="2" customWidth="1"/>
    <col min="25" max="25" width="12.6640625" style="2" customWidth="1"/>
    <col min="26" max="26" width="12.109375" style="2" customWidth="1"/>
    <col min="27" max="27" width="12.6640625" style="2" customWidth="1"/>
    <col min="28" max="28" width="16.109375" style="2" customWidth="1"/>
    <col min="29" max="29" width="14.44140625" style="2" customWidth="1"/>
    <col min="30" max="30" width="38" style="3" customWidth="1"/>
    <col min="31" max="31" width="35.109375" style="3" customWidth="1"/>
    <col min="32" max="16384" width="8.77734375" style="1"/>
  </cols>
  <sheetData>
    <row r="1" spans="1:33" s="5" customFormat="1" ht="36" customHeight="1" thickBot="1" x14ac:dyDescent="0.35">
      <c r="B1" s="46" t="s">
        <v>0</v>
      </c>
      <c r="C1" s="46" t="s">
        <v>1</v>
      </c>
      <c r="D1" s="46" t="s">
        <v>3</v>
      </c>
      <c r="E1" s="46" t="s">
        <v>2</v>
      </c>
      <c r="F1" s="103" t="s">
        <v>276</v>
      </c>
      <c r="G1" s="43" t="s">
        <v>196</v>
      </c>
      <c r="H1" s="46" t="s">
        <v>4</v>
      </c>
      <c r="I1" s="46" t="s">
        <v>6</v>
      </c>
      <c r="J1" s="46" t="s">
        <v>5</v>
      </c>
      <c r="K1" s="44" t="s">
        <v>176</v>
      </c>
      <c r="L1" s="48" t="s">
        <v>54</v>
      </c>
      <c r="M1" s="40" t="s">
        <v>180</v>
      </c>
      <c r="N1" s="45" t="s">
        <v>52</v>
      </c>
      <c r="O1" s="45" t="s">
        <v>53</v>
      </c>
      <c r="P1" s="44" t="s">
        <v>9</v>
      </c>
      <c r="Q1" s="44" t="s">
        <v>10</v>
      </c>
      <c r="R1" s="44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44" t="s">
        <v>177</v>
      </c>
      <c r="Y1" s="44" t="s">
        <v>17</v>
      </c>
      <c r="Z1" s="44" t="s">
        <v>18</v>
      </c>
      <c r="AA1" s="44" t="s">
        <v>19</v>
      </c>
      <c r="AB1" s="44" t="s">
        <v>20</v>
      </c>
      <c r="AC1" s="44" t="s">
        <v>21</v>
      </c>
      <c r="AD1" s="46" t="s">
        <v>7</v>
      </c>
      <c r="AE1" s="46" t="s">
        <v>8</v>
      </c>
      <c r="AG1" s="47" t="s">
        <v>195</v>
      </c>
    </row>
    <row r="2" spans="1:33" ht="61.95" customHeight="1" x14ac:dyDescent="0.3">
      <c r="B2" s="10">
        <v>1</v>
      </c>
      <c r="C2" s="7" t="s">
        <v>369</v>
      </c>
      <c r="D2" s="6" t="s">
        <v>22</v>
      </c>
      <c r="E2" s="6">
        <v>86</v>
      </c>
      <c r="F2" s="26">
        <f>G2/((AG2/100)*(AG2/100))</f>
        <v>33.298647242455772</v>
      </c>
      <c r="G2" s="58">
        <v>80</v>
      </c>
      <c r="H2" s="8" t="s">
        <v>23</v>
      </c>
      <c r="I2" s="6">
        <v>30</v>
      </c>
      <c r="J2" s="9" t="s">
        <v>164</v>
      </c>
      <c r="K2" s="6">
        <v>134.5</v>
      </c>
      <c r="L2" s="6">
        <v>34.5</v>
      </c>
      <c r="M2" s="6">
        <v>31</v>
      </c>
      <c r="N2" s="6">
        <v>16.59</v>
      </c>
      <c r="O2" s="6">
        <v>0</v>
      </c>
      <c r="P2" s="6">
        <v>8</v>
      </c>
      <c r="Q2" s="6">
        <v>3.89</v>
      </c>
      <c r="R2" s="6">
        <v>118</v>
      </c>
      <c r="S2" s="6">
        <v>34.799999999999997</v>
      </c>
      <c r="T2" s="6">
        <v>89.5</v>
      </c>
      <c r="U2" s="6">
        <v>30.3</v>
      </c>
      <c r="V2" s="6">
        <v>256</v>
      </c>
      <c r="W2" s="6">
        <v>13.5</v>
      </c>
      <c r="X2" s="36">
        <v>7</v>
      </c>
      <c r="Y2" s="6">
        <v>0.6</v>
      </c>
      <c r="Z2" s="6">
        <v>6.8</v>
      </c>
      <c r="AA2" s="6">
        <v>86.2</v>
      </c>
      <c r="AB2" s="6">
        <v>6.1</v>
      </c>
      <c r="AC2" s="6">
        <v>0.3</v>
      </c>
      <c r="AD2" s="11" t="s">
        <v>39</v>
      </c>
      <c r="AE2" s="11"/>
      <c r="AG2" s="58">
        <v>155</v>
      </c>
    </row>
    <row r="3" spans="1:33" ht="61.95" customHeight="1" x14ac:dyDescent="0.3">
      <c r="B3" s="10">
        <v>2</v>
      </c>
      <c r="C3" s="11" t="s">
        <v>370</v>
      </c>
      <c r="D3" s="10" t="s">
        <v>22</v>
      </c>
      <c r="E3" s="10">
        <v>75</v>
      </c>
      <c r="F3" s="26">
        <f t="shared" ref="F3:F24" si="0">G3/((AG3/100)*(AG3/100))</f>
        <v>25.806451612903224</v>
      </c>
      <c r="G3" s="58">
        <v>62</v>
      </c>
      <c r="H3" s="12" t="s">
        <v>23</v>
      </c>
      <c r="I3" s="10">
        <v>44</v>
      </c>
      <c r="J3" s="13" t="s">
        <v>112</v>
      </c>
      <c r="K3" s="10">
        <v>141.65</v>
      </c>
      <c r="L3" s="10">
        <v>33.4</v>
      </c>
      <c r="M3" s="6">
        <v>31</v>
      </c>
      <c r="N3" s="10">
        <v>19.559999999999999</v>
      </c>
      <c r="O3" s="10">
        <v>6.65</v>
      </c>
      <c r="P3" s="10">
        <v>27</v>
      </c>
      <c r="Q3" s="10">
        <v>3.39</v>
      </c>
      <c r="R3" s="10">
        <v>100</v>
      </c>
      <c r="S3" s="10">
        <v>30</v>
      </c>
      <c r="T3" s="10">
        <v>88.5</v>
      </c>
      <c r="U3" s="10">
        <v>29.5</v>
      </c>
      <c r="V3" s="10">
        <v>306</v>
      </c>
      <c r="W3" s="10">
        <v>12.5</v>
      </c>
      <c r="X3" s="26">
        <v>5</v>
      </c>
      <c r="Y3" s="10">
        <v>4.7</v>
      </c>
      <c r="Z3" s="10">
        <v>21.1</v>
      </c>
      <c r="AA3" s="10">
        <v>61.3</v>
      </c>
      <c r="AB3" s="10">
        <v>12.4</v>
      </c>
      <c r="AC3" s="10">
        <v>0.5</v>
      </c>
      <c r="AD3" s="11" t="s">
        <v>51</v>
      </c>
      <c r="AE3" s="11"/>
      <c r="AG3" s="58">
        <v>155</v>
      </c>
    </row>
    <row r="4" spans="1:33" ht="61.95" customHeight="1" x14ac:dyDescent="0.3">
      <c r="B4" s="10">
        <v>3</v>
      </c>
      <c r="C4" s="11" t="s">
        <v>371</v>
      </c>
      <c r="D4" s="10" t="s">
        <v>24</v>
      </c>
      <c r="E4" s="10">
        <v>40</v>
      </c>
      <c r="F4" s="26">
        <f t="shared" si="0"/>
        <v>31.172839506172838</v>
      </c>
      <c r="G4" s="58">
        <v>101</v>
      </c>
      <c r="H4" s="12" t="s">
        <v>23</v>
      </c>
      <c r="I4" s="10">
        <v>7</v>
      </c>
      <c r="J4" s="13" t="s">
        <v>89</v>
      </c>
      <c r="K4" s="10">
        <v>214.4</v>
      </c>
      <c r="L4" s="10">
        <v>31.7</v>
      </c>
      <c r="M4" s="6">
        <v>32</v>
      </c>
      <c r="N4" s="10">
        <v>11.08</v>
      </c>
      <c r="O4" s="10">
        <v>0</v>
      </c>
      <c r="P4" s="10">
        <v>4</v>
      </c>
      <c r="Q4" s="10">
        <v>5.63</v>
      </c>
      <c r="R4" s="10">
        <v>162</v>
      </c>
      <c r="S4" s="10">
        <v>50.4</v>
      </c>
      <c r="T4" s="10">
        <v>89.5</v>
      </c>
      <c r="U4" s="10">
        <v>28.8</v>
      </c>
      <c r="V4" s="10">
        <v>293</v>
      </c>
      <c r="W4" s="10">
        <v>12</v>
      </c>
      <c r="X4" s="26">
        <v>10</v>
      </c>
      <c r="Y4" s="10">
        <v>2.5</v>
      </c>
      <c r="Z4" s="10">
        <v>35.4</v>
      </c>
      <c r="AA4" s="10">
        <v>53.4</v>
      </c>
      <c r="AB4" s="10">
        <v>7.8</v>
      </c>
      <c r="AC4" s="10">
        <v>0.3</v>
      </c>
      <c r="AD4" s="11" t="s">
        <v>56</v>
      </c>
      <c r="AE4" s="11"/>
      <c r="AG4" s="58">
        <v>180</v>
      </c>
    </row>
    <row r="5" spans="1:33" ht="61.95" customHeight="1" x14ac:dyDescent="0.3">
      <c r="A5" s="1" t="s">
        <v>185</v>
      </c>
      <c r="B5" s="10">
        <v>4</v>
      </c>
      <c r="C5" s="11" t="s">
        <v>372</v>
      </c>
      <c r="D5" s="10" t="s">
        <v>22</v>
      </c>
      <c r="E5" s="10">
        <v>79</v>
      </c>
      <c r="F5" s="26">
        <f t="shared" si="0"/>
        <v>27.414453692693883</v>
      </c>
      <c r="G5" s="58">
        <v>83</v>
      </c>
      <c r="H5" s="12" t="s">
        <v>23</v>
      </c>
      <c r="I5" s="10">
        <v>9</v>
      </c>
      <c r="J5" s="13" t="s">
        <v>121</v>
      </c>
      <c r="K5" s="10">
        <v>131.5</v>
      </c>
      <c r="L5" s="10">
        <v>36</v>
      </c>
      <c r="M5" s="6">
        <v>33</v>
      </c>
      <c r="N5" s="10">
        <v>7.1</v>
      </c>
      <c r="O5" s="10">
        <v>0</v>
      </c>
      <c r="P5" s="10">
        <v>8</v>
      </c>
      <c r="Q5" s="10">
        <v>5.17</v>
      </c>
      <c r="R5" s="10">
        <v>157</v>
      </c>
      <c r="S5" s="10">
        <v>46.8</v>
      </c>
      <c r="T5" s="10">
        <v>90.5</v>
      </c>
      <c r="U5" s="10">
        <v>30.4</v>
      </c>
      <c r="V5" s="10">
        <v>263</v>
      </c>
      <c r="W5" s="10">
        <v>13.6</v>
      </c>
      <c r="X5" s="26">
        <v>10</v>
      </c>
      <c r="Y5" s="10">
        <v>3.5</v>
      </c>
      <c r="Z5" s="10">
        <v>36.200000000000003</v>
      </c>
      <c r="AA5" s="10">
        <v>51</v>
      </c>
      <c r="AB5" s="10">
        <v>8.5</v>
      </c>
      <c r="AC5" s="10">
        <v>0.8</v>
      </c>
      <c r="AD5" s="11" t="s">
        <v>167</v>
      </c>
      <c r="AE5" s="11"/>
      <c r="AG5" s="58">
        <v>174</v>
      </c>
    </row>
    <row r="6" spans="1:33" ht="61.95" customHeight="1" x14ac:dyDescent="0.3">
      <c r="B6" s="10">
        <v>5</v>
      </c>
      <c r="C6" s="11" t="s">
        <v>373</v>
      </c>
      <c r="D6" s="10" t="s">
        <v>22</v>
      </c>
      <c r="E6" s="10">
        <v>73</v>
      </c>
      <c r="F6" s="26">
        <f t="shared" si="0"/>
        <v>39.843749999999993</v>
      </c>
      <c r="G6" s="58">
        <v>102</v>
      </c>
      <c r="H6" s="12" t="s">
        <v>23</v>
      </c>
      <c r="I6" s="10">
        <v>20</v>
      </c>
      <c r="J6" s="13" t="s">
        <v>89</v>
      </c>
      <c r="K6" s="10">
        <v>133.19999999999999</v>
      </c>
      <c r="L6" s="10">
        <v>36</v>
      </c>
      <c r="M6" s="6">
        <v>34</v>
      </c>
      <c r="N6" s="10">
        <v>11.41</v>
      </c>
      <c r="O6" s="10">
        <v>0</v>
      </c>
      <c r="P6" s="10">
        <v>24</v>
      </c>
      <c r="Q6" s="10">
        <v>4.17</v>
      </c>
      <c r="R6" s="10">
        <v>124</v>
      </c>
      <c r="S6" s="10">
        <v>37.700000000000003</v>
      </c>
      <c r="T6" s="10">
        <v>90.4</v>
      </c>
      <c r="U6" s="10">
        <v>29.7</v>
      </c>
      <c r="V6" s="10">
        <v>207</v>
      </c>
      <c r="W6" s="10">
        <v>12.6</v>
      </c>
      <c r="X6" s="26">
        <v>9</v>
      </c>
      <c r="Y6" s="10">
        <v>5.0999999999999996</v>
      </c>
      <c r="Z6" s="10">
        <v>37.5</v>
      </c>
      <c r="AA6" s="10">
        <v>49.5</v>
      </c>
      <c r="AB6" s="10">
        <v>7.4</v>
      </c>
      <c r="AC6" s="10">
        <v>0.5</v>
      </c>
      <c r="AD6" s="11" t="s">
        <v>97</v>
      </c>
      <c r="AE6" s="11"/>
      <c r="AG6" s="58">
        <v>160</v>
      </c>
    </row>
    <row r="7" spans="1:33" ht="61.95" customHeight="1" x14ac:dyDescent="0.3">
      <c r="B7" s="10">
        <v>6</v>
      </c>
      <c r="C7" s="11" t="s">
        <v>374</v>
      </c>
      <c r="D7" s="10" t="s">
        <v>22</v>
      </c>
      <c r="E7" s="10">
        <v>56</v>
      </c>
      <c r="F7" s="26">
        <f t="shared" si="0"/>
        <v>21.007667798746546</v>
      </c>
      <c r="G7" s="58">
        <v>60</v>
      </c>
      <c r="H7" s="12" t="s">
        <v>23</v>
      </c>
      <c r="I7" s="10">
        <v>9</v>
      </c>
      <c r="J7" s="13" t="s">
        <v>190</v>
      </c>
      <c r="K7" s="10">
        <v>147.69999999999999</v>
      </c>
      <c r="L7" s="10">
        <v>34</v>
      </c>
      <c r="M7" s="6">
        <v>34</v>
      </c>
      <c r="N7" s="10">
        <v>19.309999999999999</v>
      </c>
      <c r="O7" s="10">
        <v>9.4</v>
      </c>
      <c r="P7" s="10">
        <v>2</v>
      </c>
      <c r="Q7" s="10">
        <v>4.9800000000000004</v>
      </c>
      <c r="R7" s="10">
        <v>127</v>
      </c>
      <c r="S7" s="10">
        <v>44</v>
      </c>
      <c r="T7" s="10">
        <v>88.4</v>
      </c>
      <c r="U7" s="10">
        <v>25.5</v>
      </c>
      <c r="V7" s="10">
        <v>429</v>
      </c>
      <c r="W7" s="10">
        <v>14</v>
      </c>
      <c r="X7" s="26">
        <v>18.399999999999999</v>
      </c>
      <c r="Y7" s="10">
        <v>12.9</v>
      </c>
      <c r="Z7" s="10">
        <v>13.6</v>
      </c>
      <c r="AA7" s="10">
        <v>62.5</v>
      </c>
      <c r="AB7" s="10">
        <v>9.4</v>
      </c>
      <c r="AC7" s="10">
        <v>0.5</v>
      </c>
      <c r="AD7" s="11" t="s">
        <v>51</v>
      </c>
      <c r="AE7" s="11"/>
      <c r="AG7" s="58">
        <v>169</v>
      </c>
    </row>
    <row r="8" spans="1:33" ht="61.95" customHeight="1" x14ac:dyDescent="0.3">
      <c r="B8" s="10">
        <v>7</v>
      </c>
      <c r="C8" s="11" t="s">
        <v>375</v>
      </c>
      <c r="D8" s="10" t="s">
        <v>22</v>
      </c>
      <c r="E8" s="10">
        <v>73</v>
      </c>
      <c r="F8" s="26">
        <f t="shared" si="0"/>
        <v>44.063451369972753</v>
      </c>
      <c r="G8" s="58">
        <v>110</v>
      </c>
      <c r="H8" s="12" t="s">
        <v>23</v>
      </c>
      <c r="I8" s="10">
        <v>14</v>
      </c>
      <c r="J8" s="13" t="s">
        <v>113</v>
      </c>
      <c r="K8" s="10">
        <v>130.69999999999999</v>
      </c>
      <c r="L8" s="10">
        <v>36.799999999999997</v>
      </c>
      <c r="M8" s="10">
        <v>35</v>
      </c>
      <c r="N8" s="10">
        <v>13.25</v>
      </c>
      <c r="O8" s="10">
        <v>0</v>
      </c>
      <c r="P8" s="10">
        <v>30</v>
      </c>
      <c r="Q8" s="10">
        <v>4.17</v>
      </c>
      <c r="R8" s="10">
        <v>131</v>
      </c>
      <c r="S8" s="10">
        <v>37.6</v>
      </c>
      <c r="T8" s="10">
        <v>90.2</v>
      </c>
      <c r="U8" s="10">
        <v>31.4</v>
      </c>
      <c r="V8" s="10">
        <v>254</v>
      </c>
      <c r="W8" s="10">
        <v>14.7</v>
      </c>
      <c r="X8" s="26">
        <v>8</v>
      </c>
      <c r="Y8" s="10">
        <v>3.4</v>
      </c>
      <c r="Z8" s="10">
        <v>43</v>
      </c>
      <c r="AA8" s="10">
        <v>46.5</v>
      </c>
      <c r="AB8" s="10">
        <v>6.6</v>
      </c>
      <c r="AC8" s="10">
        <v>0.5</v>
      </c>
      <c r="AD8" s="11" t="s">
        <v>169</v>
      </c>
      <c r="AE8" s="11"/>
      <c r="AG8" s="58">
        <v>158</v>
      </c>
    </row>
    <row r="9" spans="1:33" ht="61.95" customHeight="1" x14ac:dyDescent="0.3">
      <c r="B9" s="10">
        <v>8</v>
      </c>
      <c r="C9" s="11" t="s">
        <v>376</v>
      </c>
      <c r="D9" s="10" t="s">
        <v>22</v>
      </c>
      <c r="E9" s="10">
        <v>88</v>
      </c>
      <c r="F9" s="26">
        <f t="shared" si="0"/>
        <v>32.444444444444443</v>
      </c>
      <c r="G9" s="58">
        <v>73</v>
      </c>
      <c r="H9" s="12" t="s">
        <v>23</v>
      </c>
      <c r="I9" s="10">
        <v>20</v>
      </c>
      <c r="J9" s="13" t="s">
        <v>166</v>
      </c>
      <c r="K9" s="10">
        <v>118.77</v>
      </c>
      <c r="L9" s="10">
        <v>39.6</v>
      </c>
      <c r="M9" s="10">
        <v>35</v>
      </c>
      <c r="N9" s="10">
        <v>12.65</v>
      </c>
      <c r="O9" s="10">
        <v>5.31</v>
      </c>
      <c r="P9" s="10">
        <v>19</v>
      </c>
      <c r="Q9" s="10">
        <v>3.16</v>
      </c>
      <c r="R9" s="10">
        <v>71</v>
      </c>
      <c r="S9" s="10">
        <v>23.5</v>
      </c>
      <c r="T9" s="10">
        <v>74.400000000000006</v>
      </c>
      <c r="U9" s="10">
        <v>22.5</v>
      </c>
      <c r="V9" s="10">
        <v>234</v>
      </c>
      <c r="W9" s="10">
        <v>18.600000000000001</v>
      </c>
      <c r="X9" s="26">
        <v>6</v>
      </c>
      <c r="Y9" s="10">
        <v>2</v>
      </c>
      <c r="Z9" s="10">
        <v>23.6</v>
      </c>
      <c r="AA9" s="10">
        <v>65.5</v>
      </c>
      <c r="AB9" s="10">
        <v>8.6</v>
      </c>
      <c r="AC9" s="10">
        <v>0.3</v>
      </c>
      <c r="AD9" s="11" t="s">
        <v>170</v>
      </c>
      <c r="AE9" s="11" t="s">
        <v>42</v>
      </c>
      <c r="AG9" s="58">
        <v>150</v>
      </c>
    </row>
    <row r="10" spans="1:33" ht="61.95" customHeight="1" x14ac:dyDescent="0.3">
      <c r="B10" s="10">
        <v>9</v>
      </c>
      <c r="C10" s="11" t="s">
        <v>377</v>
      </c>
      <c r="D10" s="10" t="s">
        <v>22</v>
      </c>
      <c r="E10" s="10">
        <v>74</v>
      </c>
      <c r="F10" s="26">
        <f t="shared" si="0"/>
        <v>27.414453692693883</v>
      </c>
      <c r="G10" s="58">
        <v>83</v>
      </c>
      <c r="H10" s="12" t="s">
        <v>23</v>
      </c>
      <c r="I10" s="10">
        <v>9</v>
      </c>
      <c r="J10" s="13" t="s">
        <v>88</v>
      </c>
      <c r="K10" s="10">
        <v>126.17</v>
      </c>
      <c r="L10" s="10">
        <v>38.299999999999997</v>
      </c>
      <c r="M10" s="10">
        <v>36</v>
      </c>
      <c r="N10" s="10">
        <v>10.029999999999999</v>
      </c>
      <c r="O10" s="10">
        <v>0</v>
      </c>
      <c r="P10" s="10">
        <v>15</v>
      </c>
      <c r="Q10" s="10">
        <v>4.29</v>
      </c>
      <c r="R10" s="10">
        <v>136</v>
      </c>
      <c r="S10" s="10">
        <v>39.6</v>
      </c>
      <c r="T10" s="10">
        <v>92.3</v>
      </c>
      <c r="U10" s="10">
        <v>31.7</v>
      </c>
      <c r="V10" s="10">
        <v>249</v>
      </c>
      <c r="W10" s="10">
        <v>12</v>
      </c>
      <c r="X10" s="26">
        <v>7</v>
      </c>
      <c r="Y10" s="10">
        <v>3.7</v>
      </c>
      <c r="Z10" s="10">
        <v>54.3</v>
      </c>
      <c r="AA10" s="10">
        <v>33.200000000000003</v>
      </c>
      <c r="AB10" s="10">
        <v>8.1999999999999993</v>
      </c>
      <c r="AC10" s="10">
        <v>0.6</v>
      </c>
      <c r="AD10" s="11" t="s">
        <v>171</v>
      </c>
      <c r="AE10" s="11"/>
      <c r="AG10" s="58">
        <v>174</v>
      </c>
    </row>
    <row r="11" spans="1:33" ht="61.95" customHeight="1" x14ac:dyDescent="0.3">
      <c r="B11" s="10">
        <v>10</v>
      </c>
      <c r="C11" s="11" t="s">
        <v>378</v>
      </c>
      <c r="D11" s="10" t="s">
        <v>22</v>
      </c>
      <c r="E11" s="10">
        <v>95</v>
      </c>
      <c r="F11" s="26">
        <f t="shared" si="0"/>
        <v>35.937499999999993</v>
      </c>
      <c r="G11" s="58">
        <v>92</v>
      </c>
      <c r="H11" s="12" t="s">
        <v>23</v>
      </c>
      <c r="I11" s="10">
        <v>5</v>
      </c>
      <c r="J11" s="13" t="s">
        <v>84</v>
      </c>
      <c r="K11" s="10">
        <v>111.44</v>
      </c>
      <c r="L11" s="10">
        <v>42</v>
      </c>
      <c r="M11" s="10">
        <v>36</v>
      </c>
      <c r="N11" s="10">
        <v>12.87</v>
      </c>
      <c r="O11" s="10">
        <v>0</v>
      </c>
      <c r="P11" s="10">
        <v>30</v>
      </c>
      <c r="Q11" s="10">
        <v>4.6900000000000004</v>
      </c>
      <c r="R11" s="10">
        <v>148</v>
      </c>
      <c r="S11" s="10">
        <v>43.3</v>
      </c>
      <c r="T11" s="10">
        <v>92.3</v>
      </c>
      <c r="U11" s="10">
        <v>31.6</v>
      </c>
      <c r="V11" s="10">
        <v>179</v>
      </c>
      <c r="W11" s="10">
        <v>12.4</v>
      </c>
      <c r="X11" s="26">
        <v>11.7</v>
      </c>
      <c r="Y11" s="10">
        <v>0.3</v>
      </c>
      <c r="Z11" s="10">
        <v>27.9</v>
      </c>
      <c r="AA11" s="10">
        <v>62.5</v>
      </c>
      <c r="AB11" s="10">
        <v>7</v>
      </c>
      <c r="AC11" s="10">
        <v>0.3</v>
      </c>
      <c r="AD11" s="11" t="s">
        <v>172</v>
      </c>
      <c r="AE11" s="11" t="s">
        <v>80</v>
      </c>
      <c r="AG11" s="58">
        <v>160</v>
      </c>
    </row>
    <row r="12" spans="1:33" ht="61.95" customHeight="1" x14ac:dyDescent="0.3">
      <c r="B12" s="10">
        <v>11</v>
      </c>
      <c r="C12" s="11" t="s">
        <v>379</v>
      </c>
      <c r="D12" s="10" t="s">
        <v>22</v>
      </c>
      <c r="E12" s="10">
        <v>69</v>
      </c>
      <c r="F12" s="26">
        <f t="shared" si="0"/>
        <v>41.437054124482039</v>
      </c>
      <c r="G12" s="58">
        <v>97</v>
      </c>
      <c r="H12" s="12" t="s">
        <v>23</v>
      </c>
      <c r="I12" s="10">
        <v>16</v>
      </c>
      <c r="J12" s="13" t="s">
        <v>187</v>
      </c>
      <c r="K12" s="10">
        <v>130.80000000000001</v>
      </c>
      <c r="L12" s="10">
        <v>37</v>
      </c>
      <c r="M12" s="10">
        <v>36</v>
      </c>
      <c r="N12" s="10">
        <v>12.3</v>
      </c>
      <c r="O12" s="10">
        <v>0</v>
      </c>
      <c r="P12" s="10">
        <v>7</v>
      </c>
      <c r="Q12" s="10">
        <v>5.7</v>
      </c>
      <c r="R12" s="10">
        <v>159</v>
      </c>
      <c r="S12" s="10">
        <v>50.6</v>
      </c>
      <c r="T12" s="10">
        <v>88.3</v>
      </c>
      <c r="U12" s="10">
        <v>27.7</v>
      </c>
      <c r="V12" s="10">
        <v>234</v>
      </c>
      <c r="W12" s="10">
        <v>14.3</v>
      </c>
      <c r="X12" s="26">
        <v>8.8000000000000007</v>
      </c>
      <c r="Y12" s="10">
        <v>3.4</v>
      </c>
      <c r="Z12" s="10">
        <v>45.2</v>
      </c>
      <c r="AA12" s="26">
        <v>43</v>
      </c>
      <c r="AB12" s="10">
        <v>7.5</v>
      </c>
      <c r="AC12" s="10">
        <v>0.6</v>
      </c>
      <c r="AD12" s="11" t="s">
        <v>178</v>
      </c>
      <c r="AE12" s="11" t="s">
        <v>179</v>
      </c>
      <c r="AG12" s="58">
        <v>153</v>
      </c>
    </row>
    <row r="13" spans="1:33" ht="61.95" customHeight="1" x14ac:dyDescent="0.3">
      <c r="B13" s="10">
        <v>12</v>
      </c>
      <c r="C13" s="11" t="s">
        <v>380</v>
      </c>
      <c r="D13" s="10" t="s">
        <v>22</v>
      </c>
      <c r="E13" s="10">
        <v>82</v>
      </c>
      <c r="F13" s="26">
        <f t="shared" si="0"/>
        <v>28.040378144528116</v>
      </c>
      <c r="G13" s="58">
        <v>70</v>
      </c>
      <c r="H13" s="12" t="s">
        <v>23</v>
      </c>
      <c r="I13" s="10">
        <v>21</v>
      </c>
      <c r="J13" s="13" t="s">
        <v>120</v>
      </c>
      <c r="K13" s="10">
        <v>114.84</v>
      </c>
      <c r="L13" s="10">
        <v>42</v>
      </c>
      <c r="M13" s="10">
        <v>38</v>
      </c>
      <c r="N13" s="10">
        <v>11.53</v>
      </c>
      <c r="O13" s="10">
        <v>0</v>
      </c>
      <c r="P13" s="10">
        <v>8</v>
      </c>
      <c r="Q13" s="10">
        <v>4.74</v>
      </c>
      <c r="R13" s="10">
        <v>146</v>
      </c>
      <c r="S13" s="10">
        <v>42</v>
      </c>
      <c r="T13" s="10">
        <v>88.6</v>
      </c>
      <c r="U13" s="10">
        <v>30.8</v>
      </c>
      <c r="V13" s="10">
        <v>212</v>
      </c>
      <c r="W13" s="10">
        <v>12.8</v>
      </c>
      <c r="X13" s="26">
        <v>8.5</v>
      </c>
      <c r="Y13" s="10">
        <v>1.6</v>
      </c>
      <c r="Z13" s="10">
        <v>30.5</v>
      </c>
      <c r="AA13" s="10">
        <v>59.4</v>
      </c>
      <c r="AB13" s="10">
        <v>8.1</v>
      </c>
      <c r="AC13" s="10">
        <v>0.4</v>
      </c>
      <c r="AD13" s="11" t="s">
        <v>168</v>
      </c>
      <c r="AE13" s="11"/>
      <c r="AG13" s="58">
        <v>158</v>
      </c>
    </row>
    <row r="14" spans="1:33" ht="61.95" customHeight="1" x14ac:dyDescent="0.3">
      <c r="B14" s="10">
        <v>13</v>
      </c>
      <c r="C14" s="11" t="s">
        <v>381</v>
      </c>
      <c r="D14" s="10" t="s">
        <v>22</v>
      </c>
      <c r="E14" s="10">
        <v>55</v>
      </c>
      <c r="F14" s="26">
        <f t="shared" si="0"/>
        <v>24.567474048442911</v>
      </c>
      <c r="G14" s="58">
        <v>71</v>
      </c>
      <c r="H14" s="12" t="s">
        <v>23</v>
      </c>
      <c r="I14" s="10">
        <v>8</v>
      </c>
      <c r="J14" s="13" t="s">
        <v>62</v>
      </c>
      <c r="K14" s="10">
        <v>135.79</v>
      </c>
      <c r="L14" s="10">
        <v>37.299999999999997</v>
      </c>
      <c r="M14" s="10">
        <v>38</v>
      </c>
      <c r="N14" s="10">
        <v>13.53</v>
      </c>
      <c r="O14" s="10">
        <v>0</v>
      </c>
      <c r="P14" s="10">
        <v>17</v>
      </c>
      <c r="Q14" s="10">
        <v>4</v>
      </c>
      <c r="R14" s="10">
        <v>122</v>
      </c>
      <c r="S14" s="10">
        <v>38</v>
      </c>
      <c r="T14" s="10">
        <v>85</v>
      </c>
      <c r="U14" s="10">
        <v>28</v>
      </c>
      <c r="V14" s="10">
        <v>327</v>
      </c>
      <c r="W14" s="10">
        <v>14</v>
      </c>
      <c r="X14" s="26">
        <v>10</v>
      </c>
      <c r="Y14" s="10">
        <v>2</v>
      </c>
      <c r="Z14" s="10">
        <v>17</v>
      </c>
      <c r="AA14" s="10">
        <v>75</v>
      </c>
      <c r="AB14" s="10">
        <v>5</v>
      </c>
      <c r="AC14" s="10">
        <v>0.7</v>
      </c>
      <c r="AD14" s="11" t="s">
        <v>94</v>
      </c>
      <c r="AE14" s="11"/>
      <c r="AG14" s="58">
        <v>170</v>
      </c>
    </row>
    <row r="15" spans="1:33" ht="61.95" customHeight="1" x14ac:dyDescent="0.3">
      <c r="B15" s="10">
        <v>14</v>
      </c>
      <c r="C15" s="11" t="s">
        <v>382</v>
      </c>
      <c r="D15" s="10" t="s">
        <v>22</v>
      </c>
      <c r="E15" s="10">
        <v>65</v>
      </c>
      <c r="F15" s="26">
        <f t="shared" si="0"/>
        <v>33.346480691311989</v>
      </c>
      <c r="G15" s="58">
        <v>93</v>
      </c>
      <c r="H15" s="12" t="s">
        <v>23</v>
      </c>
      <c r="I15" s="10">
        <v>9</v>
      </c>
      <c r="J15" s="13" t="s">
        <v>92</v>
      </c>
      <c r="K15" s="10">
        <v>128.5</v>
      </c>
      <c r="L15" s="10">
        <v>38.6</v>
      </c>
      <c r="M15" s="10">
        <v>38</v>
      </c>
      <c r="N15" s="10">
        <v>8.17</v>
      </c>
      <c r="O15" s="10">
        <v>0</v>
      </c>
      <c r="P15" s="10">
        <v>9</v>
      </c>
      <c r="Q15" s="10">
        <v>5.31</v>
      </c>
      <c r="R15" s="10">
        <v>144</v>
      </c>
      <c r="S15" s="10">
        <v>45.3</v>
      </c>
      <c r="T15" s="10">
        <v>85.3</v>
      </c>
      <c r="U15" s="10">
        <v>27.1</v>
      </c>
      <c r="V15" s="10">
        <v>252</v>
      </c>
      <c r="W15" s="10">
        <v>12.9</v>
      </c>
      <c r="X15" s="26">
        <v>6</v>
      </c>
      <c r="Y15" s="10">
        <v>1.1000000000000001</v>
      </c>
      <c r="Z15" s="10">
        <v>27.9</v>
      </c>
      <c r="AA15" s="10">
        <v>60.5</v>
      </c>
      <c r="AB15" s="10">
        <v>9.9</v>
      </c>
      <c r="AC15" s="10">
        <v>0.3</v>
      </c>
      <c r="AD15" s="11" t="s">
        <v>93</v>
      </c>
      <c r="AE15" s="11"/>
      <c r="AG15" s="58">
        <v>167</v>
      </c>
    </row>
    <row r="16" spans="1:33" ht="61.95" customHeight="1" x14ac:dyDescent="0.3">
      <c r="B16" s="10">
        <v>15</v>
      </c>
      <c r="C16" s="27" t="s">
        <v>383</v>
      </c>
      <c r="D16" s="10" t="s">
        <v>24</v>
      </c>
      <c r="E16" s="10">
        <v>52</v>
      </c>
      <c r="F16" s="26">
        <f t="shared" si="0"/>
        <v>31.561671506122963</v>
      </c>
      <c r="G16" s="58">
        <v>100</v>
      </c>
      <c r="H16" s="12" t="s">
        <v>30</v>
      </c>
      <c r="I16" s="10">
        <v>17</v>
      </c>
      <c r="J16" s="13" t="s">
        <v>115</v>
      </c>
      <c r="K16" s="10">
        <v>169.41</v>
      </c>
      <c r="L16" s="10">
        <v>39.4</v>
      </c>
      <c r="M16" s="10">
        <v>39</v>
      </c>
      <c r="N16" s="10">
        <v>5.62</v>
      </c>
      <c r="O16" s="10">
        <v>0</v>
      </c>
      <c r="P16" s="10">
        <v>29</v>
      </c>
      <c r="Q16" s="10">
        <v>4.88</v>
      </c>
      <c r="R16" s="10">
        <v>139</v>
      </c>
      <c r="S16" s="10">
        <v>44.3</v>
      </c>
      <c r="T16" s="10">
        <v>90.8</v>
      </c>
      <c r="U16" s="10">
        <v>28.5</v>
      </c>
      <c r="V16" s="10">
        <v>205</v>
      </c>
      <c r="W16" s="10">
        <v>12.9</v>
      </c>
      <c r="X16" s="26">
        <v>7</v>
      </c>
      <c r="Y16" s="10">
        <v>3.6</v>
      </c>
      <c r="Z16" s="10">
        <v>21.9</v>
      </c>
      <c r="AA16" s="10">
        <v>65.2</v>
      </c>
      <c r="AB16" s="10">
        <v>7.9</v>
      </c>
      <c r="AC16" s="10">
        <v>0.8</v>
      </c>
      <c r="AD16" s="11" t="s">
        <v>56</v>
      </c>
      <c r="AE16" s="11"/>
      <c r="AG16" s="58">
        <v>178</v>
      </c>
    </row>
    <row r="17" spans="1:33" ht="61.95" customHeight="1" x14ac:dyDescent="0.3">
      <c r="B17" s="10">
        <v>16</v>
      </c>
      <c r="C17" s="11" t="s">
        <v>384</v>
      </c>
      <c r="D17" s="10" t="s">
        <v>22</v>
      </c>
      <c r="E17" s="10">
        <v>74</v>
      </c>
      <c r="F17" s="26">
        <f t="shared" si="0"/>
        <v>25.781249999999996</v>
      </c>
      <c r="G17" s="58">
        <v>66</v>
      </c>
      <c r="H17" s="12" t="s">
        <v>23</v>
      </c>
      <c r="I17" s="10">
        <v>10</v>
      </c>
      <c r="J17" s="13" t="s">
        <v>79</v>
      </c>
      <c r="K17" s="10">
        <v>115</v>
      </c>
      <c r="L17" s="10">
        <v>42.6</v>
      </c>
      <c r="M17" s="10">
        <v>40</v>
      </c>
      <c r="N17" s="10">
        <v>25</v>
      </c>
      <c r="O17" s="10">
        <v>0</v>
      </c>
      <c r="P17" s="10">
        <v>8</v>
      </c>
      <c r="Q17" s="10">
        <v>4.6399999999999997</v>
      </c>
      <c r="R17" s="10">
        <v>136</v>
      </c>
      <c r="S17" s="10">
        <v>41.1</v>
      </c>
      <c r="T17" s="10">
        <v>89.2</v>
      </c>
      <c r="U17" s="10">
        <v>29.3</v>
      </c>
      <c r="V17" s="10">
        <v>245</v>
      </c>
      <c r="W17" s="10">
        <v>12.2</v>
      </c>
      <c r="X17" s="26">
        <v>6</v>
      </c>
      <c r="Y17" s="10">
        <v>0.3</v>
      </c>
      <c r="Z17" s="10">
        <v>21.5</v>
      </c>
      <c r="AA17" s="10">
        <v>72.7</v>
      </c>
      <c r="AB17" s="10">
        <v>4.5999999999999996</v>
      </c>
      <c r="AC17" s="10">
        <v>0.3</v>
      </c>
      <c r="AD17" s="11" t="s">
        <v>101</v>
      </c>
      <c r="AE17" s="11" t="s">
        <v>175</v>
      </c>
      <c r="AG17" s="58">
        <v>160</v>
      </c>
    </row>
    <row r="18" spans="1:33" ht="61.95" customHeight="1" x14ac:dyDescent="0.3">
      <c r="B18" s="10">
        <v>17</v>
      </c>
      <c r="C18" s="27" t="s">
        <v>385</v>
      </c>
      <c r="D18" s="10" t="s">
        <v>24</v>
      </c>
      <c r="E18" s="10">
        <v>76</v>
      </c>
      <c r="F18" s="26">
        <f t="shared" si="0"/>
        <v>32.283057851239668</v>
      </c>
      <c r="G18" s="58">
        <v>100</v>
      </c>
      <c r="H18" s="12" t="s">
        <v>23</v>
      </c>
      <c r="I18" s="10">
        <v>15</v>
      </c>
      <c r="J18" s="13" t="s">
        <v>70</v>
      </c>
      <c r="K18" s="10">
        <v>145</v>
      </c>
      <c r="L18" s="10">
        <v>44</v>
      </c>
      <c r="M18" s="10">
        <v>40</v>
      </c>
      <c r="N18" s="10">
        <v>26</v>
      </c>
      <c r="O18" s="10">
        <v>38.200000000000003</v>
      </c>
      <c r="P18" s="10">
        <v>10</v>
      </c>
      <c r="Q18" s="10">
        <v>3.82</v>
      </c>
      <c r="R18" s="10">
        <v>113</v>
      </c>
      <c r="S18" s="10">
        <v>33.1</v>
      </c>
      <c r="T18" s="10">
        <v>86.6</v>
      </c>
      <c r="U18" s="10">
        <v>29.6</v>
      </c>
      <c r="V18" s="10">
        <v>124</v>
      </c>
      <c r="W18" s="10">
        <v>23.4</v>
      </c>
      <c r="X18" s="26">
        <v>3</v>
      </c>
      <c r="Y18" s="10">
        <v>0</v>
      </c>
      <c r="Z18" s="10">
        <v>12.7</v>
      </c>
      <c r="AA18" s="10">
        <v>63.2</v>
      </c>
      <c r="AB18" s="10">
        <v>22.7</v>
      </c>
      <c r="AC18" s="10">
        <v>1.4</v>
      </c>
      <c r="AD18" s="11" t="s">
        <v>55</v>
      </c>
      <c r="AE18" s="11" t="s">
        <v>42</v>
      </c>
      <c r="AG18" s="58">
        <v>176</v>
      </c>
    </row>
    <row r="19" spans="1:33" ht="61.95" customHeight="1" x14ac:dyDescent="0.3">
      <c r="B19" s="10">
        <v>18</v>
      </c>
      <c r="C19" s="11" t="s">
        <v>386</v>
      </c>
      <c r="D19" s="10" t="s">
        <v>24</v>
      </c>
      <c r="E19" s="10">
        <v>62</v>
      </c>
      <c r="F19" s="26">
        <f t="shared" si="0"/>
        <v>32.179930795847753</v>
      </c>
      <c r="G19" s="58">
        <v>93</v>
      </c>
      <c r="H19" s="12" t="s">
        <v>23</v>
      </c>
      <c r="I19" s="10">
        <v>18</v>
      </c>
      <c r="J19" s="13" t="s">
        <v>188</v>
      </c>
      <c r="K19" s="10">
        <v>153.66999999999999</v>
      </c>
      <c r="L19" s="10">
        <v>43</v>
      </c>
      <c r="M19" s="10">
        <v>41</v>
      </c>
      <c r="N19" s="10">
        <v>10.8</v>
      </c>
      <c r="O19" s="10">
        <v>0</v>
      </c>
      <c r="P19" s="10">
        <v>5</v>
      </c>
      <c r="Q19" s="10">
        <v>5.72</v>
      </c>
      <c r="R19" s="10">
        <v>174</v>
      </c>
      <c r="S19" s="10">
        <v>51.4</v>
      </c>
      <c r="T19" s="10">
        <v>89.9</v>
      </c>
      <c r="U19" s="10">
        <v>30.4</v>
      </c>
      <c r="V19" s="10">
        <v>374</v>
      </c>
      <c r="W19" s="10">
        <v>14.3</v>
      </c>
      <c r="X19" s="10">
        <v>9.69</v>
      </c>
      <c r="Y19" s="10">
        <v>3.3</v>
      </c>
      <c r="Z19" s="10">
        <v>47</v>
      </c>
      <c r="AA19" s="10">
        <v>39.299999999999997</v>
      </c>
      <c r="AB19" s="10">
        <v>9.5</v>
      </c>
      <c r="AC19" s="10">
        <v>0.9</v>
      </c>
      <c r="AD19" s="11" t="s">
        <v>189</v>
      </c>
      <c r="AE19" s="11" t="s">
        <v>179</v>
      </c>
      <c r="AG19" s="58">
        <v>170</v>
      </c>
    </row>
    <row r="20" spans="1:33" ht="61.95" customHeight="1" x14ac:dyDescent="0.3">
      <c r="B20" s="10">
        <v>19</v>
      </c>
      <c r="C20" s="11" t="s">
        <v>387</v>
      </c>
      <c r="D20" s="10" t="s">
        <v>22</v>
      </c>
      <c r="E20" s="10">
        <v>62</v>
      </c>
      <c r="F20" s="26">
        <f t="shared" si="0"/>
        <v>39.247065996037179</v>
      </c>
      <c r="G20" s="58">
        <v>103</v>
      </c>
      <c r="H20" s="12" t="s">
        <v>23</v>
      </c>
      <c r="I20" s="10">
        <v>12</v>
      </c>
      <c r="J20" s="13" t="s">
        <v>99</v>
      </c>
      <c r="K20" s="10">
        <v>117.7</v>
      </c>
      <c r="L20" s="10">
        <v>43.3</v>
      </c>
      <c r="M20" s="10">
        <v>43</v>
      </c>
      <c r="N20" s="10">
        <v>10.47</v>
      </c>
      <c r="O20" s="10">
        <v>0</v>
      </c>
      <c r="P20" s="10">
        <v>27</v>
      </c>
      <c r="Q20" s="10">
        <v>4.2699999999999996</v>
      </c>
      <c r="R20" s="10">
        <v>122</v>
      </c>
      <c r="S20" s="10">
        <v>36.5</v>
      </c>
      <c r="T20" s="10">
        <v>85.5</v>
      </c>
      <c r="U20" s="10">
        <v>28.6</v>
      </c>
      <c r="V20" s="10">
        <v>347</v>
      </c>
      <c r="W20" s="10">
        <v>14</v>
      </c>
      <c r="X20" s="26">
        <v>10</v>
      </c>
      <c r="Y20" s="10">
        <v>2.7</v>
      </c>
      <c r="Z20" s="10">
        <v>29.7</v>
      </c>
      <c r="AA20" s="10">
        <v>59.7</v>
      </c>
      <c r="AB20" s="10">
        <v>7.7</v>
      </c>
      <c r="AC20" s="10">
        <v>0.2</v>
      </c>
      <c r="AD20" s="11" t="s">
        <v>174</v>
      </c>
      <c r="AE20" s="11" t="s">
        <v>42</v>
      </c>
      <c r="AG20" s="58">
        <v>162</v>
      </c>
    </row>
    <row r="21" spans="1:33" ht="61.95" customHeight="1" x14ac:dyDescent="0.3">
      <c r="B21" s="10">
        <v>20</v>
      </c>
      <c r="C21" s="11" t="s">
        <v>388</v>
      </c>
      <c r="D21" s="10" t="s">
        <v>22</v>
      </c>
      <c r="E21" s="10">
        <v>57</v>
      </c>
      <c r="F21" s="26">
        <f t="shared" si="0"/>
        <v>29.752066115702483</v>
      </c>
      <c r="G21" s="58">
        <v>81</v>
      </c>
      <c r="H21" s="12" t="s">
        <v>30</v>
      </c>
      <c r="I21" s="10">
        <v>25</v>
      </c>
      <c r="J21" s="13" t="s">
        <v>79</v>
      </c>
      <c r="K21" s="10">
        <v>119.28</v>
      </c>
      <c r="L21" s="10">
        <v>43</v>
      </c>
      <c r="M21" s="10">
        <v>44</v>
      </c>
      <c r="N21" s="10">
        <v>13.9</v>
      </c>
      <c r="O21" s="10">
        <v>0</v>
      </c>
      <c r="P21" s="10">
        <v>24</v>
      </c>
      <c r="Q21" s="10">
        <v>4.04</v>
      </c>
      <c r="R21" s="10">
        <v>120</v>
      </c>
      <c r="S21" s="10">
        <v>35.299999999999997</v>
      </c>
      <c r="T21" s="10">
        <v>87.4</v>
      </c>
      <c r="U21" s="10">
        <v>29.7</v>
      </c>
      <c r="V21" s="10">
        <v>305</v>
      </c>
      <c r="W21" s="10">
        <v>12.8</v>
      </c>
      <c r="X21" s="26">
        <v>7</v>
      </c>
      <c r="Y21" s="10">
        <v>1.7</v>
      </c>
      <c r="Z21" s="10">
        <v>24.1</v>
      </c>
      <c r="AA21" s="10">
        <v>65.900000000000006</v>
      </c>
      <c r="AB21" s="10">
        <v>8</v>
      </c>
      <c r="AC21" s="10">
        <v>0.3</v>
      </c>
      <c r="AD21" s="11" t="s">
        <v>173</v>
      </c>
      <c r="AE21" s="11" t="s">
        <v>103</v>
      </c>
      <c r="AG21" s="58">
        <v>165</v>
      </c>
    </row>
    <row r="22" spans="1:33" ht="61.95" customHeight="1" x14ac:dyDescent="0.3">
      <c r="B22" s="10">
        <v>21</v>
      </c>
      <c r="C22" s="11" t="s">
        <v>389</v>
      </c>
      <c r="D22" s="10" t="s">
        <v>22</v>
      </c>
      <c r="E22" s="10">
        <v>39</v>
      </c>
      <c r="F22" s="26">
        <f t="shared" si="0"/>
        <v>26.397977394408095</v>
      </c>
      <c r="G22" s="58">
        <v>71</v>
      </c>
      <c r="H22" s="12" t="s">
        <v>30</v>
      </c>
      <c r="I22" s="10">
        <v>23</v>
      </c>
      <c r="J22" s="13" t="s">
        <v>88</v>
      </c>
      <c r="K22" s="10">
        <v>130.83000000000001</v>
      </c>
      <c r="L22" s="10">
        <v>41.8</v>
      </c>
      <c r="M22" s="10">
        <v>44</v>
      </c>
      <c r="N22" s="10">
        <v>2.95</v>
      </c>
      <c r="O22" s="10">
        <v>0</v>
      </c>
      <c r="P22" s="10">
        <v>25</v>
      </c>
      <c r="Q22" s="10">
        <v>4.8600000000000003</v>
      </c>
      <c r="R22" s="10">
        <v>120</v>
      </c>
      <c r="S22" s="10">
        <v>37.1</v>
      </c>
      <c r="T22" s="10">
        <v>76.3</v>
      </c>
      <c r="U22" s="10">
        <v>24.7</v>
      </c>
      <c r="V22" s="10">
        <v>267</v>
      </c>
      <c r="W22" s="10">
        <v>16</v>
      </c>
      <c r="X22" s="26">
        <v>7</v>
      </c>
      <c r="Y22" s="10">
        <v>0.9</v>
      </c>
      <c r="Z22" s="10">
        <v>27.9</v>
      </c>
      <c r="AA22" s="10">
        <v>63.1</v>
      </c>
      <c r="AB22" s="10">
        <v>7.7</v>
      </c>
      <c r="AC22" s="10">
        <v>0.4</v>
      </c>
      <c r="AD22" s="25" t="s">
        <v>168</v>
      </c>
      <c r="AE22" s="11"/>
      <c r="AG22" s="58">
        <v>164</v>
      </c>
    </row>
    <row r="23" spans="1:33" ht="61.95" customHeight="1" x14ac:dyDescent="0.3">
      <c r="B23" s="10">
        <v>22</v>
      </c>
      <c r="C23" s="11" t="s">
        <v>390</v>
      </c>
      <c r="D23" s="10" t="s">
        <v>22</v>
      </c>
      <c r="E23" s="10">
        <v>54</v>
      </c>
      <c r="F23" s="26">
        <f t="shared" si="0"/>
        <v>26.927437641723358</v>
      </c>
      <c r="G23" s="58">
        <v>76</v>
      </c>
      <c r="H23" s="12" t="s">
        <v>23</v>
      </c>
      <c r="I23" s="10">
        <v>10</v>
      </c>
      <c r="J23" s="13" t="s">
        <v>112</v>
      </c>
      <c r="K23" s="10">
        <v>120</v>
      </c>
      <c r="L23" s="10">
        <v>43.2</v>
      </c>
      <c r="M23" s="10">
        <v>44</v>
      </c>
      <c r="N23" s="10">
        <v>8.35</v>
      </c>
      <c r="O23" s="10">
        <v>0</v>
      </c>
      <c r="P23" s="10">
        <v>3</v>
      </c>
      <c r="Q23" s="10">
        <v>5.09</v>
      </c>
      <c r="R23" s="10">
        <v>136</v>
      </c>
      <c r="S23" s="10">
        <v>40</v>
      </c>
      <c r="T23" s="10">
        <v>78.599999999999994</v>
      </c>
      <c r="U23" s="10">
        <v>26.7</v>
      </c>
      <c r="V23" s="10">
        <v>175</v>
      </c>
      <c r="W23" s="10">
        <v>13.3</v>
      </c>
      <c r="X23" s="26">
        <v>6</v>
      </c>
      <c r="Y23" s="10">
        <v>4.0999999999999996</v>
      </c>
      <c r="Z23" s="10">
        <v>46</v>
      </c>
      <c r="AA23" s="10">
        <v>42.7</v>
      </c>
      <c r="AB23" s="10">
        <v>6.7</v>
      </c>
      <c r="AC23" s="10">
        <v>0.5</v>
      </c>
      <c r="AD23" s="11" t="s">
        <v>105</v>
      </c>
      <c r="AE23" s="11"/>
      <c r="AG23" s="58">
        <v>168</v>
      </c>
    </row>
    <row r="24" spans="1:33" ht="61.95" customHeight="1" x14ac:dyDescent="0.3">
      <c r="B24" s="10">
        <v>23</v>
      </c>
      <c r="C24" s="27" t="s">
        <v>391</v>
      </c>
      <c r="D24" s="10" t="s">
        <v>22</v>
      </c>
      <c r="E24" s="10">
        <v>57</v>
      </c>
      <c r="F24" s="26">
        <f t="shared" si="0"/>
        <v>27.636054421768712</v>
      </c>
      <c r="G24" s="58">
        <v>78</v>
      </c>
      <c r="H24" s="12" t="s">
        <v>30</v>
      </c>
      <c r="I24" s="10">
        <v>26</v>
      </c>
      <c r="J24" s="13" t="s">
        <v>112</v>
      </c>
      <c r="K24" s="10">
        <v>117.7</v>
      </c>
      <c r="L24" s="10">
        <v>44</v>
      </c>
      <c r="M24" s="10">
        <v>44</v>
      </c>
      <c r="N24" s="10">
        <v>14</v>
      </c>
      <c r="O24" s="10">
        <v>0</v>
      </c>
      <c r="P24" s="10">
        <v>40</v>
      </c>
      <c r="Q24" s="10">
        <v>3.77</v>
      </c>
      <c r="R24" s="10">
        <v>116</v>
      </c>
      <c r="S24" s="10">
        <v>33.1</v>
      </c>
      <c r="T24" s="10">
        <v>87.7</v>
      </c>
      <c r="U24" s="10">
        <v>30.8</v>
      </c>
      <c r="V24" s="10">
        <v>170</v>
      </c>
      <c r="W24" s="10">
        <v>11.7</v>
      </c>
      <c r="X24" s="26">
        <v>6</v>
      </c>
      <c r="Y24" s="10">
        <v>0.3</v>
      </c>
      <c r="Z24" s="10">
        <v>18.8</v>
      </c>
      <c r="AA24" s="10">
        <v>77.099999999999994</v>
      </c>
      <c r="AB24" s="10">
        <v>3.5</v>
      </c>
      <c r="AC24" s="10">
        <v>0.3</v>
      </c>
      <c r="AD24" s="11" t="s">
        <v>126</v>
      </c>
      <c r="AE24" s="11"/>
      <c r="AG24" s="58">
        <v>168</v>
      </c>
    </row>
    <row r="25" spans="1:33" ht="18" x14ac:dyDescent="0.3">
      <c r="A25" s="66" t="s">
        <v>220</v>
      </c>
      <c r="B25" s="61"/>
      <c r="C25" s="62"/>
      <c r="D25" s="61"/>
      <c r="E25" s="61">
        <f>MEDIAN(E2:E24)</f>
        <v>69</v>
      </c>
      <c r="F25" s="61">
        <f t="shared" ref="F25:AC25" si="1">MEDIAN(F2:F24)</f>
        <v>31.172839506172838</v>
      </c>
      <c r="G25" s="61">
        <f t="shared" si="1"/>
        <v>83</v>
      </c>
      <c r="H25" s="61"/>
      <c r="I25" s="61">
        <f t="shared" si="1"/>
        <v>15</v>
      </c>
      <c r="J25" s="61"/>
      <c r="K25" s="61">
        <f t="shared" si="1"/>
        <v>130.80000000000001</v>
      </c>
      <c r="L25" s="61">
        <f t="shared" si="1"/>
        <v>39.4</v>
      </c>
      <c r="M25" s="61">
        <f t="shared" si="1"/>
        <v>38</v>
      </c>
      <c r="N25" s="61">
        <f t="shared" si="1"/>
        <v>12.3</v>
      </c>
      <c r="O25" s="61"/>
      <c r="P25" s="61">
        <f t="shared" si="1"/>
        <v>15</v>
      </c>
      <c r="Q25" s="61">
        <f t="shared" si="1"/>
        <v>4.6399999999999997</v>
      </c>
      <c r="R25" s="61">
        <f t="shared" si="1"/>
        <v>131</v>
      </c>
      <c r="S25" s="61">
        <f t="shared" si="1"/>
        <v>39.6</v>
      </c>
      <c r="T25" s="61">
        <f t="shared" si="1"/>
        <v>88.5</v>
      </c>
      <c r="U25" s="61">
        <f t="shared" si="1"/>
        <v>29.5</v>
      </c>
      <c r="V25" s="61">
        <f t="shared" si="1"/>
        <v>252</v>
      </c>
      <c r="W25" s="61">
        <f t="shared" si="1"/>
        <v>13.3</v>
      </c>
      <c r="X25" s="61">
        <f t="shared" si="1"/>
        <v>7</v>
      </c>
      <c r="Y25" s="61">
        <f t="shared" si="1"/>
        <v>2.5</v>
      </c>
      <c r="Z25" s="61">
        <f t="shared" si="1"/>
        <v>27.9</v>
      </c>
      <c r="AA25" s="61">
        <f t="shared" si="1"/>
        <v>61.3</v>
      </c>
      <c r="AB25" s="61">
        <f t="shared" si="1"/>
        <v>7.8</v>
      </c>
      <c r="AC25" s="61">
        <f t="shared" si="1"/>
        <v>0.5</v>
      </c>
    </row>
    <row r="26" spans="1:33" ht="18" x14ac:dyDescent="0.3">
      <c r="A26" s="66" t="s">
        <v>274</v>
      </c>
      <c r="E26" s="61">
        <f>_xlfn.PERCENTILE.INC(E2:E24,25%)</f>
        <v>56.5</v>
      </c>
      <c r="F26" s="61">
        <f t="shared" ref="F26:AC26" si="2">_xlfn.PERCENTILE.INC(F2:F24,25%)</f>
        <v>27.17094566720862</v>
      </c>
      <c r="G26" s="61">
        <f t="shared" si="2"/>
        <v>72</v>
      </c>
      <c r="H26" s="61"/>
      <c r="I26" s="61">
        <f t="shared" si="2"/>
        <v>9</v>
      </c>
      <c r="J26" s="61"/>
      <c r="K26" s="61">
        <f t="shared" si="2"/>
        <v>119.02500000000001</v>
      </c>
      <c r="L26" s="61">
        <f t="shared" si="2"/>
        <v>36.4</v>
      </c>
      <c r="M26" s="61">
        <f t="shared" si="2"/>
        <v>34.5</v>
      </c>
      <c r="N26" s="61">
        <f t="shared" si="2"/>
        <v>10.25</v>
      </c>
      <c r="O26" s="61">
        <f t="shared" si="2"/>
        <v>0</v>
      </c>
      <c r="P26" s="61">
        <f t="shared" si="2"/>
        <v>8</v>
      </c>
      <c r="Q26" s="61">
        <f t="shared" si="2"/>
        <v>4.0199999999999996</v>
      </c>
      <c r="R26" s="61">
        <f t="shared" si="2"/>
        <v>120</v>
      </c>
      <c r="S26" s="61">
        <f t="shared" si="2"/>
        <v>35.9</v>
      </c>
      <c r="T26" s="61">
        <f t="shared" si="2"/>
        <v>86.05</v>
      </c>
      <c r="U26" s="61">
        <f t="shared" si="2"/>
        <v>27.85</v>
      </c>
      <c r="V26" s="61">
        <f t="shared" si="2"/>
        <v>209.5</v>
      </c>
      <c r="W26" s="61">
        <f t="shared" si="2"/>
        <v>12.55</v>
      </c>
      <c r="X26" s="61">
        <f t="shared" si="2"/>
        <v>6</v>
      </c>
      <c r="Y26" s="61">
        <f t="shared" si="2"/>
        <v>1</v>
      </c>
      <c r="Z26" s="61">
        <f t="shared" si="2"/>
        <v>21.3</v>
      </c>
      <c r="AA26" s="61">
        <f t="shared" si="2"/>
        <v>50.25</v>
      </c>
      <c r="AB26" s="61">
        <f t="shared" si="2"/>
        <v>6.85</v>
      </c>
      <c r="AC26" s="61">
        <f t="shared" si="2"/>
        <v>0.3</v>
      </c>
    </row>
    <row r="27" spans="1:33" ht="18" x14ac:dyDescent="0.3">
      <c r="A27" s="66" t="s">
        <v>275</v>
      </c>
      <c r="E27" s="61">
        <f>_xlfn.PERCENTILE.INC(E2:E24,75%)</f>
        <v>75.5</v>
      </c>
      <c r="F27" s="61">
        <f t="shared" ref="F27:AC27" si="3">_xlfn.PERCENTILE.INC(F2:F24,75%)</f>
        <v>33.322563966883877</v>
      </c>
      <c r="G27" s="61">
        <f t="shared" si="3"/>
        <v>98.5</v>
      </c>
      <c r="H27" s="61"/>
      <c r="I27" s="61">
        <f t="shared" si="3"/>
        <v>20.5</v>
      </c>
      <c r="J27" s="61"/>
      <c r="K27" s="61">
        <f t="shared" si="3"/>
        <v>138.72</v>
      </c>
      <c r="L27" s="61">
        <f t="shared" si="3"/>
        <v>42.8</v>
      </c>
      <c r="M27" s="61">
        <f t="shared" si="3"/>
        <v>40.5</v>
      </c>
      <c r="N27" s="61">
        <f t="shared" si="3"/>
        <v>13.95</v>
      </c>
      <c r="O27" s="61">
        <f t="shared" si="3"/>
        <v>0</v>
      </c>
      <c r="P27" s="61">
        <f t="shared" si="3"/>
        <v>26</v>
      </c>
      <c r="Q27" s="61">
        <f t="shared" si="3"/>
        <v>5.0350000000000001</v>
      </c>
      <c r="R27" s="61">
        <f t="shared" si="3"/>
        <v>145</v>
      </c>
      <c r="S27" s="61">
        <f t="shared" si="3"/>
        <v>44.15</v>
      </c>
      <c r="T27" s="61">
        <f t="shared" si="3"/>
        <v>90.050000000000011</v>
      </c>
      <c r="U27" s="61">
        <f t="shared" si="3"/>
        <v>30.4</v>
      </c>
      <c r="V27" s="61">
        <f t="shared" si="3"/>
        <v>299</v>
      </c>
      <c r="W27" s="61">
        <f t="shared" si="3"/>
        <v>14.15</v>
      </c>
      <c r="X27" s="61">
        <f t="shared" si="3"/>
        <v>9.8449999999999989</v>
      </c>
      <c r="Y27" s="61">
        <f t="shared" si="3"/>
        <v>3.55</v>
      </c>
      <c r="Z27" s="61">
        <f t="shared" si="3"/>
        <v>36.85</v>
      </c>
      <c r="AA27" s="61">
        <f t="shared" si="3"/>
        <v>65.349999999999994</v>
      </c>
      <c r="AB27" s="61">
        <f t="shared" si="3"/>
        <v>8.5500000000000007</v>
      </c>
      <c r="AC27" s="61">
        <f t="shared" si="3"/>
        <v>0.6</v>
      </c>
    </row>
    <row r="29" spans="1:33" ht="16.8" customHeight="1" x14ac:dyDescent="0.3"/>
    <row r="33" spans="1:18" ht="15.6" x14ac:dyDescent="0.3">
      <c r="A33" s="59" t="s">
        <v>265</v>
      </c>
      <c r="B33" s="2" t="s">
        <v>197</v>
      </c>
      <c r="C33" s="49">
        <f>MIN(M2:M26)</f>
        <v>31</v>
      </c>
      <c r="D33" s="56" t="s">
        <v>0</v>
      </c>
      <c r="E33" s="114" t="s">
        <v>202</v>
      </c>
      <c r="F33" s="114"/>
      <c r="G33" s="55" t="s">
        <v>204</v>
      </c>
      <c r="H33" s="55" t="s">
        <v>203</v>
      </c>
      <c r="I33" s="55" t="s">
        <v>208</v>
      </c>
      <c r="J33" s="55" t="s">
        <v>205</v>
      </c>
      <c r="K33" s="55" t="s">
        <v>209</v>
      </c>
      <c r="L33" s="55" t="s">
        <v>210</v>
      </c>
      <c r="M33" s="55" t="s">
        <v>211</v>
      </c>
      <c r="N33" s="55" t="s">
        <v>212</v>
      </c>
      <c r="P33" s="55" t="s">
        <v>203</v>
      </c>
      <c r="Q33" s="55" t="s">
        <v>211</v>
      </c>
      <c r="R33" s="55" t="s">
        <v>212</v>
      </c>
    </row>
    <row r="34" spans="1:18" x14ac:dyDescent="0.3">
      <c r="A34" s="59" t="s">
        <v>266</v>
      </c>
      <c r="B34" s="2" t="s">
        <v>198</v>
      </c>
      <c r="C34" s="49">
        <f>MAX(M2:M26)</f>
        <v>44</v>
      </c>
      <c r="D34" s="2">
        <v>1</v>
      </c>
      <c r="E34" s="50">
        <f>$C$33</f>
        <v>31</v>
      </c>
      <c r="F34" s="50">
        <f>E34+C37</f>
        <v>34</v>
      </c>
      <c r="G34" s="2">
        <f>(E34+F34)/2</f>
        <v>32.5</v>
      </c>
      <c r="H34" s="2">
        <f>COUNTIFS($M$2:$M$26,"&gt;="&amp;E34,$M$2:$M$26,"&lt;"&amp;F34)</f>
        <v>4</v>
      </c>
      <c r="I34" s="2">
        <f>G34*H34</f>
        <v>130</v>
      </c>
      <c r="J34" s="2">
        <f>G34^2*H34</f>
        <v>4225</v>
      </c>
      <c r="K34" s="2">
        <f>(G34-$C$38)/$C$39</f>
        <v>-1.3764124197449397</v>
      </c>
      <c r="L34" s="2">
        <f>_xlfn.NORM.DIST(K34,0,1,0)</f>
        <v>0.15471135749839643</v>
      </c>
      <c r="M34" s="2">
        <f>$C$37*$C$35*L34/$C$39</f>
        <v>2.8317371534094709</v>
      </c>
      <c r="N34" s="2">
        <f>(H34-M34)^2/M34</f>
        <v>0.48197908378625909</v>
      </c>
      <c r="P34" s="2">
        <f>H34+H35</f>
        <v>12</v>
      </c>
      <c r="Q34" s="2">
        <f>M34+M35</f>
        <v>8.7651452153825886</v>
      </c>
      <c r="R34" s="2">
        <f>(P34-Q34)^2/Q34</f>
        <v>1.1938519237761887</v>
      </c>
    </row>
    <row r="35" spans="1:18" x14ac:dyDescent="0.3">
      <c r="A35" s="59" t="s">
        <v>267</v>
      </c>
      <c r="B35" s="2" t="s">
        <v>199</v>
      </c>
      <c r="C35" s="3">
        <f>COUNT(M2:M26)</f>
        <v>25</v>
      </c>
      <c r="D35" s="2">
        <v>2</v>
      </c>
      <c r="E35" s="50">
        <f t="shared" ref="E35:F38" si="4">E34+$C$37</f>
        <v>34</v>
      </c>
      <c r="F35" s="50">
        <f t="shared" si="4"/>
        <v>37</v>
      </c>
      <c r="G35" s="2">
        <f t="shared" ref="G35:G38" si="5">(E35+F35)/2</f>
        <v>35.5</v>
      </c>
      <c r="H35" s="2">
        <f t="shared" ref="H35:H38" si="6">COUNTIFS($M$2:$M$26,"&gt;="&amp;E35,$M$2:$M$26,"&lt;"&amp;F35)</f>
        <v>8</v>
      </c>
      <c r="I35" s="2">
        <f t="shared" ref="I35:I38" si="7">G35*H35</f>
        <v>284</v>
      </c>
      <c r="J35" s="2">
        <f>G35^2*H35</f>
        <v>10082</v>
      </c>
      <c r="K35" s="2">
        <f>(G35-$C$38)/$C$39</f>
        <v>-0.64427815392316334</v>
      </c>
      <c r="L35" s="2">
        <f t="shared" ref="L35:L38" si="8">_xlfn.NORM.DIST(K35,0,1,0)</f>
        <v>0.32417048833594625</v>
      </c>
      <c r="M35" s="2">
        <f>$C$37*$C$35*L35/$C$39</f>
        <v>5.9334080619731182</v>
      </c>
      <c r="N35" s="2">
        <f t="shared" ref="N35:N38" si="9">(H35-M35)^2/M35</f>
        <v>0.71978906451572688</v>
      </c>
      <c r="P35" s="2">
        <f>H36</f>
        <v>5</v>
      </c>
      <c r="Q35" s="2">
        <f>M36</f>
        <v>7.2738562549071917</v>
      </c>
      <c r="R35" s="2">
        <f t="shared" ref="R35:R37" si="10">(P35-Q35)^2/Q35</f>
        <v>0.7108227172474596</v>
      </c>
    </row>
    <row r="36" spans="1:18" x14ac:dyDescent="0.3">
      <c r="A36" s="59" t="s">
        <v>268</v>
      </c>
      <c r="B36" s="2" t="s">
        <v>200</v>
      </c>
      <c r="C36" s="3">
        <f>ROUNDUP((1+3.322*LOG10($C$35)),0)</f>
        <v>6</v>
      </c>
      <c r="D36" s="2">
        <v>3</v>
      </c>
      <c r="E36" s="50">
        <f t="shared" si="4"/>
        <v>37</v>
      </c>
      <c r="F36" s="50">
        <f t="shared" si="4"/>
        <v>40</v>
      </c>
      <c r="G36" s="2">
        <f t="shared" si="5"/>
        <v>38.5</v>
      </c>
      <c r="H36" s="2">
        <f t="shared" si="6"/>
        <v>5</v>
      </c>
      <c r="I36" s="2">
        <f t="shared" si="7"/>
        <v>192.5</v>
      </c>
      <c r="J36" s="2">
        <f>G36^2*H36</f>
        <v>7411.25</v>
      </c>
      <c r="K36" s="2">
        <f>(G36-$C$38)/$C$39</f>
        <v>8.7856111898613032E-2</v>
      </c>
      <c r="L36" s="2">
        <f t="shared" si="8"/>
        <v>0.39740559044823442</v>
      </c>
      <c r="M36" s="2">
        <f>$C$37*$C$35*L36/$C$39</f>
        <v>7.2738562549071917</v>
      </c>
      <c r="N36" s="2">
        <f t="shared" si="9"/>
        <v>0.7108227172474596</v>
      </c>
      <c r="P36" s="2">
        <f>H37</f>
        <v>3</v>
      </c>
      <c r="Q36" s="2">
        <f>M37</f>
        <v>5.2171632907908716</v>
      </c>
      <c r="R36" s="2">
        <f t="shared" si="10"/>
        <v>0.94223868106789066</v>
      </c>
    </row>
    <row r="37" spans="1:18" x14ac:dyDescent="0.3">
      <c r="A37" s="59" t="s">
        <v>269</v>
      </c>
      <c r="B37" s="2" t="s">
        <v>201</v>
      </c>
      <c r="C37" s="3">
        <f>ROUNDUP(($C$34-$C$33)/$C$36,0)</f>
        <v>3</v>
      </c>
      <c r="D37" s="2">
        <v>4</v>
      </c>
      <c r="E37" s="50">
        <f t="shared" si="4"/>
        <v>40</v>
      </c>
      <c r="F37" s="50">
        <f t="shared" si="4"/>
        <v>43</v>
      </c>
      <c r="G37" s="2">
        <f t="shared" si="5"/>
        <v>41.5</v>
      </c>
      <c r="H37" s="2">
        <f t="shared" si="6"/>
        <v>3</v>
      </c>
      <c r="I37" s="2">
        <f t="shared" si="7"/>
        <v>124.5</v>
      </c>
      <c r="J37" s="2">
        <f>G37^2*H37</f>
        <v>5166.75</v>
      </c>
      <c r="K37" s="2">
        <f>(G37-$C$38)/$C$39</f>
        <v>0.81999037772038941</v>
      </c>
      <c r="L37" s="2">
        <f t="shared" si="8"/>
        <v>0.28503860749830756</v>
      </c>
      <c r="M37" s="2">
        <f>$C$37*$C$35*L37/$C$39</f>
        <v>5.2171632907908716</v>
      </c>
      <c r="N37" s="2">
        <f t="shared" si="9"/>
        <v>0.94223868106789066</v>
      </c>
      <c r="P37" s="2">
        <f>H39+H38</f>
        <v>5</v>
      </c>
      <c r="Q37" s="2">
        <f>M38+M39</f>
        <v>2.1893407662399866</v>
      </c>
      <c r="R37" s="2">
        <f t="shared" si="10"/>
        <v>3.6083032162634483</v>
      </c>
    </row>
    <row r="38" spans="1:18" x14ac:dyDescent="0.3">
      <c r="A38" s="59" t="s">
        <v>270</v>
      </c>
      <c r="B38" s="2" t="s">
        <v>206</v>
      </c>
      <c r="C38" s="49">
        <f>SUM(I34:I39)/C35</f>
        <v>38.14</v>
      </c>
      <c r="D38" s="2">
        <v>5</v>
      </c>
      <c r="E38" s="50">
        <f t="shared" si="4"/>
        <v>43</v>
      </c>
      <c r="F38" s="50">
        <f t="shared" si="4"/>
        <v>46</v>
      </c>
      <c r="G38" s="2">
        <f t="shared" si="5"/>
        <v>44.5</v>
      </c>
      <c r="H38" s="2">
        <f t="shared" si="6"/>
        <v>5</v>
      </c>
      <c r="I38" s="2">
        <f t="shared" si="7"/>
        <v>222.5</v>
      </c>
      <c r="J38" s="2">
        <f>G38^2*H38</f>
        <v>9901.25</v>
      </c>
      <c r="K38" s="2">
        <f>(G38-$C$38)/$C$39</f>
        <v>1.5521246435421658</v>
      </c>
      <c r="L38" s="2">
        <f t="shared" si="8"/>
        <v>0.11961416742501921</v>
      </c>
      <c r="M38" s="2">
        <f>$C$37*$C$35*L38/$C$39</f>
        <v>2.1893407662399866</v>
      </c>
      <c r="N38" s="2">
        <f t="shared" si="9"/>
        <v>3.6083032162634483</v>
      </c>
      <c r="Q38" s="51" t="s">
        <v>219</v>
      </c>
      <c r="R38" s="51">
        <f>SUM(R34:R37)</f>
        <v>6.4552165383549873</v>
      </c>
    </row>
    <row r="39" spans="1:18" x14ac:dyDescent="0.3">
      <c r="A39" s="59" t="s">
        <v>271</v>
      </c>
      <c r="B39" s="2" t="s">
        <v>207</v>
      </c>
      <c r="C39" s="3">
        <f>SQRT((SUM(J34:J39)/C35-C38^2))</f>
        <v>4.097609058951341</v>
      </c>
      <c r="D39" s="2">
        <v>6</v>
      </c>
      <c r="E39" s="50"/>
      <c r="F39" s="50"/>
      <c r="H39" s="2"/>
      <c r="J39" s="2"/>
    </row>
    <row r="40" spans="1:18" x14ac:dyDescent="0.3">
      <c r="M40" s="51" t="s">
        <v>218</v>
      </c>
      <c r="N40" s="51">
        <f>SUM(N34:N39)</f>
        <v>6.4631327628807842</v>
      </c>
    </row>
    <row r="41" spans="1:18" x14ac:dyDescent="0.3">
      <c r="A41" s="59" t="s">
        <v>234</v>
      </c>
      <c r="B41" s="2" t="s">
        <v>213</v>
      </c>
      <c r="C41" s="3">
        <v>0.01</v>
      </c>
    </row>
    <row r="42" spans="1:18" x14ac:dyDescent="0.3">
      <c r="A42" s="59" t="s">
        <v>272</v>
      </c>
      <c r="B42" s="2" t="s">
        <v>214</v>
      </c>
      <c r="C42" s="3">
        <f>C36-2-1</f>
        <v>3</v>
      </c>
      <c r="D42" s="2" t="s">
        <v>216</v>
      </c>
      <c r="E42" s="2">
        <f>_xlfn.CHISQ.INV(1-$C$41,C42)</f>
        <v>11.344866730144364</v>
      </c>
      <c r="F42" s="52"/>
      <c r="G42" s="52" t="str">
        <f>IF(N40&gt;E42,"Распределение не нормальное","Распределение нормальное")</f>
        <v>Распределение нормальное</v>
      </c>
      <c r="H42" s="53"/>
    </row>
    <row r="43" spans="1:18" x14ac:dyDescent="0.3">
      <c r="A43" s="59" t="s">
        <v>273</v>
      </c>
      <c r="B43" s="2" t="s">
        <v>215</v>
      </c>
      <c r="C43" s="3">
        <f>C36-2-2-1</f>
        <v>1</v>
      </c>
      <c r="D43" s="2" t="s">
        <v>217</v>
      </c>
      <c r="E43" s="2">
        <f>_xlfn.CHISQ.INV(1-$C$41,C43)</f>
        <v>6.6348966010212118</v>
      </c>
      <c r="F43" s="52"/>
      <c r="G43" s="52" t="str">
        <f>IF(R38&gt;E43,"Распределение не нормальное","Распределение нормальное")</f>
        <v>Распределение нормальное</v>
      </c>
      <c r="H43" s="53"/>
    </row>
    <row r="46" spans="1:18" x14ac:dyDescent="0.3">
      <c r="A46" s="59"/>
      <c r="B46" s="54"/>
    </row>
    <row r="47" spans="1:18" x14ac:dyDescent="0.3">
      <c r="A47" s="59"/>
      <c r="B47" s="54"/>
    </row>
  </sheetData>
  <sortState xmlns:xlrd2="http://schemas.microsoft.com/office/spreadsheetml/2017/richdata2" ref="A2:AE24">
    <sortCondition ref="M1:M24"/>
  </sortState>
  <mergeCells count="1">
    <mergeCell ref="E33:F33"/>
  </mergeCells>
  <conditionalFormatting sqref="C1">
    <cfRule type="duplicateValues" dxfId="8" priority="3"/>
  </conditionalFormatting>
  <conditionalFormatting sqref="C41:C42 C33:C39 C44:C47">
    <cfRule type="duplicateValues" dxfId="7" priority="2"/>
  </conditionalFormatting>
  <conditionalFormatting sqref="C43">
    <cfRule type="duplicateValues" dxfId="6" priority="1"/>
  </conditionalFormatting>
  <conditionalFormatting sqref="C2:C25 C48:C1048576">
    <cfRule type="duplicateValues" dxfId="5" priority="15"/>
  </conditionalFormatting>
  <pageMargins left="0.7" right="0.7" top="0.75" bottom="0.75" header="0.3" footer="0.3"/>
  <pageSetup paperSize="9" firstPageNumber="2147483648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"/>
  <sheetViews>
    <sheetView zoomScale="60" zoomScaleNormal="60" zoomScalePageLayoutView="60" workbookViewId="0">
      <pane ySplit="1" topLeftCell="A2" activePane="bottomLeft" state="frozen"/>
      <selection pane="bottomLeft" activeCell="C2" sqref="C2:C3"/>
    </sheetView>
  </sheetViews>
  <sheetFormatPr defaultColWidth="8.77734375" defaultRowHeight="14.4" x14ac:dyDescent="0.3"/>
  <cols>
    <col min="1" max="1" width="11.44140625" style="1" bestFit="1" customWidth="1"/>
    <col min="2" max="2" width="5.6640625" style="2" customWidth="1"/>
    <col min="3" max="3" width="18" style="3" customWidth="1"/>
    <col min="4" max="4" width="7.6640625" style="2" customWidth="1"/>
    <col min="5" max="5" width="10.33203125" style="2" customWidth="1"/>
    <col min="6" max="7" width="11" style="2" customWidth="1"/>
    <col min="8" max="8" width="18" style="1" customWidth="1"/>
    <col min="9" max="9" width="10.77734375" style="2" customWidth="1"/>
    <col min="10" max="10" width="22.44140625" style="4" bestFit="1" customWidth="1"/>
    <col min="11" max="11" width="14.77734375" style="2" customWidth="1"/>
    <col min="12" max="13" width="19" style="2" customWidth="1"/>
    <col min="14" max="15" width="12.44140625" style="2" customWidth="1"/>
    <col min="16" max="16" width="8.44140625" style="2" customWidth="1"/>
    <col min="17" max="17" width="12.77734375" style="2" customWidth="1"/>
    <col min="18" max="18" width="14.44140625" style="2" customWidth="1"/>
    <col min="19" max="19" width="14.109375" style="2" customWidth="1"/>
    <col min="20" max="20" width="21.109375" style="2" customWidth="1"/>
    <col min="21" max="21" width="17.77734375" style="2" customWidth="1"/>
    <col min="22" max="22" width="13.33203125" style="2" customWidth="1"/>
    <col min="23" max="24" width="20.33203125" style="2" customWidth="1"/>
    <col min="25" max="25" width="14" style="2" customWidth="1"/>
    <col min="26" max="26" width="14.109375" style="2" customWidth="1"/>
    <col min="27" max="27" width="15.109375" style="2" customWidth="1"/>
    <col min="28" max="28" width="13.6640625" style="2" customWidth="1"/>
    <col min="29" max="29" width="14.109375" style="2" customWidth="1"/>
    <col min="30" max="30" width="38" style="3" customWidth="1"/>
    <col min="31" max="31" width="35.109375" style="3" customWidth="1"/>
    <col min="32" max="16384" width="8.77734375" style="1"/>
  </cols>
  <sheetData>
    <row r="1" spans="1:31" s="5" customFormat="1" ht="36" customHeight="1" thickBot="1" x14ac:dyDescent="0.35">
      <c r="B1" s="46" t="s">
        <v>0</v>
      </c>
      <c r="C1" s="46" t="s">
        <v>1</v>
      </c>
      <c r="D1" s="46" t="s">
        <v>3</v>
      </c>
      <c r="E1" s="46" t="s">
        <v>2</v>
      </c>
      <c r="F1" s="103" t="s">
        <v>276</v>
      </c>
      <c r="G1" s="43" t="s">
        <v>196</v>
      </c>
      <c r="H1" s="46" t="s">
        <v>4</v>
      </c>
      <c r="I1" s="46" t="s">
        <v>6</v>
      </c>
      <c r="J1" s="46" t="s">
        <v>5</v>
      </c>
      <c r="K1" s="44" t="s">
        <v>176</v>
      </c>
      <c r="L1" s="48" t="s">
        <v>54</v>
      </c>
      <c r="M1" s="40" t="s">
        <v>180</v>
      </c>
      <c r="N1" s="45" t="s">
        <v>52</v>
      </c>
      <c r="O1" s="45" t="s">
        <v>53</v>
      </c>
      <c r="P1" s="44" t="s">
        <v>9</v>
      </c>
      <c r="Q1" s="44" t="s">
        <v>10</v>
      </c>
      <c r="R1" s="44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44" t="s">
        <v>177</v>
      </c>
      <c r="Y1" s="44" t="s">
        <v>17</v>
      </c>
      <c r="Z1" s="44" t="s">
        <v>18</v>
      </c>
      <c r="AA1" s="44" t="s">
        <v>19</v>
      </c>
      <c r="AB1" s="44" t="s">
        <v>20</v>
      </c>
      <c r="AC1" s="44" t="s">
        <v>21</v>
      </c>
      <c r="AD1" s="46" t="s">
        <v>7</v>
      </c>
      <c r="AE1" s="46" t="s">
        <v>8</v>
      </c>
    </row>
    <row r="2" spans="1:31" ht="57.6" x14ac:dyDescent="0.3">
      <c r="A2" s="1" t="s">
        <v>186</v>
      </c>
      <c r="B2" s="6">
        <v>1</v>
      </c>
      <c r="C2" s="11" t="s">
        <v>392</v>
      </c>
      <c r="D2" s="10" t="s">
        <v>24</v>
      </c>
      <c r="E2" s="10">
        <v>71</v>
      </c>
      <c r="F2" s="26">
        <f>G2/(1.65*1.65)</f>
        <v>30.119375573921033</v>
      </c>
      <c r="G2" s="10">
        <v>82</v>
      </c>
      <c r="H2" s="12" t="s">
        <v>23</v>
      </c>
      <c r="I2" s="10">
        <v>15</v>
      </c>
      <c r="J2" s="13" t="s">
        <v>70</v>
      </c>
      <c r="K2" s="10">
        <v>262.52999999999997</v>
      </c>
      <c r="L2" s="10">
        <v>22.3</v>
      </c>
      <c r="M2" s="26">
        <v>20</v>
      </c>
      <c r="N2" s="10">
        <v>5.68</v>
      </c>
      <c r="O2" s="10">
        <v>0</v>
      </c>
      <c r="P2" s="10">
        <v>2</v>
      </c>
      <c r="Q2" s="10">
        <v>5.81</v>
      </c>
      <c r="R2" s="10">
        <v>166</v>
      </c>
      <c r="S2" s="10">
        <v>49.9</v>
      </c>
      <c r="T2" s="10">
        <v>85.9</v>
      </c>
      <c r="U2" s="10">
        <v>28.6</v>
      </c>
      <c r="V2" s="10">
        <v>241</v>
      </c>
      <c r="W2" s="10">
        <v>14.4</v>
      </c>
      <c r="X2" s="10">
        <v>9</v>
      </c>
      <c r="Y2" s="10">
        <v>11.9</v>
      </c>
      <c r="Z2" s="10">
        <v>25.7</v>
      </c>
      <c r="AA2" s="10">
        <v>53.5</v>
      </c>
      <c r="AB2" s="10">
        <v>8.1999999999999993</v>
      </c>
      <c r="AC2" s="10" t="s">
        <v>81</v>
      </c>
      <c r="AD2" s="11" t="s">
        <v>91</v>
      </c>
      <c r="AE2" s="11" t="s">
        <v>42</v>
      </c>
    </row>
    <row r="3" spans="1:31" ht="72" x14ac:dyDescent="0.3">
      <c r="B3" s="10">
        <v>2</v>
      </c>
      <c r="C3" s="11" t="s">
        <v>393</v>
      </c>
      <c r="D3" s="10" t="s">
        <v>22</v>
      </c>
      <c r="E3" s="10">
        <v>42</v>
      </c>
      <c r="F3" s="26">
        <f>G3/(1.6*1.6)</f>
        <v>25.390624999999996</v>
      </c>
      <c r="G3" s="10">
        <v>65</v>
      </c>
      <c r="H3" s="12" t="s">
        <v>23</v>
      </c>
      <c r="I3" s="10">
        <v>0</v>
      </c>
      <c r="J3" s="13" t="s">
        <v>184</v>
      </c>
      <c r="K3" s="10">
        <v>218</v>
      </c>
      <c r="L3" s="10">
        <v>23</v>
      </c>
      <c r="M3" s="26">
        <v>26</v>
      </c>
      <c r="N3" s="10">
        <v>14.09</v>
      </c>
      <c r="O3" s="10">
        <v>14.04</v>
      </c>
      <c r="P3" s="10">
        <v>51</v>
      </c>
      <c r="Q3" s="10">
        <v>4</v>
      </c>
      <c r="R3" s="38">
        <v>113</v>
      </c>
      <c r="S3" s="10">
        <v>32</v>
      </c>
      <c r="T3" s="10">
        <v>77</v>
      </c>
      <c r="U3" s="35">
        <v>27</v>
      </c>
      <c r="V3" s="10">
        <v>401</v>
      </c>
      <c r="W3" s="10">
        <v>13</v>
      </c>
      <c r="X3" s="10">
        <v>8</v>
      </c>
      <c r="Y3" s="10">
        <v>4</v>
      </c>
      <c r="Z3" s="10">
        <v>49</v>
      </c>
      <c r="AA3" s="10">
        <v>42</v>
      </c>
      <c r="AB3" s="10">
        <v>5</v>
      </c>
      <c r="AC3" s="10">
        <v>0.5</v>
      </c>
      <c r="AD3" s="11" t="s">
        <v>182</v>
      </c>
      <c r="AE3" s="11" t="s">
        <v>183</v>
      </c>
    </row>
    <row r="4" spans="1:31" ht="18" x14ac:dyDescent="0.3">
      <c r="A4" s="60" t="s">
        <v>220</v>
      </c>
      <c r="B4" s="61"/>
      <c r="C4" s="62"/>
      <c r="D4" s="61"/>
      <c r="E4" s="62">
        <f>MEDIAN(E2:E3)</f>
        <v>56.5</v>
      </c>
      <c r="F4" s="62">
        <f t="shared" ref="F4:G4" si="0">MEDIAN(F2:F3)</f>
        <v>27.755000286960517</v>
      </c>
      <c r="G4" s="62">
        <f t="shared" si="0"/>
        <v>73.5</v>
      </c>
      <c r="H4" s="62"/>
      <c r="I4" s="62">
        <f t="shared" ref="I4" si="1">MEDIAN(I2:I3)</f>
        <v>7.5</v>
      </c>
      <c r="J4" s="62"/>
      <c r="K4" s="62">
        <f t="shared" ref="K4" si="2">MEDIAN(K2:K3)</f>
        <v>240.26499999999999</v>
      </c>
      <c r="L4" s="62"/>
      <c r="M4" s="62"/>
      <c r="N4" s="62">
        <f t="shared" ref="N4" si="3">MEDIAN(N2:N3)</f>
        <v>9.8849999999999998</v>
      </c>
      <c r="O4" s="62"/>
      <c r="P4" s="62">
        <f t="shared" ref="P4:Q4" si="4">MEDIAN(P2:P3)</f>
        <v>26.5</v>
      </c>
      <c r="Q4" s="62">
        <f t="shared" si="4"/>
        <v>4.9049999999999994</v>
      </c>
      <c r="R4" s="62">
        <f t="shared" ref="R4" si="5">MEDIAN(R2:R3)</f>
        <v>139.5</v>
      </c>
      <c r="S4" s="62">
        <f t="shared" ref="S4:T4" si="6">MEDIAN(S2:S3)</f>
        <v>40.950000000000003</v>
      </c>
      <c r="T4" s="62">
        <f t="shared" si="6"/>
        <v>81.45</v>
      </c>
      <c r="U4" s="62">
        <f t="shared" ref="U4" si="7">MEDIAN(U2:U3)</f>
        <v>27.8</v>
      </c>
      <c r="V4" s="62">
        <f t="shared" ref="V4:W4" si="8">MEDIAN(V2:V3)</f>
        <v>321</v>
      </c>
      <c r="W4" s="62">
        <f t="shared" si="8"/>
        <v>13.7</v>
      </c>
      <c r="X4" s="62">
        <f t="shared" ref="X4" si="9">MEDIAN(X2:X3)</f>
        <v>8.5</v>
      </c>
      <c r="Y4" s="62">
        <f t="shared" ref="Y4:Z4" si="10">MEDIAN(Y2:Y3)</f>
        <v>7.95</v>
      </c>
      <c r="Z4" s="62">
        <f t="shared" si="10"/>
        <v>37.35</v>
      </c>
      <c r="AA4" s="62">
        <f t="shared" ref="AA4" si="11">MEDIAN(AA2:AA3)</f>
        <v>47.75</v>
      </c>
      <c r="AB4" s="62">
        <f t="shared" ref="AB4:AC4" si="12">MEDIAN(AB2:AB3)</f>
        <v>6.6</v>
      </c>
      <c r="AC4" s="62">
        <f t="shared" si="12"/>
        <v>0.5</v>
      </c>
      <c r="AD4" s="34"/>
      <c r="AE4" s="34"/>
    </row>
    <row r="5" spans="1:31" ht="18" x14ac:dyDescent="0.3">
      <c r="A5" s="66" t="s">
        <v>274</v>
      </c>
      <c r="E5" s="61">
        <f>_xlfn.PERCENTILE.INC(E2:E3,25%)</f>
        <v>49.25</v>
      </c>
      <c r="F5" s="61">
        <f t="shared" ref="F5:AC5" si="13">_xlfn.PERCENTILE.INC(F2:F3,25%)</f>
        <v>26.572812643480255</v>
      </c>
      <c r="G5" s="61">
        <f t="shared" si="13"/>
        <v>69.25</v>
      </c>
      <c r="H5" s="61"/>
      <c r="I5" s="61">
        <f t="shared" si="13"/>
        <v>3.75</v>
      </c>
      <c r="J5" s="61"/>
      <c r="K5" s="61">
        <f t="shared" si="13"/>
        <v>229.13249999999999</v>
      </c>
      <c r="L5" s="61">
        <f t="shared" si="13"/>
        <v>22.475000000000001</v>
      </c>
      <c r="M5" s="61">
        <f t="shared" si="13"/>
        <v>21.5</v>
      </c>
      <c r="N5" s="61">
        <f t="shared" si="13"/>
        <v>7.7824999999999998</v>
      </c>
      <c r="O5" s="61">
        <f t="shared" si="13"/>
        <v>3.51</v>
      </c>
      <c r="P5" s="61">
        <f t="shared" si="13"/>
        <v>14.25</v>
      </c>
      <c r="Q5" s="61">
        <f t="shared" si="13"/>
        <v>4.4524999999999997</v>
      </c>
      <c r="R5" s="61">
        <f t="shared" si="13"/>
        <v>126.25</v>
      </c>
      <c r="S5" s="61">
        <f t="shared" si="13"/>
        <v>36.475000000000001</v>
      </c>
      <c r="T5" s="61">
        <f t="shared" si="13"/>
        <v>79.224999999999994</v>
      </c>
      <c r="U5" s="61">
        <f t="shared" si="13"/>
        <v>27.4</v>
      </c>
      <c r="V5" s="61">
        <f t="shared" si="13"/>
        <v>281</v>
      </c>
      <c r="W5" s="61">
        <f t="shared" si="13"/>
        <v>13.35</v>
      </c>
      <c r="X5" s="61">
        <f t="shared" si="13"/>
        <v>8.25</v>
      </c>
      <c r="Y5" s="61">
        <f t="shared" si="13"/>
        <v>5.9749999999999996</v>
      </c>
      <c r="Z5" s="61">
        <f t="shared" si="13"/>
        <v>31.524999999999999</v>
      </c>
      <c r="AA5" s="61">
        <f t="shared" si="13"/>
        <v>44.875</v>
      </c>
      <c r="AB5" s="61">
        <f t="shared" si="13"/>
        <v>5.8</v>
      </c>
      <c r="AC5" s="61">
        <f t="shared" si="13"/>
        <v>0.5</v>
      </c>
    </row>
    <row r="6" spans="1:31" ht="18" x14ac:dyDescent="0.3">
      <c r="A6" s="66" t="s">
        <v>275</v>
      </c>
      <c r="E6" s="61">
        <f>_xlfn.PERCENTILE.INC(E2:E3,75%)</f>
        <v>63.75</v>
      </c>
      <c r="F6" s="61">
        <f t="shared" ref="F6:AC6" si="14">_xlfn.PERCENTILE.INC(F2:F3,75%)</f>
        <v>28.937187930440775</v>
      </c>
      <c r="G6" s="61">
        <f t="shared" si="14"/>
        <v>77.75</v>
      </c>
      <c r="H6" s="61"/>
      <c r="I6" s="61">
        <f t="shared" si="14"/>
        <v>11.25</v>
      </c>
      <c r="J6" s="61"/>
      <c r="K6" s="61">
        <f t="shared" si="14"/>
        <v>251.39749999999998</v>
      </c>
      <c r="L6" s="61">
        <f t="shared" si="14"/>
        <v>22.824999999999999</v>
      </c>
      <c r="M6" s="61">
        <f t="shared" si="14"/>
        <v>24.5</v>
      </c>
      <c r="N6" s="61">
        <f t="shared" si="14"/>
        <v>11.987500000000001</v>
      </c>
      <c r="O6" s="61">
        <f t="shared" si="14"/>
        <v>10.53</v>
      </c>
      <c r="P6" s="61">
        <f t="shared" si="14"/>
        <v>38.75</v>
      </c>
      <c r="Q6" s="61">
        <f t="shared" si="14"/>
        <v>5.3574999999999999</v>
      </c>
      <c r="R6" s="61">
        <f t="shared" si="14"/>
        <v>152.75</v>
      </c>
      <c r="S6" s="61">
        <f t="shared" si="14"/>
        <v>45.424999999999997</v>
      </c>
      <c r="T6" s="61">
        <f t="shared" si="14"/>
        <v>83.675000000000011</v>
      </c>
      <c r="U6" s="61">
        <f t="shared" si="14"/>
        <v>28.200000000000003</v>
      </c>
      <c r="V6" s="61">
        <f t="shared" si="14"/>
        <v>361</v>
      </c>
      <c r="W6" s="61">
        <f t="shared" si="14"/>
        <v>14.05</v>
      </c>
      <c r="X6" s="61">
        <f t="shared" si="14"/>
        <v>8.75</v>
      </c>
      <c r="Y6" s="61">
        <f t="shared" si="14"/>
        <v>9.9250000000000007</v>
      </c>
      <c r="Z6" s="61">
        <f t="shared" si="14"/>
        <v>43.174999999999997</v>
      </c>
      <c r="AA6" s="61">
        <f t="shared" si="14"/>
        <v>50.625</v>
      </c>
      <c r="AB6" s="61">
        <f t="shared" si="14"/>
        <v>7.3999999999999995</v>
      </c>
      <c r="AC6" s="61">
        <f t="shared" si="14"/>
        <v>0.5</v>
      </c>
    </row>
  </sheetData>
  <conditionalFormatting sqref="C2:C3 C7:C1048576">
    <cfRule type="duplicateValues" dxfId="4" priority="3"/>
  </conditionalFormatting>
  <conditionalFormatting sqref="C1">
    <cfRule type="duplicateValues" dxfId="3" priority="2"/>
  </conditionalFormatting>
  <conditionalFormatting sqref="C4 E4:AC4">
    <cfRule type="duplicateValues" dxfId="2" priority="1"/>
  </conditionalFormatting>
  <pageMargins left="0.7" right="0.7" top="0.75" bottom="0.75" header="0.3" footer="0.3"/>
  <pageSetup paperSize="9" firstPageNumber="2147483648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"/>
  <sheetViews>
    <sheetView tabSelected="1" zoomScale="60" zoomScaleNormal="60" zoomScalePageLayoutView="60" workbookViewId="0">
      <pane ySplit="1" topLeftCell="A2" activePane="bottomLeft" state="frozen"/>
      <selection pane="bottomLeft" activeCell="C2" sqref="C2"/>
    </sheetView>
  </sheetViews>
  <sheetFormatPr defaultColWidth="8.77734375" defaultRowHeight="14.4" x14ac:dyDescent="0.3"/>
  <cols>
    <col min="1" max="1" width="11.44140625" style="1" bestFit="1" customWidth="1"/>
    <col min="2" max="2" width="5.6640625" style="2" customWidth="1"/>
    <col min="3" max="3" width="18" style="3" customWidth="1"/>
    <col min="4" max="4" width="7.6640625" style="2" customWidth="1"/>
    <col min="5" max="5" width="10.33203125" style="2" customWidth="1"/>
    <col min="6" max="7" width="11" style="2" customWidth="1"/>
    <col min="8" max="8" width="9.77734375" style="1" bestFit="1" customWidth="1"/>
    <col min="9" max="9" width="10.77734375" style="2" customWidth="1"/>
    <col min="10" max="10" width="22.44140625" style="4" bestFit="1" customWidth="1"/>
    <col min="11" max="11" width="14.109375" style="2" customWidth="1"/>
    <col min="12" max="13" width="20.109375" style="2" customWidth="1"/>
    <col min="14" max="15" width="12.44140625" style="2" customWidth="1"/>
    <col min="16" max="16" width="8.44140625" style="2" customWidth="1"/>
    <col min="17" max="17" width="17.44140625" style="2" customWidth="1"/>
    <col min="18" max="18" width="15.44140625" style="2" customWidth="1"/>
    <col min="19" max="19" width="14.77734375" style="2" customWidth="1"/>
    <col min="20" max="20" width="20.109375" style="2" customWidth="1"/>
    <col min="21" max="21" width="20.77734375" style="2" customWidth="1"/>
    <col min="22" max="22" width="15.33203125" style="2" customWidth="1"/>
    <col min="23" max="24" width="22.109375" style="2" customWidth="1"/>
    <col min="25" max="25" width="15.6640625" style="2" customWidth="1"/>
    <col min="26" max="26" width="14.77734375" style="2" customWidth="1"/>
    <col min="27" max="28" width="15.109375" style="2" customWidth="1"/>
    <col min="29" max="29" width="14.109375" style="2" customWidth="1"/>
    <col min="30" max="30" width="38" style="3" customWidth="1"/>
    <col min="31" max="31" width="35.109375" style="3" customWidth="1"/>
    <col min="32" max="16384" width="8.77734375" style="1"/>
  </cols>
  <sheetData>
    <row r="1" spans="1:31" s="5" customFormat="1" ht="36" customHeight="1" thickBot="1" x14ac:dyDescent="0.35">
      <c r="B1" s="46" t="s">
        <v>0</v>
      </c>
      <c r="C1" s="46" t="s">
        <v>1</v>
      </c>
      <c r="D1" s="46" t="s">
        <v>3</v>
      </c>
      <c r="E1" s="46" t="s">
        <v>2</v>
      </c>
      <c r="F1" s="103" t="s">
        <v>276</v>
      </c>
      <c r="G1" s="43" t="s">
        <v>196</v>
      </c>
      <c r="H1" s="46" t="s">
        <v>4</v>
      </c>
      <c r="I1" s="46" t="s">
        <v>6</v>
      </c>
      <c r="J1" s="46" t="s">
        <v>5</v>
      </c>
      <c r="K1" s="44" t="s">
        <v>176</v>
      </c>
      <c r="L1" s="48" t="s">
        <v>54</v>
      </c>
      <c r="M1" s="40" t="s">
        <v>180</v>
      </c>
      <c r="N1" s="45" t="s">
        <v>52</v>
      </c>
      <c r="O1" s="45" t="s">
        <v>53</v>
      </c>
      <c r="P1" s="44" t="s">
        <v>9</v>
      </c>
      <c r="Q1" s="44" t="s">
        <v>10</v>
      </c>
      <c r="R1" s="44" t="s">
        <v>11</v>
      </c>
      <c r="S1" s="44" t="s">
        <v>12</v>
      </c>
      <c r="T1" s="44" t="s">
        <v>13</v>
      </c>
      <c r="U1" s="44" t="s">
        <v>14</v>
      </c>
      <c r="V1" s="44" t="s">
        <v>15</v>
      </c>
      <c r="W1" s="44" t="s">
        <v>16</v>
      </c>
      <c r="X1" s="44" t="s">
        <v>177</v>
      </c>
      <c r="Y1" s="44" t="s">
        <v>17</v>
      </c>
      <c r="Z1" s="44" t="s">
        <v>18</v>
      </c>
      <c r="AA1" s="44" t="s">
        <v>19</v>
      </c>
      <c r="AB1" s="44" t="s">
        <v>20</v>
      </c>
      <c r="AC1" s="44" t="s">
        <v>21</v>
      </c>
      <c r="AD1" s="46" t="s">
        <v>7</v>
      </c>
      <c r="AE1" s="46" t="s">
        <v>8</v>
      </c>
    </row>
    <row r="2" spans="1:31" ht="87" customHeight="1" x14ac:dyDescent="0.3">
      <c r="A2" s="1" t="s">
        <v>192</v>
      </c>
      <c r="B2" s="6">
        <v>1</v>
      </c>
      <c r="C2" s="28" t="s">
        <v>394</v>
      </c>
      <c r="D2" s="29" t="s">
        <v>22</v>
      </c>
      <c r="E2" s="29">
        <v>59</v>
      </c>
      <c r="F2" s="32">
        <f>G2/(1.52*1.52)</f>
        <v>35.491689750692522</v>
      </c>
      <c r="G2" s="29">
        <v>82</v>
      </c>
      <c r="H2" s="30" t="s">
        <v>23</v>
      </c>
      <c r="I2" s="29">
        <v>8</v>
      </c>
      <c r="J2" s="31" t="s">
        <v>181</v>
      </c>
      <c r="K2" s="29">
        <v>352.09</v>
      </c>
      <c r="L2" s="32">
        <v>12</v>
      </c>
      <c r="M2" s="33">
        <v>12</v>
      </c>
      <c r="N2" s="29">
        <v>9.09</v>
      </c>
      <c r="O2" s="29">
        <v>4.0199999999999996</v>
      </c>
      <c r="P2" s="29">
        <v>4</v>
      </c>
      <c r="Q2" s="29">
        <v>3.95</v>
      </c>
      <c r="R2" s="39">
        <v>103</v>
      </c>
      <c r="S2" s="29">
        <v>33.6</v>
      </c>
      <c r="T2" s="29">
        <v>85.1</v>
      </c>
      <c r="U2" s="29">
        <v>26.1</v>
      </c>
      <c r="V2" s="29">
        <v>197</v>
      </c>
      <c r="W2" s="29">
        <v>17.5</v>
      </c>
      <c r="X2" s="29">
        <v>6.05</v>
      </c>
      <c r="Y2" s="29">
        <v>4</v>
      </c>
      <c r="Z2" s="29">
        <v>14</v>
      </c>
      <c r="AA2" s="29">
        <v>77</v>
      </c>
      <c r="AB2" s="29">
        <v>5</v>
      </c>
      <c r="AC2" s="29">
        <v>0</v>
      </c>
      <c r="AD2" s="28" t="s">
        <v>75</v>
      </c>
      <c r="AE2" s="28" t="s">
        <v>77</v>
      </c>
    </row>
  </sheetData>
  <conditionalFormatting sqref="C2:C104857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firstPageNumber="2147483648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51E8-95E1-4035-9E35-162E713C4557}">
  <dimension ref="A1:O102"/>
  <sheetViews>
    <sheetView workbookViewId="0">
      <selection activeCell="F30" sqref="F30"/>
    </sheetView>
  </sheetViews>
  <sheetFormatPr defaultRowHeight="14.4" x14ac:dyDescent="0.3"/>
  <cols>
    <col min="5" max="5" width="10" bestFit="1" customWidth="1"/>
  </cols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I1" s="119" t="s">
        <v>224</v>
      </c>
      <c r="J1" s="119"/>
      <c r="K1" s="119" t="s">
        <v>225</v>
      </c>
      <c r="L1" s="119"/>
      <c r="M1">
        <v>1</v>
      </c>
      <c r="N1" s="81">
        <v>12</v>
      </c>
      <c r="O1">
        <f>_xlfn.RANK.AVG(N1,$N$1:$N$102,1)</f>
        <v>51</v>
      </c>
    </row>
    <row r="2" spans="1:15" x14ac:dyDescent="0.3">
      <c r="A2" s="67">
        <v>81</v>
      </c>
      <c r="B2">
        <f t="shared" ref="B2:B26" si="0">_xlfn.RANK.AVG(A2,$N$1:$N$102,1)</f>
        <v>73.5</v>
      </c>
      <c r="C2" s="69">
        <v>63</v>
      </c>
      <c r="D2">
        <f t="shared" ref="D2:D26" si="1">_xlfn.RANK.AVG(C2,$N$1:$N$102,1)</f>
        <v>52.5</v>
      </c>
      <c r="E2" s="74">
        <v>44</v>
      </c>
      <c r="F2">
        <f t="shared" ref="F2:F27" si="2">_xlfn.RANK.AVG(E2,$N$1:$N$102,1)</f>
        <v>24</v>
      </c>
      <c r="G2" s="77">
        <v>31</v>
      </c>
      <c r="H2">
        <f t="shared" ref="H2:H24" si="3">_xlfn.RANK.AVG(G2,$N$1:$N$102,1)</f>
        <v>3.5</v>
      </c>
      <c r="I2" s="79">
        <v>20</v>
      </c>
      <c r="J2">
        <f t="shared" ref="J2:J3" si="4">_xlfn.RANK.AVG(I2,$N$1:$N$102,1)</f>
        <v>1</v>
      </c>
      <c r="K2" s="80">
        <v>12</v>
      </c>
      <c r="L2">
        <f>_xlfn.RANK.AVG(K2,$N$1:$N$102,1)</f>
        <v>1</v>
      </c>
      <c r="M2">
        <v>2</v>
      </c>
      <c r="N2" s="83">
        <v>20</v>
      </c>
      <c r="O2">
        <f t="shared" ref="O2:O65" si="5">_xlfn.RANK.AVG(N2,$N$1:$N$102,1)</f>
        <v>1</v>
      </c>
    </row>
    <row r="3" spans="1:15" x14ac:dyDescent="0.3">
      <c r="A3" s="67">
        <v>90</v>
      </c>
      <c r="B3">
        <f t="shared" si="0"/>
        <v>79</v>
      </c>
      <c r="C3" s="70">
        <v>66</v>
      </c>
      <c r="D3">
        <f t="shared" si="1"/>
        <v>54</v>
      </c>
      <c r="E3" s="75">
        <v>48</v>
      </c>
      <c r="F3">
        <f t="shared" si="2"/>
        <v>29</v>
      </c>
      <c r="G3" s="77">
        <v>31</v>
      </c>
      <c r="H3">
        <f t="shared" si="3"/>
        <v>3.5</v>
      </c>
      <c r="I3" s="79">
        <v>26</v>
      </c>
      <c r="J3">
        <f t="shared" si="4"/>
        <v>2</v>
      </c>
      <c r="M3">
        <v>3</v>
      </c>
      <c r="N3" s="83">
        <v>26</v>
      </c>
      <c r="O3">
        <f t="shared" si="5"/>
        <v>2</v>
      </c>
    </row>
    <row r="4" spans="1:15" x14ac:dyDescent="0.3">
      <c r="A4" s="67">
        <v>90</v>
      </c>
      <c r="B4">
        <f t="shared" si="0"/>
        <v>79</v>
      </c>
      <c r="C4" s="70">
        <v>67</v>
      </c>
      <c r="D4">
        <f t="shared" si="1"/>
        <v>55</v>
      </c>
      <c r="E4" s="76">
        <v>48</v>
      </c>
      <c r="F4">
        <f t="shared" si="2"/>
        <v>29</v>
      </c>
      <c r="G4" s="77">
        <v>32</v>
      </c>
      <c r="H4">
        <f t="shared" si="3"/>
        <v>5</v>
      </c>
      <c r="M4">
        <v>4</v>
      </c>
      <c r="N4" s="78">
        <v>31</v>
      </c>
      <c r="O4">
        <f t="shared" si="5"/>
        <v>3.5</v>
      </c>
    </row>
    <row r="5" spans="1:15" x14ac:dyDescent="0.3">
      <c r="A5" s="68">
        <v>90</v>
      </c>
      <c r="B5">
        <f t="shared" si="0"/>
        <v>79</v>
      </c>
      <c r="C5" s="71">
        <v>68</v>
      </c>
      <c r="D5">
        <f t="shared" si="1"/>
        <v>57</v>
      </c>
      <c r="E5" s="76">
        <v>48</v>
      </c>
      <c r="F5">
        <f t="shared" si="2"/>
        <v>29</v>
      </c>
      <c r="G5" s="77">
        <v>33</v>
      </c>
      <c r="H5">
        <f t="shared" si="3"/>
        <v>6</v>
      </c>
      <c r="M5">
        <v>5</v>
      </c>
      <c r="N5" s="77">
        <v>31</v>
      </c>
      <c r="O5">
        <f t="shared" si="5"/>
        <v>3.5</v>
      </c>
    </row>
    <row r="6" spans="1:15" x14ac:dyDescent="0.3">
      <c r="A6" s="67">
        <v>91</v>
      </c>
      <c r="B6">
        <f t="shared" si="0"/>
        <v>81</v>
      </c>
      <c r="C6" s="70">
        <v>68</v>
      </c>
      <c r="D6">
        <f t="shared" si="1"/>
        <v>57</v>
      </c>
      <c r="E6" s="76">
        <v>48</v>
      </c>
      <c r="F6">
        <f t="shared" si="2"/>
        <v>29</v>
      </c>
      <c r="G6" s="77">
        <v>34</v>
      </c>
      <c r="H6">
        <f t="shared" si="3"/>
        <v>7.5</v>
      </c>
      <c r="M6">
        <v>6</v>
      </c>
      <c r="N6" s="77">
        <v>32</v>
      </c>
      <c r="O6">
        <f t="shared" si="5"/>
        <v>5</v>
      </c>
    </row>
    <row r="7" spans="1:15" x14ac:dyDescent="0.3">
      <c r="A7" s="67">
        <v>93</v>
      </c>
      <c r="B7">
        <f t="shared" si="0"/>
        <v>82</v>
      </c>
      <c r="C7" s="70">
        <v>68</v>
      </c>
      <c r="D7">
        <f t="shared" si="1"/>
        <v>57</v>
      </c>
      <c r="E7" s="76">
        <v>48</v>
      </c>
      <c r="F7">
        <f t="shared" si="2"/>
        <v>29</v>
      </c>
      <c r="G7" s="77">
        <v>34</v>
      </c>
      <c r="H7">
        <f t="shared" si="3"/>
        <v>7.5</v>
      </c>
      <c r="M7">
        <v>7</v>
      </c>
      <c r="N7" s="78">
        <v>33</v>
      </c>
      <c r="O7">
        <f t="shared" si="5"/>
        <v>6</v>
      </c>
    </row>
    <row r="8" spans="1:15" x14ac:dyDescent="0.3">
      <c r="A8" s="68">
        <v>94</v>
      </c>
      <c r="B8">
        <f t="shared" si="0"/>
        <v>83</v>
      </c>
      <c r="C8" s="70">
        <v>71</v>
      </c>
      <c r="D8">
        <f t="shared" si="1"/>
        <v>59.5</v>
      </c>
      <c r="E8" s="76">
        <v>49</v>
      </c>
      <c r="F8">
        <f t="shared" si="2"/>
        <v>32.5</v>
      </c>
      <c r="G8" s="78">
        <v>35</v>
      </c>
      <c r="H8">
        <f t="shared" si="3"/>
        <v>9.5</v>
      </c>
      <c r="M8">
        <v>8</v>
      </c>
      <c r="N8" s="77">
        <v>34</v>
      </c>
      <c r="O8">
        <f t="shared" si="5"/>
        <v>7.5</v>
      </c>
    </row>
    <row r="9" spans="1:15" x14ac:dyDescent="0.3">
      <c r="A9" s="67">
        <v>95</v>
      </c>
      <c r="B9">
        <f t="shared" si="0"/>
        <v>84.5</v>
      </c>
      <c r="C9" s="70">
        <v>71</v>
      </c>
      <c r="D9">
        <f t="shared" si="1"/>
        <v>59.5</v>
      </c>
      <c r="E9" s="74">
        <v>49</v>
      </c>
      <c r="F9">
        <f t="shared" si="2"/>
        <v>32.5</v>
      </c>
      <c r="G9" s="78">
        <v>35</v>
      </c>
      <c r="H9">
        <f t="shared" si="3"/>
        <v>9.5</v>
      </c>
      <c r="M9">
        <v>9</v>
      </c>
      <c r="N9" s="77">
        <v>34</v>
      </c>
      <c r="O9">
        <f t="shared" si="5"/>
        <v>7.5</v>
      </c>
    </row>
    <row r="10" spans="1:15" x14ac:dyDescent="0.3">
      <c r="A10" s="67">
        <v>95</v>
      </c>
      <c r="B10">
        <f t="shared" si="0"/>
        <v>84.5</v>
      </c>
      <c r="C10" s="70">
        <v>73</v>
      </c>
      <c r="D10">
        <f t="shared" si="1"/>
        <v>61.5</v>
      </c>
      <c r="E10" s="76">
        <v>50</v>
      </c>
      <c r="F10">
        <f t="shared" si="2"/>
        <v>34.5</v>
      </c>
      <c r="G10" s="78">
        <v>36</v>
      </c>
      <c r="H10">
        <f t="shared" si="3"/>
        <v>12</v>
      </c>
      <c r="M10">
        <v>10</v>
      </c>
      <c r="N10" s="77">
        <v>35</v>
      </c>
      <c r="O10">
        <f t="shared" si="5"/>
        <v>9.5</v>
      </c>
    </row>
    <row r="11" spans="1:15" x14ac:dyDescent="0.3">
      <c r="A11" s="67">
        <v>96</v>
      </c>
      <c r="B11">
        <f t="shared" si="0"/>
        <v>86.5</v>
      </c>
      <c r="C11" s="72">
        <v>73</v>
      </c>
      <c r="D11">
        <f t="shared" si="1"/>
        <v>61.5</v>
      </c>
      <c r="E11" s="76">
        <v>50</v>
      </c>
      <c r="F11">
        <f t="shared" si="2"/>
        <v>34.5</v>
      </c>
      <c r="G11" s="78">
        <v>36</v>
      </c>
      <c r="H11">
        <f t="shared" si="3"/>
        <v>12</v>
      </c>
      <c r="M11">
        <v>11</v>
      </c>
      <c r="N11" s="77">
        <v>35</v>
      </c>
      <c r="O11">
        <f t="shared" si="5"/>
        <v>9.5</v>
      </c>
    </row>
    <row r="12" spans="1:15" x14ac:dyDescent="0.3">
      <c r="A12" s="67">
        <v>96</v>
      </c>
      <c r="B12">
        <f t="shared" si="0"/>
        <v>86.5</v>
      </c>
      <c r="C12" s="70">
        <v>75</v>
      </c>
      <c r="D12">
        <f t="shared" si="1"/>
        <v>63.5</v>
      </c>
      <c r="E12" s="76">
        <v>51</v>
      </c>
      <c r="F12">
        <f t="shared" si="2"/>
        <v>36.5</v>
      </c>
      <c r="G12" s="78">
        <v>36</v>
      </c>
      <c r="H12">
        <f t="shared" si="3"/>
        <v>12</v>
      </c>
      <c r="M12">
        <v>12</v>
      </c>
      <c r="N12" s="78">
        <v>36</v>
      </c>
      <c r="O12">
        <f t="shared" si="5"/>
        <v>12</v>
      </c>
    </row>
    <row r="13" spans="1:15" x14ac:dyDescent="0.3">
      <c r="A13" s="68">
        <v>98</v>
      </c>
      <c r="B13">
        <f t="shared" si="0"/>
        <v>89.5</v>
      </c>
      <c r="C13" s="70">
        <v>75</v>
      </c>
      <c r="D13">
        <f t="shared" si="1"/>
        <v>63.5</v>
      </c>
      <c r="E13" s="76">
        <v>51</v>
      </c>
      <c r="F13">
        <f t="shared" si="2"/>
        <v>36.5</v>
      </c>
      <c r="G13" s="78">
        <v>38</v>
      </c>
      <c r="H13">
        <f t="shared" si="3"/>
        <v>15</v>
      </c>
      <c r="M13">
        <v>13</v>
      </c>
      <c r="N13" s="78">
        <v>36</v>
      </c>
      <c r="O13">
        <f t="shared" si="5"/>
        <v>12</v>
      </c>
    </row>
    <row r="14" spans="1:15" x14ac:dyDescent="0.3">
      <c r="A14" s="68">
        <v>98</v>
      </c>
      <c r="B14">
        <f t="shared" si="0"/>
        <v>89.5</v>
      </c>
      <c r="C14" s="70">
        <v>76</v>
      </c>
      <c r="D14">
        <f t="shared" si="1"/>
        <v>66.5</v>
      </c>
      <c r="E14" s="76">
        <v>52</v>
      </c>
      <c r="F14">
        <f t="shared" si="2"/>
        <v>38</v>
      </c>
      <c r="G14" s="78">
        <v>38</v>
      </c>
      <c r="H14">
        <f t="shared" si="3"/>
        <v>15</v>
      </c>
      <c r="M14">
        <v>14</v>
      </c>
      <c r="N14" s="78">
        <v>36</v>
      </c>
      <c r="O14">
        <f t="shared" si="5"/>
        <v>12</v>
      </c>
    </row>
    <row r="15" spans="1:15" x14ac:dyDescent="0.3">
      <c r="A15" s="68">
        <v>100</v>
      </c>
      <c r="B15">
        <f t="shared" si="0"/>
        <v>91.5</v>
      </c>
      <c r="C15" s="70">
        <v>76</v>
      </c>
      <c r="D15">
        <f t="shared" si="1"/>
        <v>66.5</v>
      </c>
      <c r="E15" s="76">
        <v>53</v>
      </c>
      <c r="F15">
        <f t="shared" si="2"/>
        <v>39.5</v>
      </c>
      <c r="G15" s="78">
        <v>38</v>
      </c>
      <c r="H15">
        <f t="shared" si="3"/>
        <v>15</v>
      </c>
      <c r="M15">
        <v>15</v>
      </c>
      <c r="N15" s="78">
        <v>38</v>
      </c>
      <c r="O15">
        <f t="shared" si="5"/>
        <v>15</v>
      </c>
    </row>
    <row r="16" spans="1:15" x14ac:dyDescent="0.3">
      <c r="A16" s="68">
        <v>100</v>
      </c>
      <c r="B16">
        <f t="shared" si="0"/>
        <v>91.5</v>
      </c>
      <c r="C16" s="70">
        <v>76</v>
      </c>
      <c r="D16">
        <f t="shared" si="1"/>
        <v>66.5</v>
      </c>
      <c r="E16" s="76">
        <v>53</v>
      </c>
      <c r="F16">
        <f t="shared" si="2"/>
        <v>39.5</v>
      </c>
      <c r="G16" s="78">
        <v>39</v>
      </c>
      <c r="H16">
        <f t="shared" si="3"/>
        <v>17</v>
      </c>
      <c r="M16">
        <v>16</v>
      </c>
      <c r="N16" s="78">
        <v>38</v>
      </c>
      <c r="O16">
        <f t="shared" si="5"/>
        <v>15</v>
      </c>
    </row>
    <row r="17" spans="1:15" x14ac:dyDescent="0.3">
      <c r="A17" s="68">
        <v>101</v>
      </c>
      <c r="B17">
        <f t="shared" si="0"/>
        <v>93.5</v>
      </c>
      <c r="C17" s="70">
        <v>76</v>
      </c>
      <c r="D17">
        <f t="shared" si="1"/>
        <v>66.5</v>
      </c>
      <c r="E17" s="76">
        <v>54</v>
      </c>
      <c r="F17">
        <f t="shared" si="2"/>
        <v>41.5</v>
      </c>
      <c r="G17" s="78">
        <v>40</v>
      </c>
      <c r="H17">
        <f t="shared" si="3"/>
        <v>18.5</v>
      </c>
      <c r="M17">
        <v>17</v>
      </c>
      <c r="N17" s="78">
        <v>38</v>
      </c>
      <c r="O17">
        <f t="shared" si="5"/>
        <v>15</v>
      </c>
    </row>
    <row r="18" spans="1:15" x14ac:dyDescent="0.3">
      <c r="A18" s="68">
        <v>101</v>
      </c>
      <c r="B18">
        <f t="shared" si="0"/>
        <v>93.5</v>
      </c>
      <c r="C18" s="70">
        <v>77</v>
      </c>
      <c r="D18">
        <f t="shared" si="1"/>
        <v>69</v>
      </c>
      <c r="E18" s="76">
        <v>54</v>
      </c>
      <c r="F18">
        <f t="shared" si="2"/>
        <v>41.5</v>
      </c>
      <c r="G18" s="78">
        <v>40</v>
      </c>
      <c r="H18">
        <f t="shared" si="3"/>
        <v>18.5</v>
      </c>
      <c r="M18">
        <v>18</v>
      </c>
      <c r="N18" s="78">
        <v>39</v>
      </c>
      <c r="O18">
        <f t="shared" si="5"/>
        <v>17</v>
      </c>
    </row>
    <row r="19" spans="1:15" x14ac:dyDescent="0.3">
      <c r="A19" s="68">
        <v>102</v>
      </c>
      <c r="B19">
        <f t="shared" si="0"/>
        <v>95.5</v>
      </c>
      <c r="C19" s="70">
        <v>79</v>
      </c>
      <c r="D19">
        <f t="shared" si="1"/>
        <v>70</v>
      </c>
      <c r="E19" s="76">
        <v>56</v>
      </c>
      <c r="F19">
        <f t="shared" si="2"/>
        <v>43</v>
      </c>
      <c r="G19" s="78">
        <v>41</v>
      </c>
      <c r="H19">
        <f t="shared" si="3"/>
        <v>20</v>
      </c>
      <c r="M19">
        <v>19</v>
      </c>
      <c r="N19" s="78">
        <v>40</v>
      </c>
      <c r="O19">
        <f t="shared" si="5"/>
        <v>18.5</v>
      </c>
    </row>
    <row r="20" spans="1:15" x14ac:dyDescent="0.3">
      <c r="A20" s="68">
        <v>102</v>
      </c>
      <c r="B20">
        <f t="shared" si="0"/>
        <v>95.5</v>
      </c>
      <c r="C20" s="70">
        <v>80</v>
      </c>
      <c r="D20">
        <f t="shared" si="1"/>
        <v>71.5</v>
      </c>
      <c r="E20" s="76">
        <v>57</v>
      </c>
      <c r="F20">
        <f t="shared" si="2"/>
        <v>45</v>
      </c>
      <c r="G20" s="78">
        <v>43</v>
      </c>
      <c r="H20">
        <f t="shared" si="3"/>
        <v>21</v>
      </c>
      <c r="M20">
        <v>20</v>
      </c>
      <c r="N20" s="78">
        <v>40</v>
      </c>
      <c r="O20">
        <f t="shared" si="5"/>
        <v>18.5</v>
      </c>
    </row>
    <row r="21" spans="1:15" x14ac:dyDescent="0.3">
      <c r="A21" s="68">
        <v>104</v>
      </c>
      <c r="B21">
        <f t="shared" si="0"/>
        <v>97</v>
      </c>
      <c r="C21" s="70">
        <v>80</v>
      </c>
      <c r="D21">
        <f t="shared" si="1"/>
        <v>71.5</v>
      </c>
      <c r="E21" s="76">
        <v>57</v>
      </c>
      <c r="F21">
        <f t="shared" si="2"/>
        <v>45</v>
      </c>
      <c r="G21" s="78">
        <v>44</v>
      </c>
      <c r="H21">
        <f t="shared" si="3"/>
        <v>24</v>
      </c>
      <c r="M21">
        <v>21</v>
      </c>
      <c r="N21" s="78">
        <v>41</v>
      </c>
      <c r="O21">
        <f t="shared" si="5"/>
        <v>20</v>
      </c>
    </row>
    <row r="22" spans="1:15" x14ac:dyDescent="0.3">
      <c r="A22" s="68">
        <v>112</v>
      </c>
      <c r="B22">
        <f t="shared" si="0"/>
        <v>98</v>
      </c>
      <c r="C22" s="70">
        <v>81</v>
      </c>
      <c r="D22">
        <f t="shared" si="1"/>
        <v>73.5</v>
      </c>
      <c r="E22" s="76">
        <v>57</v>
      </c>
      <c r="F22">
        <f t="shared" si="2"/>
        <v>45</v>
      </c>
      <c r="G22" s="78">
        <v>44</v>
      </c>
      <c r="H22">
        <f t="shared" si="3"/>
        <v>24</v>
      </c>
      <c r="M22">
        <v>22</v>
      </c>
      <c r="N22" s="78">
        <v>43</v>
      </c>
      <c r="O22">
        <f t="shared" si="5"/>
        <v>21</v>
      </c>
    </row>
    <row r="23" spans="1:15" x14ac:dyDescent="0.3">
      <c r="A23" s="68">
        <v>116</v>
      </c>
      <c r="B23">
        <f t="shared" si="0"/>
        <v>99</v>
      </c>
      <c r="C23" s="71">
        <v>82</v>
      </c>
      <c r="D23">
        <f t="shared" si="1"/>
        <v>75</v>
      </c>
      <c r="E23" s="76">
        <v>58</v>
      </c>
      <c r="F23">
        <f t="shared" si="2"/>
        <v>48.5</v>
      </c>
      <c r="G23" s="78">
        <v>44</v>
      </c>
      <c r="H23">
        <f t="shared" si="3"/>
        <v>24</v>
      </c>
      <c r="M23">
        <v>23</v>
      </c>
      <c r="N23" s="74">
        <v>44</v>
      </c>
      <c r="O23">
        <f t="shared" si="5"/>
        <v>24</v>
      </c>
    </row>
    <row r="24" spans="1:15" x14ac:dyDescent="0.3">
      <c r="A24" s="68">
        <v>126</v>
      </c>
      <c r="B24">
        <f t="shared" si="0"/>
        <v>100</v>
      </c>
      <c r="C24" s="70">
        <v>84</v>
      </c>
      <c r="D24">
        <f t="shared" si="1"/>
        <v>76</v>
      </c>
      <c r="E24" s="76">
        <v>58</v>
      </c>
      <c r="F24">
        <f t="shared" si="2"/>
        <v>48.5</v>
      </c>
      <c r="G24" s="78">
        <v>44</v>
      </c>
      <c r="H24">
        <f t="shared" si="3"/>
        <v>24</v>
      </c>
      <c r="M24">
        <v>24</v>
      </c>
      <c r="N24" s="78">
        <v>44</v>
      </c>
      <c r="O24">
        <f t="shared" si="5"/>
        <v>24</v>
      </c>
    </row>
    <row r="25" spans="1:15" x14ac:dyDescent="0.3">
      <c r="A25" s="68">
        <v>127</v>
      </c>
      <c r="B25">
        <f t="shared" si="0"/>
        <v>101</v>
      </c>
      <c r="C25" s="71">
        <v>87</v>
      </c>
      <c r="D25">
        <f t="shared" si="1"/>
        <v>77</v>
      </c>
      <c r="E25" s="76">
        <v>58</v>
      </c>
      <c r="F25">
        <f t="shared" si="2"/>
        <v>48.5</v>
      </c>
      <c r="M25">
        <v>25</v>
      </c>
      <c r="N25" s="78">
        <v>44</v>
      </c>
      <c r="O25">
        <f t="shared" si="5"/>
        <v>24</v>
      </c>
    </row>
    <row r="26" spans="1:15" x14ac:dyDescent="0.3">
      <c r="A26" s="68">
        <v>128</v>
      </c>
      <c r="B26">
        <f t="shared" si="0"/>
        <v>102</v>
      </c>
      <c r="C26" s="73">
        <v>97</v>
      </c>
      <c r="D26">
        <f t="shared" si="1"/>
        <v>88</v>
      </c>
      <c r="E26" s="75">
        <v>58</v>
      </c>
      <c r="F26">
        <f t="shared" si="2"/>
        <v>48.5</v>
      </c>
      <c r="M26">
        <v>26</v>
      </c>
      <c r="N26" s="85">
        <v>44</v>
      </c>
      <c r="O26">
        <f t="shared" si="5"/>
        <v>24</v>
      </c>
    </row>
    <row r="27" spans="1:15" x14ac:dyDescent="0.3">
      <c r="E27" s="75">
        <v>63</v>
      </c>
      <c r="F27">
        <f t="shared" si="2"/>
        <v>52.5</v>
      </c>
      <c r="M27">
        <v>27</v>
      </c>
      <c r="N27" s="78">
        <v>44</v>
      </c>
      <c r="O27">
        <f t="shared" si="5"/>
        <v>24</v>
      </c>
    </row>
    <row r="28" spans="1:15" x14ac:dyDescent="0.3">
      <c r="A28" s="87" t="s">
        <v>227</v>
      </c>
      <c r="B28" s="86">
        <f>SUM(B2:B26)</f>
        <v>2235.5</v>
      </c>
      <c r="C28" s="87" t="s">
        <v>228</v>
      </c>
      <c r="D28" s="86">
        <f>SUM(D2:D26)</f>
        <v>1639</v>
      </c>
      <c r="E28" s="87" t="s">
        <v>232</v>
      </c>
      <c r="F28" s="86">
        <f>SUM(F2:F27)</f>
        <v>1000.5</v>
      </c>
      <c r="G28" s="87" t="s">
        <v>231</v>
      </c>
      <c r="H28" s="86">
        <f>SUM(H2:H24)</f>
        <v>324</v>
      </c>
      <c r="I28" s="87" t="s">
        <v>229</v>
      </c>
      <c r="J28">
        <f>SUM(J2:J3)</f>
        <v>3</v>
      </c>
      <c r="K28" s="87" t="s">
        <v>230</v>
      </c>
      <c r="L28">
        <f>SUM(L2)</f>
        <v>1</v>
      </c>
      <c r="M28">
        <v>28</v>
      </c>
      <c r="N28" s="76">
        <v>48</v>
      </c>
      <c r="O28">
        <f t="shared" si="5"/>
        <v>29</v>
      </c>
    </row>
    <row r="29" spans="1:15" x14ac:dyDescent="0.3">
      <c r="B29">
        <f>B28/COUNT(A2:A26)</f>
        <v>89.42</v>
      </c>
      <c r="D29">
        <f t="shared" ref="D29:L29" si="6">D28/COUNT(C2:C26)</f>
        <v>65.56</v>
      </c>
      <c r="F29">
        <f>F28/COUNT(E2:E27)</f>
        <v>38.480769230769234</v>
      </c>
      <c r="H29">
        <f t="shared" si="6"/>
        <v>14.086956521739131</v>
      </c>
      <c r="J29">
        <f t="shared" si="6"/>
        <v>1.5</v>
      </c>
      <c r="L29">
        <f t="shared" si="6"/>
        <v>1</v>
      </c>
      <c r="M29">
        <v>29</v>
      </c>
      <c r="N29" s="76">
        <v>48</v>
      </c>
      <c r="O29">
        <f t="shared" si="5"/>
        <v>29</v>
      </c>
    </row>
    <row r="30" spans="1:15" x14ac:dyDescent="0.3">
      <c r="M30">
        <v>30</v>
      </c>
      <c r="N30" s="76">
        <v>48</v>
      </c>
      <c r="O30">
        <f t="shared" si="5"/>
        <v>29</v>
      </c>
    </row>
    <row r="31" spans="1:15" x14ac:dyDescent="0.3">
      <c r="A31" s="115" t="s">
        <v>233</v>
      </c>
      <c r="B31" s="115"/>
      <c r="C31" s="115"/>
      <c r="D31" s="86" t="s">
        <v>239</v>
      </c>
      <c r="E31" s="88">
        <v>5</v>
      </c>
      <c r="M31">
        <v>31</v>
      </c>
      <c r="N31" s="76">
        <v>48</v>
      </c>
      <c r="O31">
        <f t="shared" si="5"/>
        <v>29</v>
      </c>
    </row>
    <row r="32" spans="1:15" x14ac:dyDescent="0.3">
      <c r="A32" s="115" t="s">
        <v>234</v>
      </c>
      <c r="B32" s="115"/>
      <c r="C32" s="115"/>
      <c r="D32" s="86" t="s">
        <v>213</v>
      </c>
      <c r="E32" s="89">
        <f>0.05</f>
        <v>0.05</v>
      </c>
      <c r="M32">
        <v>32</v>
      </c>
      <c r="N32" s="76">
        <v>48</v>
      </c>
      <c r="O32">
        <f t="shared" si="5"/>
        <v>29</v>
      </c>
    </row>
    <row r="33" spans="1:15" x14ac:dyDescent="0.3">
      <c r="A33" s="115"/>
      <c r="B33" s="115"/>
      <c r="C33" s="115"/>
      <c r="D33" s="86"/>
      <c r="M33">
        <v>33</v>
      </c>
      <c r="N33" s="76">
        <v>49</v>
      </c>
      <c r="O33">
        <f t="shared" si="5"/>
        <v>32.5</v>
      </c>
    </row>
    <row r="34" spans="1:15" x14ac:dyDescent="0.3">
      <c r="A34" s="118" t="s">
        <v>238</v>
      </c>
      <c r="B34" s="118"/>
      <c r="C34" s="118"/>
      <c r="D34" s="86" t="s">
        <v>199</v>
      </c>
      <c r="E34">
        <v>102</v>
      </c>
      <c r="M34">
        <v>34</v>
      </c>
      <c r="N34" s="74">
        <v>49</v>
      </c>
      <c r="O34">
        <f t="shared" si="5"/>
        <v>32.5</v>
      </c>
    </row>
    <row r="35" spans="1:15" x14ac:dyDescent="0.3">
      <c r="A35" s="118" t="s">
        <v>241</v>
      </c>
      <c r="B35" s="118"/>
      <c r="C35" s="118"/>
      <c r="D35" s="86" t="s">
        <v>240</v>
      </c>
      <c r="E35">
        <f>(E34+1)/2</f>
        <v>51.5</v>
      </c>
      <c r="M35">
        <v>35</v>
      </c>
      <c r="N35" s="76">
        <v>50</v>
      </c>
      <c r="O35">
        <f t="shared" si="5"/>
        <v>34.5</v>
      </c>
    </row>
    <row r="36" spans="1:15" x14ac:dyDescent="0.3">
      <c r="A36" s="119"/>
      <c r="B36" s="119"/>
      <c r="C36" s="119"/>
      <c r="D36" s="86" t="s">
        <v>242</v>
      </c>
      <c r="E36">
        <f>COUNT(A2:A26)*(B29-$E$35)^2+COUNT(C2:C26)*(D29-$E$35)^2+COUNT(E2:E27)*(F29-$E$35)^2+COUNT(G2:G24)*(H29-$E$35)^2+COUNT(I2:I3)*(J29-$E$35)^2+COUNT(K2)*(L29-$E$35)^2</f>
        <v>85041.433528428097</v>
      </c>
      <c r="M36">
        <v>36</v>
      </c>
      <c r="N36" s="76">
        <v>50</v>
      </c>
      <c r="O36">
        <f t="shared" si="5"/>
        <v>34.5</v>
      </c>
    </row>
    <row r="37" spans="1:15" x14ac:dyDescent="0.3">
      <c r="A37" s="115" t="s">
        <v>236</v>
      </c>
      <c r="B37" s="115"/>
      <c r="C37" s="115"/>
      <c r="D37" s="86" t="s">
        <v>237</v>
      </c>
      <c r="E37">
        <f>E36/(E34*(E34+1)/12)</f>
        <v>97.134704201516954</v>
      </c>
      <c r="M37">
        <v>37</v>
      </c>
      <c r="N37" s="76">
        <v>51</v>
      </c>
      <c r="O37">
        <f t="shared" si="5"/>
        <v>36.5</v>
      </c>
    </row>
    <row r="38" spans="1:15" x14ac:dyDescent="0.3">
      <c r="A38" s="115" t="s">
        <v>253</v>
      </c>
      <c r="B38" s="115"/>
      <c r="C38" s="115"/>
      <c r="D38" s="86" t="s">
        <v>254</v>
      </c>
      <c r="E38">
        <f>_xlfn.CHISQ.INV(1-E32,E31-1)</f>
        <v>9.4877290367811575</v>
      </c>
      <c r="M38">
        <v>38</v>
      </c>
      <c r="N38" s="76">
        <v>51</v>
      </c>
      <c r="O38">
        <f t="shared" si="5"/>
        <v>36.5</v>
      </c>
    </row>
    <row r="39" spans="1:15" x14ac:dyDescent="0.3">
      <c r="M39">
        <v>39</v>
      </c>
      <c r="N39" s="76">
        <v>52</v>
      </c>
      <c r="O39">
        <f t="shared" si="5"/>
        <v>38</v>
      </c>
    </row>
    <row r="40" spans="1:15" x14ac:dyDescent="0.3">
      <c r="B40" s="116" t="s">
        <v>243</v>
      </c>
      <c r="C40" s="116"/>
      <c r="D40" s="116"/>
      <c r="E40" s="117" t="str">
        <f>IF(E37&gt;E38,"Различия групп значимы","Различия групп значимы")</f>
        <v>Различия групп значимы</v>
      </c>
      <c r="F40" s="117"/>
      <c r="G40" s="117"/>
      <c r="M40">
        <v>40</v>
      </c>
      <c r="N40" s="76">
        <v>53</v>
      </c>
      <c r="O40">
        <f t="shared" si="5"/>
        <v>39.5</v>
      </c>
    </row>
    <row r="41" spans="1:15" x14ac:dyDescent="0.3">
      <c r="B41" s="116"/>
      <c r="C41" s="116"/>
      <c r="D41" s="116"/>
      <c r="E41" s="117"/>
      <c r="F41" s="117"/>
      <c r="G41" s="117"/>
      <c r="M41">
        <v>41</v>
      </c>
      <c r="N41" s="76">
        <v>53</v>
      </c>
      <c r="O41">
        <f t="shared" si="5"/>
        <v>39.5</v>
      </c>
    </row>
    <row r="42" spans="1:15" x14ac:dyDescent="0.3">
      <c r="M42">
        <v>42</v>
      </c>
      <c r="N42" s="76">
        <v>54</v>
      </c>
      <c r="O42">
        <f t="shared" si="5"/>
        <v>41.5</v>
      </c>
    </row>
    <row r="43" spans="1:15" x14ac:dyDescent="0.3">
      <c r="M43">
        <v>43</v>
      </c>
      <c r="N43" s="76">
        <v>54</v>
      </c>
      <c r="O43">
        <f t="shared" si="5"/>
        <v>41.5</v>
      </c>
    </row>
    <row r="44" spans="1:15" x14ac:dyDescent="0.3">
      <c r="M44">
        <v>44</v>
      </c>
      <c r="N44" s="76">
        <v>56</v>
      </c>
      <c r="O44">
        <f t="shared" si="5"/>
        <v>43</v>
      </c>
    </row>
    <row r="45" spans="1:15" x14ac:dyDescent="0.3">
      <c r="M45">
        <v>45</v>
      </c>
      <c r="N45" s="76">
        <v>57</v>
      </c>
      <c r="O45">
        <f t="shared" si="5"/>
        <v>45</v>
      </c>
    </row>
    <row r="46" spans="1:15" x14ac:dyDescent="0.3">
      <c r="M46">
        <v>46</v>
      </c>
      <c r="N46" s="76">
        <v>57</v>
      </c>
      <c r="O46">
        <f t="shared" si="5"/>
        <v>45</v>
      </c>
    </row>
    <row r="47" spans="1:15" x14ac:dyDescent="0.3">
      <c r="M47">
        <v>47</v>
      </c>
      <c r="N47" s="76">
        <v>57</v>
      </c>
      <c r="O47">
        <f t="shared" si="5"/>
        <v>45</v>
      </c>
    </row>
    <row r="48" spans="1:15" x14ac:dyDescent="0.3">
      <c r="M48">
        <v>48</v>
      </c>
      <c r="N48" s="76">
        <v>58</v>
      </c>
      <c r="O48">
        <f t="shared" si="5"/>
        <v>48.5</v>
      </c>
    </row>
    <row r="49" spans="13:15" x14ac:dyDescent="0.3">
      <c r="M49">
        <v>49</v>
      </c>
      <c r="N49" s="76">
        <v>58</v>
      </c>
      <c r="O49">
        <f t="shared" si="5"/>
        <v>48.5</v>
      </c>
    </row>
    <row r="50" spans="13:15" x14ac:dyDescent="0.3">
      <c r="M50">
        <v>50</v>
      </c>
      <c r="N50" s="75">
        <v>58</v>
      </c>
      <c r="O50">
        <f t="shared" si="5"/>
        <v>48.5</v>
      </c>
    </row>
    <row r="51" spans="13:15" x14ac:dyDescent="0.3">
      <c r="M51">
        <v>51</v>
      </c>
      <c r="N51" s="76">
        <v>58</v>
      </c>
      <c r="O51">
        <f t="shared" si="5"/>
        <v>48.5</v>
      </c>
    </row>
    <row r="52" spans="13:15" x14ac:dyDescent="0.3">
      <c r="M52">
        <v>52</v>
      </c>
      <c r="N52" s="84">
        <v>63</v>
      </c>
      <c r="O52">
        <f t="shared" si="5"/>
        <v>52.5</v>
      </c>
    </row>
    <row r="53" spans="13:15" x14ac:dyDescent="0.3">
      <c r="M53">
        <v>53</v>
      </c>
      <c r="N53" s="76">
        <v>63</v>
      </c>
      <c r="O53">
        <f t="shared" si="5"/>
        <v>52.5</v>
      </c>
    </row>
    <row r="54" spans="13:15" x14ac:dyDescent="0.3">
      <c r="M54">
        <v>54</v>
      </c>
      <c r="N54" s="70">
        <v>66</v>
      </c>
      <c r="O54">
        <f t="shared" si="5"/>
        <v>54</v>
      </c>
    </row>
    <row r="55" spans="13:15" x14ac:dyDescent="0.3">
      <c r="M55">
        <v>55</v>
      </c>
      <c r="N55" s="70">
        <v>67</v>
      </c>
      <c r="O55">
        <f t="shared" si="5"/>
        <v>55</v>
      </c>
    </row>
    <row r="56" spans="13:15" x14ac:dyDescent="0.3">
      <c r="M56">
        <v>56</v>
      </c>
      <c r="N56" s="71">
        <v>68</v>
      </c>
      <c r="O56">
        <f t="shared" si="5"/>
        <v>57</v>
      </c>
    </row>
    <row r="57" spans="13:15" x14ac:dyDescent="0.3">
      <c r="M57">
        <v>57</v>
      </c>
      <c r="N57" s="70">
        <v>68</v>
      </c>
      <c r="O57">
        <f t="shared" si="5"/>
        <v>57</v>
      </c>
    </row>
    <row r="58" spans="13:15" x14ac:dyDescent="0.3">
      <c r="M58">
        <v>58</v>
      </c>
      <c r="N58" s="70">
        <v>68</v>
      </c>
      <c r="O58">
        <f t="shared" si="5"/>
        <v>57</v>
      </c>
    </row>
    <row r="59" spans="13:15" x14ac:dyDescent="0.3">
      <c r="M59">
        <v>59</v>
      </c>
      <c r="N59" s="70">
        <v>71</v>
      </c>
      <c r="O59">
        <f t="shared" si="5"/>
        <v>59.5</v>
      </c>
    </row>
    <row r="60" spans="13:15" x14ac:dyDescent="0.3">
      <c r="M60">
        <v>60</v>
      </c>
      <c r="N60" s="70">
        <v>71</v>
      </c>
      <c r="O60">
        <f t="shared" si="5"/>
        <v>59.5</v>
      </c>
    </row>
    <row r="61" spans="13:15" x14ac:dyDescent="0.3">
      <c r="M61">
        <v>61</v>
      </c>
      <c r="N61" s="70">
        <v>73</v>
      </c>
      <c r="O61">
        <f t="shared" si="5"/>
        <v>61.5</v>
      </c>
    </row>
    <row r="62" spans="13:15" x14ac:dyDescent="0.3">
      <c r="M62">
        <v>62</v>
      </c>
      <c r="N62" s="72">
        <v>73</v>
      </c>
      <c r="O62">
        <f t="shared" si="5"/>
        <v>61.5</v>
      </c>
    </row>
    <row r="63" spans="13:15" x14ac:dyDescent="0.3">
      <c r="M63">
        <v>63</v>
      </c>
      <c r="N63" s="70">
        <v>75</v>
      </c>
      <c r="O63">
        <f t="shared" si="5"/>
        <v>63.5</v>
      </c>
    </row>
    <row r="64" spans="13:15" x14ac:dyDescent="0.3">
      <c r="M64">
        <v>64</v>
      </c>
      <c r="N64" s="70">
        <v>75</v>
      </c>
      <c r="O64">
        <f t="shared" si="5"/>
        <v>63.5</v>
      </c>
    </row>
    <row r="65" spans="13:15" x14ac:dyDescent="0.3">
      <c r="M65">
        <v>65</v>
      </c>
      <c r="N65" s="70">
        <v>76</v>
      </c>
      <c r="O65">
        <f t="shared" si="5"/>
        <v>66.5</v>
      </c>
    </row>
    <row r="66" spans="13:15" x14ac:dyDescent="0.3">
      <c r="M66">
        <v>66</v>
      </c>
      <c r="N66" s="70">
        <v>76</v>
      </c>
      <c r="O66">
        <f t="shared" ref="O66:O102" si="7">_xlfn.RANK.AVG(N66,$N$1:$N$102,1)</f>
        <v>66.5</v>
      </c>
    </row>
    <row r="67" spans="13:15" x14ac:dyDescent="0.3">
      <c r="M67">
        <v>67</v>
      </c>
      <c r="N67" s="70">
        <v>76</v>
      </c>
      <c r="O67">
        <f t="shared" si="7"/>
        <v>66.5</v>
      </c>
    </row>
    <row r="68" spans="13:15" x14ac:dyDescent="0.3">
      <c r="M68">
        <v>68</v>
      </c>
      <c r="N68" s="70">
        <v>76</v>
      </c>
      <c r="O68">
        <f t="shared" si="7"/>
        <v>66.5</v>
      </c>
    </row>
    <row r="69" spans="13:15" x14ac:dyDescent="0.3">
      <c r="M69">
        <v>69</v>
      </c>
      <c r="N69" s="70">
        <v>77</v>
      </c>
      <c r="O69">
        <f t="shared" si="7"/>
        <v>69</v>
      </c>
    </row>
    <row r="70" spans="13:15" x14ac:dyDescent="0.3">
      <c r="M70">
        <v>70</v>
      </c>
      <c r="N70" s="70">
        <v>79</v>
      </c>
      <c r="O70">
        <f t="shared" si="7"/>
        <v>70</v>
      </c>
    </row>
    <row r="71" spans="13:15" x14ac:dyDescent="0.3">
      <c r="M71">
        <v>71</v>
      </c>
      <c r="N71" s="70">
        <v>80</v>
      </c>
      <c r="O71">
        <f t="shared" si="7"/>
        <v>71.5</v>
      </c>
    </row>
    <row r="72" spans="13:15" x14ac:dyDescent="0.3">
      <c r="M72">
        <v>72</v>
      </c>
      <c r="N72" s="70">
        <v>80</v>
      </c>
      <c r="O72">
        <f t="shared" si="7"/>
        <v>71.5</v>
      </c>
    </row>
    <row r="73" spans="13:15" x14ac:dyDescent="0.3">
      <c r="M73">
        <v>73</v>
      </c>
      <c r="N73" s="68">
        <v>81</v>
      </c>
      <c r="O73">
        <f t="shared" si="7"/>
        <v>73.5</v>
      </c>
    </row>
    <row r="74" spans="13:15" x14ac:dyDescent="0.3">
      <c r="M74">
        <v>74</v>
      </c>
      <c r="N74" s="70">
        <v>81</v>
      </c>
      <c r="O74">
        <f t="shared" si="7"/>
        <v>73.5</v>
      </c>
    </row>
    <row r="75" spans="13:15" x14ac:dyDescent="0.3">
      <c r="M75">
        <v>75</v>
      </c>
      <c r="N75" s="73">
        <v>82</v>
      </c>
      <c r="O75">
        <f t="shared" si="7"/>
        <v>75</v>
      </c>
    </row>
    <row r="76" spans="13:15" x14ac:dyDescent="0.3">
      <c r="M76">
        <v>76</v>
      </c>
      <c r="N76" s="84">
        <v>84</v>
      </c>
      <c r="O76">
        <f t="shared" si="7"/>
        <v>76</v>
      </c>
    </row>
    <row r="77" spans="13:15" x14ac:dyDescent="0.3">
      <c r="M77">
        <v>77</v>
      </c>
      <c r="N77" s="73">
        <v>87</v>
      </c>
      <c r="O77">
        <f t="shared" si="7"/>
        <v>77</v>
      </c>
    </row>
    <row r="78" spans="13:15" x14ac:dyDescent="0.3">
      <c r="M78">
        <v>78</v>
      </c>
      <c r="N78" s="67">
        <v>90</v>
      </c>
      <c r="O78">
        <f t="shared" si="7"/>
        <v>79</v>
      </c>
    </row>
    <row r="79" spans="13:15" x14ac:dyDescent="0.3">
      <c r="M79">
        <v>79</v>
      </c>
      <c r="N79" s="67">
        <v>90</v>
      </c>
      <c r="O79">
        <f t="shared" si="7"/>
        <v>79</v>
      </c>
    </row>
    <row r="80" spans="13:15" x14ac:dyDescent="0.3">
      <c r="M80">
        <v>80</v>
      </c>
      <c r="N80" s="67">
        <v>90</v>
      </c>
      <c r="O80">
        <f t="shared" si="7"/>
        <v>79</v>
      </c>
    </row>
    <row r="81" spans="13:15" x14ac:dyDescent="0.3">
      <c r="M81">
        <v>81</v>
      </c>
      <c r="N81" s="67">
        <v>91</v>
      </c>
      <c r="O81">
        <f t="shared" si="7"/>
        <v>81</v>
      </c>
    </row>
    <row r="82" spans="13:15" x14ac:dyDescent="0.3">
      <c r="M82">
        <v>82</v>
      </c>
      <c r="N82" s="67">
        <v>93</v>
      </c>
      <c r="O82">
        <f t="shared" si="7"/>
        <v>82</v>
      </c>
    </row>
    <row r="83" spans="13:15" x14ac:dyDescent="0.3">
      <c r="M83">
        <v>83</v>
      </c>
      <c r="N83" s="68">
        <v>94</v>
      </c>
      <c r="O83">
        <f t="shared" si="7"/>
        <v>83</v>
      </c>
    </row>
    <row r="84" spans="13:15" x14ac:dyDescent="0.3">
      <c r="M84">
        <v>84</v>
      </c>
      <c r="N84" s="68">
        <v>95</v>
      </c>
      <c r="O84">
        <f t="shared" si="7"/>
        <v>84.5</v>
      </c>
    </row>
    <row r="85" spans="13:15" x14ac:dyDescent="0.3">
      <c r="M85">
        <v>85</v>
      </c>
      <c r="N85" s="68">
        <v>95</v>
      </c>
      <c r="O85">
        <f t="shared" si="7"/>
        <v>84.5</v>
      </c>
    </row>
    <row r="86" spans="13:15" x14ac:dyDescent="0.3">
      <c r="M86">
        <v>86</v>
      </c>
      <c r="N86" s="68">
        <v>96</v>
      </c>
      <c r="O86">
        <f t="shared" si="7"/>
        <v>86.5</v>
      </c>
    </row>
    <row r="87" spans="13:15" x14ac:dyDescent="0.3">
      <c r="M87">
        <v>87</v>
      </c>
      <c r="N87" s="68">
        <v>96</v>
      </c>
      <c r="O87">
        <f t="shared" si="7"/>
        <v>86.5</v>
      </c>
    </row>
    <row r="88" spans="13:15" x14ac:dyDescent="0.3">
      <c r="M88">
        <v>88</v>
      </c>
      <c r="N88" s="71">
        <v>97</v>
      </c>
      <c r="O88">
        <f t="shared" si="7"/>
        <v>88</v>
      </c>
    </row>
    <row r="89" spans="13:15" x14ac:dyDescent="0.3">
      <c r="M89">
        <v>89</v>
      </c>
      <c r="N89" s="68">
        <v>98</v>
      </c>
      <c r="O89">
        <f t="shared" si="7"/>
        <v>89.5</v>
      </c>
    </row>
    <row r="90" spans="13:15" x14ac:dyDescent="0.3">
      <c r="M90">
        <v>90</v>
      </c>
      <c r="N90" s="68">
        <v>98</v>
      </c>
      <c r="O90">
        <f t="shared" si="7"/>
        <v>89.5</v>
      </c>
    </row>
    <row r="91" spans="13:15" x14ac:dyDescent="0.3">
      <c r="M91">
        <v>91</v>
      </c>
      <c r="N91" s="68">
        <v>100</v>
      </c>
      <c r="O91">
        <f t="shared" si="7"/>
        <v>91.5</v>
      </c>
    </row>
    <row r="92" spans="13:15" x14ac:dyDescent="0.3">
      <c r="M92">
        <v>92</v>
      </c>
      <c r="N92" s="68">
        <v>100</v>
      </c>
      <c r="O92">
        <f t="shared" si="7"/>
        <v>91.5</v>
      </c>
    </row>
    <row r="93" spans="13:15" x14ac:dyDescent="0.3">
      <c r="M93">
        <v>93</v>
      </c>
      <c r="N93" s="68">
        <v>101</v>
      </c>
      <c r="O93">
        <f t="shared" si="7"/>
        <v>93.5</v>
      </c>
    </row>
    <row r="94" spans="13:15" x14ac:dyDescent="0.3">
      <c r="M94">
        <v>94</v>
      </c>
      <c r="N94" s="68">
        <v>101</v>
      </c>
      <c r="O94">
        <f t="shared" si="7"/>
        <v>93.5</v>
      </c>
    </row>
    <row r="95" spans="13:15" x14ac:dyDescent="0.3">
      <c r="M95">
        <v>95</v>
      </c>
      <c r="N95" s="68">
        <v>102</v>
      </c>
      <c r="O95">
        <f t="shared" si="7"/>
        <v>95.5</v>
      </c>
    </row>
    <row r="96" spans="13:15" x14ac:dyDescent="0.3">
      <c r="M96">
        <v>96</v>
      </c>
      <c r="N96" s="68">
        <v>102</v>
      </c>
      <c r="O96">
        <f t="shared" si="7"/>
        <v>95.5</v>
      </c>
    </row>
    <row r="97" spans="13:15" x14ac:dyDescent="0.3">
      <c r="M97">
        <v>97</v>
      </c>
      <c r="N97" s="68">
        <v>104</v>
      </c>
      <c r="O97">
        <f t="shared" si="7"/>
        <v>97</v>
      </c>
    </row>
    <row r="98" spans="13:15" x14ac:dyDescent="0.3">
      <c r="M98">
        <v>98</v>
      </c>
      <c r="N98" s="68">
        <v>112</v>
      </c>
      <c r="O98">
        <f t="shared" si="7"/>
        <v>98</v>
      </c>
    </row>
    <row r="99" spans="13:15" x14ac:dyDescent="0.3">
      <c r="M99">
        <v>99</v>
      </c>
      <c r="N99" s="68">
        <v>116</v>
      </c>
      <c r="O99">
        <f t="shared" si="7"/>
        <v>99</v>
      </c>
    </row>
    <row r="100" spans="13:15" x14ac:dyDescent="0.3">
      <c r="M100">
        <v>100</v>
      </c>
      <c r="N100" s="68">
        <v>126</v>
      </c>
      <c r="O100">
        <f t="shared" si="7"/>
        <v>100</v>
      </c>
    </row>
    <row r="101" spans="13:15" x14ac:dyDescent="0.3">
      <c r="M101">
        <v>101</v>
      </c>
      <c r="N101" s="68">
        <v>127</v>
      </c>
      <c r="O101">
        <f t="shared" si="7"/>
        <v>101</v>
      </c>
    </row>
    <row r="102" spans="13:15" x14ac:dyDescent="0.3">
      <c r="M102">
        <v>102</v>
      </c>
      <c r="N102" s="82">
        <v>128</v>
      </c>
      <c r="O102">
        <f t="shared" si="7"/>
        <v>102</v>
      </c>
    </row>
  </sheetData>
  <sortState xmlns:xlrd2="http://schemas.microsoft.com/office/spreadsheetml/2017/richdata2" ref="N1:N102">
    <sortCondition ref="N91:N102"/>
  </sortState>
  <mergeCells count="16">
    <mergeCell ref="I1:J1"/>
    <mergeCell ref="K1:L1"/>
    <mergeCell ref="A31:C31"/>
    <mergeCell ref="A1:B1"/>
    <mergeCell ref="C1:D1"/>
    <mergeCell ref="E1:F1"/>
    <mergeCell ref="G1:H1"/>
    <mergeCell ref="A38:C38"/>
    <mergeCell ref="B40:D41"/>
    <mergeCell ref="E40:G41"/>
    <mergeCell ref="A32:C32"/>
    <mergeCell ref="A33:C33"/>
    <mergeCell ref="A34:C34"/>
    <mergeCell ref="A35:C35"/>
    <mergeCell ref="A36:C36"/>
    <mergeCell ref="A37:C3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A1D-091F-4A31-9379-9E8CBA03711A}">
  <dimension ref="A1:O99"/>
  <sheetViews>
    <sheetView topLeftCell="A31" workbookViewId="0">
      <selection activeCell="K26" sqref="K26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M1">
        <v>1</v>
      </c>
      <c r="N1" s="78">
        <f t="shared" ref="N1:N23" si="0">G2</f>
        <v>31</v>
      </c>
      <c r="O1">
        <f t="shared" ref="O1:O32" si="1">_xlfn.RANK.AVG(N1,$N$1:$N$99,1)</f>
        <v>1.5</v>
      </c>
    </row>
    <row r="2" spans="1:15" x14ac:dyDescent="0.3">
      <c r="A2" s="68">
        <v>81</v>
      </c>
      <c r="B2">
        <f t="shared" ref="B2:B26" si="2">_xlfn.RANK.AVG(A2,$N$1:$N$99,1)</f>
        <v>70.5</v>
      </c>
      <c r="C2" s="69">
        <v>63</v>
      </c>
      <c r="D2">
        <f t="shared" ref="D2:D26" si="3">_xlfn.RANK.AVG(C2,$N$1:$N$99,1)</f>
        <v>49.5</v>
      </c>
      <c r="E2" s="74">
        <v>44</v>
      </c>
      <c r="F2">
        <f t="shared" ref="F2:F27" si="4">_xlfn.RANK.AVG(E2,$N$1:$N$99,1)</f>
        <v>22</v>
      </c>
      <c r="G2" s="77">
        <v>31</v>
      </c>
      <c r="H2">
        <f t="shared" ref="H2:H24" si="5">_xlfn.RANK.AVG(G2,$N$1:$N$99,1)</f>
        <v>1.5</v>
      </c>
      <c r="M2">
        <v>2</v>
      </c>
      <c r="N2" s="78">
        <f t="shared" si="0"/>
        <v>31</v>
      </c>
      <c r="O2">
        <f t="shared" si="1"/>
        <v>1.5</v>
      </c>
    </row>
    <row r="3" spans="1:15" x14ac:dyDescent="0.3">
      <c r="A3" s="68">
        <v>90</v>
      </c>
      <c r="B3">
        <f t="shared" si="2"/>
        <v>76</v>
      </c>
      <c r="C3" s="70">
        <v>66</v>
      </c>
      <c r="D3">
        <f t="shared" si="3"/>
        <v>51</v>
      </c>
      <c r="E3" s="75">
        <v>48</v>
      </c>
      <c r="F3">
        <f t="shared" si="4"/>
        <v>27</v>
      </c>
      <c r="G3" s="77">
        <v>31</v>
      </c>
      <c r="H3">
        <f t="shared" si="5"/>
        <v>1.5</v>
      </c>
      <c r="M3">
        <v>3</v>
      </c>
      <c r="N3" s="78">
        <f t="shared" si="0"/>
        <v>32</v>
      </c>
      <c r="O3">
        <f t="shared" si="1"/>
        <v>3</v>
      </c>
    </row>
    <row r="4" spans="1:15" x14ac:dyDescent="0.3">
      <c r="A4" s="68">
        <v>90</v>
      </c>
      <c r="B4">
        <f t="shared" si="2"/>
        <v>76</v>
      </c>
      <c r="C4" s="70">
        <v>67</v>
      </c>
      <c r="D4">
        <f t="shared" si="3"/>
        <v>52</v>
      </c>
      <c r="E4" s="76">
        <v>48</v>
      </c>
      <c r="F4">
        <f t="shared" si="4"/>
        <v>27</v>
      </c>
      <c r="G4" s="77">
        <v>32</v>
      </c>
      <c r="H4">
        <f t="shared" si="5"/>
        <v>3</v>
      </c>
      <c r="M4">
        <v>4</v>
      </c>
      <c r="N4" s="78">
        <f t="shared" si="0"/>
        <v>33</v>
      </c>
      <c r="O4">
        <f t="shared" si="1"/>
        <v>4</v>
      </c>
    </row>
    <row r="5" spans="1:15" x14ac:dyDescent="0.3">
      <c r="A5" s="68">
        <v>90</v>
      </c>
      <c r="B5">
        <f t="shared" si="2"/>
        <v>76</v>
      </c>
      <c r="C5" s="71">
        <v>68</v>
      </c>
      <c r="D5">
        <f t="shared" si="3"/>
        <v>54</v>
      </c>
      <c r="E5" s="76">
        <v>48</v>
      </c>
      <c r="F5">
        <f t="shared" si="4"/>
        <v>27</v>
      </c>
      <c r="G5" s="77">
        <v>33</v>
      </c>
      <c r="H5">
        <f t="shared" si="5"/>
        <v>4</v>
      </c>
      <c r="M5">
        <v>5</v>
      </c>
      <c r="N5" s="78">
        <f t="shared" si="0"/>
        <v>34</v>
      </c>
      <c r="O5">
        <f t="shared" si="1"/>
        <v>5.5</v>
      </c>
    </row>
    <row r="6" spans="1:15" x14ac:dyDescent="0.3">
      <c r="A6" s="68">
        <v>91</v>
      </c>
      <c r="B6">
        <f t="shared" si="2"/>
        <v>78</v>
      </c>
      <c r="C6" s="70">
        <v>68</v>
      </c>
      <c r="D6">
        <f t="shared" si="3"/>
        <v>54</v>
      </c>
      <c r="E6" s="76">
        <v>48</v>
      </c>
      <c r="F6">
        <f t="shared" si="4"/>
        <v>27</v>
      </c>
      <c r="G6" s="77">
        <v>34</v>
      </c>
      <c r="H6">
        <f t="shared" si="5"/>
        <v>5.5</v>
      </c>
      <c r="M6">
        <v>6</v>
      </c>
      <c r="N6" s="78">
        <f t="shared" si="0"/>
        <v>34</v>
      </c>
      <c r="O6">
        <f t="shared" si="1"/>
        <v>5.5</v>
      </c>
    </row>
    <row r="7" spans="1:15" x14ac:dyDescent="0.3">
      <c r="A7" s="68">
        <v>93</v>
      </c>
      <c r="B7">
        <f t="shared" si="2"/>
        <v>79</v>
      </c>
      <c r="C7" s="70">
        <v>68</v>
      </c>
      <c r="D7">
        <f t="shared" si="3"/>
        <v>54</v>
      </c>
      <c r="E7" s="76">
        <v>48</v>
      </c>
      <c r="F7">
        <f t="shared" si="4"/>
        <v>27</v>
      </c>
      <c r="G7" s="77">
        <v>34</v>
      </c>
      <c r="H7">
        <f t="shared" si="5"/>
        <v>5.5</v>
      </c>
      <c r="M7">
        <v>7</v>
      </c>
      <c r="N7" s="78">
        <f t="shared" si="0"/>
        <v>35</v>
      </c>
      <c r="O7">
        <f t="shared" si="1"/>
        <v>7.5</v>
      </c>
    </row>
    <row r="8" spans="1:15" x14ac:dyDescent="0.3">
      <c r="A8" s="68">
        <v>94</v>
      </c>
      <c r="B8">
        <f t="shared" si="2"/>
        <v>80</v>
      </c>
      <c r="C8" s="70">
        <v>71</v>
      </c>
      <c r="D8">
        <f t="shared" si="3"/>
        <v>56.5</v>
      </c>
      <c r="E8" s="76">
        <v>49</v>
      </c>
      <c r="F8">
        <f t="shared" si="4"/>
        <v>30.5</v>
      </c>
      <c r="G8" s="78">
        <v>35</v>
      </c>
      <c r="H8">
        <f t="shared" si="5"/>
        <v>7.5</v>
      </c>
      <c r="M8">
        <v>8</v>
      </c>
      <c r="N8" s="78">
        <f t="shared" si="0"/>
        <v>35</v>
      </c>
      <c r="O8">
        <f t="shared" si="1"/>
        <v>7.5</v>
      </c>
    </row>
    <row r="9" spans="1:15" x14ac:dyDescent="0.3">
      <c r="A9" s="68">
        <v>95</v>
      </c>
      <c r="B9">
        <f t="shared" si="2"/>
        <v>81.5</v>
      </c>
      <c r="C9" s="70">
        <v>71</v>
      </c>
      <c r="D9">
        <f t="shared" si="3"/>
        <v>56.5</v>
      </c>
      <c r="E9" s="74">
        <v>49</v>
      </c>
      <c r="F9">
        <f t="shared" si="4"/>
        <v>30.5</v>
      </c>
      <c r="G9" s="78">
        <v>35</v>
      </c>
      <c r="H9">
        <f t="shared" si="5"/>
        <v>7.5</v>
      </c>
      <c r="M9">
        <v>9</v>
      </c>
      <c r="N9" s="78">
        <f t="shared" si="0"/>
        <v>36</v>
      </c>
      <c r="O9">
        <f t="shared" si="1"/>
        <v>10</v>
      </c>
    </row>
    <row r="10" spans="1:15" x14ac:dyDescent="0.3">
      <c r="A10" s="68">
        <v>95</v>
      </c>
      <c r="B10">
        <f t="shared" si="2"/>
        <v>81.5</v>
      </c>
      <c r="C10" s="70">
        <v>73</v>
      </c>
      <c r="D10">
        <f t="shared" si="3"/>
        <v>58.5</v>
      </c>
      <c r="E10" s="76">
        <v>50</v>
      </c>
      <c r="F10">
        <f t="shared" si="4"/>
        <v>32.5</v>
      </c>
      <c r="G10" s="78">
        <v>36</v>
      </c>
      <c r="H10">
        <f t="shared" si="5"/>
        <v>10</v>
      </c>
      <c r="M10">
        <v>10</v>
      </c>
      <c r="N10" s="78">
        <f t="shared" si="0"/>
        <v>36</v>
      </c>
      <c r="O10">
        <f t="shared" si="1"/>
        <v>10</v>
      </c>
    </row>
    <row r="11" spans="1:15" x14ac:dyDescent="0.3">
      <c r="A11" s="68">
        <v>96</v>
      </c>
      <c r="B11">
        <f t="shared" si="2"/>
        <v>83.5</v>
      </c>
      <c r="C11" s="72">
        <v>73</v>
      </c>
      <c r="D11">
        <f t="shared" si="3"/>
        <v>58.5</v>
      </c>
      <c r="E11" s="76">
        <v>50</v>
      </c>
      <c r="F11">
        <f t="shared" si="4"/>
        <v>32.5</v>
      </c>
      <c r="G11" s="78">
        <v>36</v>
      </c>
      <c r="H11">
        <f t="shared" si="5"/>
        <v>10</v>
      </c>
      <c r="M11">
        <v>11</v>
      </c>
      <c r="N11" s="78">
        <f t="shared" si="0"/>
        <v>36</v>
      </c>
      <c r="O11">
        <f t="shared" si="1"/>
        <v>10</v>
      </c>
    </row>
    <row r="12" spans="1:15" x14ac:dyDescent="0.3">
      <c r="A12" s="68">
        <v>96</v>
      </c>
      <c r="B12">
        <f t="shared" si="2"/>
        <v>83.5</v>
      </c>
      <c r="C12" s="70">
        <v>75</v>
      </c>
      <c r="D12">
        <f t="shared" si="3"/>
        <v>60.5</v>
      </c>
      <c r="E12" s="76">
        <v>51</v>
      </c>
      <c r="F12">
        <f t="shared" si="4"/>
        <v>34.5</v>
      </c>
      <c r="G12" s="78">
        <v>36</v>
      </c>
      <c r="H12">
        <f t="shared" si="5"/>
        <v>10</v>
      </c>
      <c r="M12">
        <v>12</v>
      </c>
      <c r="N12" s="78">
        <f t="shared" si="0"/>
        <v>38</v>
      </c>
      <c r="O12">
        <f t="shared" si="1"/>
        <v>13</v>
      </c>
    </row>
    <row r="13" spans="1:15" x14ac:dyDescent="0.3">
      <c r="A13" s="68">
        <v>98</v>
      </c>
      <c r="B13">
        <f t="shared" si="2"/>
        <v>86.5</v>
      </c>
      <c r="C13" s="70">
        <v>75</v>
      </c>
      <c r="D13">
        <f t="shared" si="3"/>
        <v>60.5</v>
      </c>
      <c r="E13" s="76">
        <v>51</v>
      </c>
      <c r="F13">
        <f t="shared" si="4"/>
        <v>34.5</v>
      </c>
      <c r="G13" s="78">
        <v>38</v>
      </c>
      <c r="H13">
        <f t="shared" si="5"/>
        <v>13</v>
      </c>
      <c r="M13">
        <v>13</v>
      </c>
      <c r="N13" s="78">
        <f t="shared" si="0"/>
        <v>38</v>
      </c>
      <c r="O13">
        <f t="shared" si="1"/>
        <v>13</v>
      </c>
    </row>
    <row r="14" spans="1:15" x14ac:dyDescent="0.3">
      <c r="A14" s="68">
        <v>98</v>
      </c>
      <c r="B14">
        <f t="shared" si="2"/>
        <v>86.5</v>
      </c>
      <c r="C14" s="70">
        <v>76</v>
      </c>
      <c r="D14">
        <f t="shared" si="3"/>
        <v>63.5</v>
      </c>
      <c r="E14" s="76">
        <v>52</v>
      </c>
      <c r="F14">
        <f t="shared" si="4"/>
        <v>36</v>
      </c>
      <c r="G14" s="78">
        <v>38</v>
      </c>
      <c r="H14">
        <f t="shared" si="5"/>
        <v>13</v>
      </c>
      <c r="M14">
        <v>14</v>
      </c>
      <c r="N14" s="78">
        <f t="shared" si="0"/>
        <v>38</v>
      </c>
      <c r="O14">
        <f t="shared" si="1"/>
        <v>13</v>
      </c>
    </row>
    <row r="15" spans="1:15" x14ac:dyDescent="0.3">
      <c r="A15" s="68">
        <v>100</v>
      </c>
      <c r="B15">
        <f t="shared" si="2"/>
        <v>88.5</v>
      </c>
      <c r="C15" s="70">
        <v>76</v>
      </c>
      <c r="D15">
        <f t="shared" si="3"/>
        <v>63.5</v>
      </c>
      <c r="E15" s="76">
        <v>53</v>
      </c>
      <c r="F15">
        <f t="shared" si="4"/>
        <v>37.5</v>
      </c>
      <c r="G15" s="78">
        <v>38</v>
      </c>
      <c r="H15">
        <f t="shared" si="5"/>
        <v>13</v>
      </c>
      <c r="M15">
        <v>15</v>
      </c>
      <c r="N15" s="78">
        <f t="shared" si="0"/>
        <v>39</v>
      </c>
      <c r="O15">
        <f t="shared" si="1"/>
        <v>15</v>
      </c>
    </row>
    <row r="16" spans="1:15" x14ac:dyDescent="0.3">
      <c r="A16" s="68">
        <v>100</v>
      </c>
      <c r="B16">
        <f t="shared" si="2"/>
        <v>88.5</v>
      </c>
      <c r="C16" s="70">
        <v>76</v>
      </c>
      <c r="D16">
        <f t="shared" si="3"/>
        <v>63.5</v>
      </c>
      <c r="E16" s="76">
        <v>53</v>
      </c>
      <c r="F16">
        <f t="shared" si="4"/>
        <v>37.5</v>
      </c>
      <c r="G16" s="78">
        <v>39</v>
      </c>
      <c r="H16">
        <f t="shared" si="5"/>
        <v>15</v>
      </c>
      <c r="M16">
        <v>16</v>
      </c>
      <c r="N16" s="78">
        <f t="shared" si="0"/>
        <v>40</v>
      </c>
      <c r="O16">
        <f t="shared" si="1"/>
        <v>16.5</v>
      </c>
    </row>
    <row r="17" spans="1:15" x14ac:dyDescent="0.3">
      <c r="A17" s="68">
        <v>101</v>
      </c>
      <c r="B17">
        <f t="shared" si="2"/>
        <v>90.5</v>
      </c>
      <c r="C17" s="70">
        <v>76</v>
      </c>
      <c r="D17">
        <f t="shared" si="3"/>
        <v>63.5</v>
      </c>
      <c r="E17" s="76">
        <v>54</v>
      </c>
      <c r="F17">
        <f t="shared" si="4"/>
        <v>39.5</v>
      </c>
      <c r="G17" s="78">
        <v>40</v>
      </c>
      <c r="H17">
        <f t="shared" si="5"/>
        <v>16.5</v>
      </c>
      <c r="M17">
        <v>17</v>
      </c>
      <c r="N17" s="78">
        <f t="shared" si="0"/>
        <v>40</v>
      </c>
      <c r="O17">
        <f t="shared" si="1"/>
        <v>16.5</v>
      </c>
    </row>
    <row r="18" spans="1:15" x14ac:dyDescent="0.3">
      <c r="A18" s="68">
        <v>101</v>
      </c>
      <c r="B18">
        <f t="shared" si="2"/>
        <v>90.5</v>
      </c>
      <c r="C18" s="70">
        <v>77</v>
      </c>
      <c r="D18">
        <f t="shared" si="3"/>
        <v>66</v>
      </c>
      <c r="E18" s="76">
        <v>54</v>
      </c>
      <c r="F18">
        <f t="shared" si="4"/>
        <v>39.5</v>
      </c>
      <c r="G18" s="78">
        <v>40</v>
      </c>
      <c r="H18">
        <f t="shared" si="5"/>
        <v>16.5</v>
      </c>
      <c r="M18">
        <v>18</v>
      </c>
      <c r="N18" s="78">
        <f t="shared" si="0"/>
        <v>41</v>
      </c>
      <c r="O18">
        <f t="shared" si="1"/>
        <v>18</v>
      </c>
    </row>
    <row r="19" spans="1:15" x14ac:dyDescent="0.3">
      <c r="A19" s="68">
        <v>102</v>
      </c>
      <c r="B19">
        <f t="shared" si="2"/>
        <v>92.5</v>
      </c>
      <c r="C19" s="70">
        <v>79</v>
      </c>
      <c r="D19">
        <f t="shared" si="3"/>
        <v>67</v>
      </c>
      <c r="E19" s="76">
        <v>56</v>
      </c>
      <c r="F19">
        <f t="shared" si="4"/>
        <v>41</v>
      </c>
      <c r="G19" s="78">
        <v>41</v>
      </c>
      <c r="H19">
        <f t="shared" si="5"/>
        <v>18</v>
      </c>
      <c r="M19">
        <v>19</v>
      </c>
      <c r="N19" s="78">
        <f t="shared" si="0"/>
        <v>43</v>
      </c>
      <c r="O19">
        <f t="shared" si="1"/>
        <v>19</v>
      </c>
    </row>
    <row r="20" spans="1:15" x14ac:dyDescent="0.3">
      <c r="A20" s="68">
        <v>102</v>
      </c>
      <c r="B20">
        <f t="shared" si="2"/>
        <v>92.5</v>
      </c>
      <c r="C20" s="70">
        <v>80</v>
      </c>
      <c r="D20">
        <f t="shared" si="3"/>
        <v>68.5</v>
      </c>
      <c r="E20" s="76">
        <v>57</v>
      </c>
      <c r="F20">
        <f t="shared" si="4"/>
        <v>43</v>
      </c>
      <c r="G20" s="78">
        <v>43</v>
      </c>
      <c r="H20">
        <f t="shared" si="5"/>
        <v>19</v>
      </c>
      <c r="M20">
        <v>20</v>
      </c>
      <c r="N20" s="78">
        <f t="shared" si="0"/>
        <v>44</v>
      </c>
      <c r="O20">
        <f t="shared" si="1"/>
        <v>22</v>
      </c>
    </row>
    <row r="21" spans="1:15" x14ac:dyDescent="0.3">
      <c r="A21" s="68">
        <v>104</v>
      </c>
      <c r="B21">
        <f t="shared" si="2"/>
        <v>94</v>
      </c>
      <c r="C21" s="70">
        <v>80</v>
      </c>
      <c r="D21">
        <f t="shared" si="3"/>
        <v>68.5</v>
      </c>
      <c r="E21" s="76">
        <v>57</v>
      </c>
      <c r="F21">
        <f t="shared" si="4"/>
        <v>43</v>
      </c>
      <c r="G21" s="78">
        <v>44</v>
      </c>
      <c r="H21">
        <f t="shared" si="5"/>
        <v>22</v>
      </c>
      <c r="M21">
        <v>21</v>
      </c>
      <c r="N21" s="78">
        <f t="shared" si="0"/>
        <v>44</v>
      </c>
      <c r="O21">
        <f t="shared" si="1"/>
        <v>22</v>
      </c>
    </row>
    <row r="22" spans="1:15" x14ac:dyDescent="0.3">
      <c r="A22" s="68">
        <v>112</v>
      </c>
      <c r="B22">
        <f t="shared" si="2"/>
        <v>95</v>
      </c>
      <c r="C22" s="70">
        <v>81</v>
      </c>
      <c r="D22">
        <f t="shared" si="3"/>
        <v>70.5</v>
      </c>
      <c r="E22" s="76">
        <v>57</v>
      </c>
      <c r="F22">
        <f t="shared" si="4"/>
        <v>43</v>
      </c>
      <c r="G22" s="78">
        <v>44</v>
      </c>
      <c r="H22">
        <f t="shared" si="5"/>
        <v>22</v>
      </c>
      <c r="M22">
        <v>22</v>
      </c>
      <c r="N22" s="78">
        <f t="shared" si="0"/>
        <v>44</v>
      </c>
      <c r="O22">
        <f t="shared" si="1"/>
        <v>22</v>
      </c>
    </row>
    <row r="23" spans="1:15" x14ac:dyDescent="0.3">
      <c r="A23" s="68">
        <v>116</v>
      </c>
      <c r="B23">
        <f t="shared" si="2"/>
        <v>96</v>
      </c>
      <c r="C23" s="71">
        <v>82</v>
      </c>
      <c r="D23">
        <f t="shared" si="3"/>
        <v>72</v>
      </c>
      <c r="E23" s="76">
        <v>58</v>
      </c>
      <c r="F23">
        <f t="shared" si="4"/>
        <v>46.5</v>
      </c>
      <c r="G23" s="78">
        <v>44</v>
      </c>
      <c r="H23">
        <f t="shared" si="5"/>
        <v>22</v>
      </c>
      <c r="M23">
        <v>23</v>
      </c>
      <c r="N23" s="78">
        <f t="shared" si="0"/>
        <v>44</v>
      </c>
      <c r="O23">
        <f t="shared" si="1"/>
        <v>22</v>
      </c>
    </row>
    <row r="24" spans="1:15" x14ac:dyDescent="0.3">
      <c r="A24" s="68">
        <v>126</v>
      </c>
      <c r="B24">
        <f t="shared" si="2"/>
        <v>97</v>
      </c>
      <c r="C24" s="70">
        <v>84</v>
      </c>
      <c r="D24">
        <f t="shared" si="3"/>
        <v>73</v>
      </c>
      <c r="E24" s="76">
        <v>58</v>
      </c>
      <c r="F24">
        <f t="shared" si="4"/>
        <v>46.5</v>
      </c>
      <c r="G24" s="78">
        <v>44</v>
      </c>
      <c r="H24">
        <f t="shared" si="5"/>
        <v>22</v>
      </c>
      <c r="M24">
        <v>24</v>
      </c>
      <c r="N24" s="74">
        <f t="shared" ref="N24:N49" si="6">E2</f>
        <v>44</v>
      </c>
      <c r="O24">
        <f t="shared" si="1"/>
        <v>22</v>
      </c>
    </row>
    <row r="25" spans="1:15" x14ac:dyDescent="0.3">
      <c r="A25" s="68">
        <v>127</v>
      </c>
      <c r="B25">
        <f t="shared" si="2"/>
        <v>98</v>
      </c>
      <c r="C25" s="71">
        <v>87</v>
      </c>
      <c r="D25">
        <f t="shared" si="3"/>
        <v>74</v>
      </c>
      <c r="E25" s="76">
        <v>58</v>
      </c>
      <c r="F25">
        <f t="shared" si="4"/>
        <v>46.5</v>
      </c>
      <c r="M25">
        <v>25</v>
      </c>
      <c r="N25" s="74">
        <f t="shared" si="6"/>
        <v>48</v>
      </c>
      <c r="O25">
        <f t="shared" si="1"/>
        <v>27</v>
      </c>
    </row>
    <row r="26" spans="1:15" x14ac:dyDescent="0.3">
      <c r="A26" s="68">
        <v>128</v>
      </c>
      <c r="B26">
        <f t="shared" si="2"/>
        <v>99</v>
      </c>
      <c r="C26" s="73">
        <v>97</v>
      </c>
      <c r="D26">
        <f t="shared" si="3"/>
        <v>85</v>
      </c>
      <c r="E26" s="75">
        <v>58</v>
      </c>
      <c r="F26">
        <f t="shared" si="4"/>
        <v>46.5</v>
      </c>
      <c r="M26">
        <v>26</v>
      </c>
      <c r="N26" s="74">
        <f t="shared" si="6"/>
        <v>48</v>
      </c>
      <c r="O26">
        <f t="shared" si="1"/>
        <v>27</v>
      </c>
    </row>
    <row r="27" spans="1:15" x14ac:dyDescent="0.3">
      <c r="E27" s="94">
        <v>63</v>
      </c>
      <c r="F27">
        <f t="shared" si="4"/>
        <v>49.5</v>
      </c>
      <c r="M27">
        <v>27</v>
      </c>
      <c r="N27" s="74">
        <f t="shared" si="6"/>
        <v>48</v>
      </c>
      <c r="O27">
        <f t="shared" si="1"/>
        <v>27</v>
      </c>
    </row>
    <row r="28" spans="1:15" x14ac:dyDescent="0.3">
      <c r="A28" s="95" t="s">
        <v>227</v>
      </c>
      <c r="B28" s="96">
        <f>SUM(B2:B26)</f>
        <v>2160.5</v>
      </c>
      <c r="C28" s="95" t="s">
        <v>228</v>
      </c>
      <c r="D28" s="96">
        <f>SUM(D2:D26)</f>
        <v>1564</v>
      </c>
      <c r="E28" s="95" t="s">
        <v>232</v>
      </c>
      <c r="F28" s="96">
        <f>SUM(F2:F27)</f>
        <v>947.5</v>
      </c>
      <c r="G28" s="95" t="s">
        <v>231</v>
      </c>
      <c r="H28" s="96">
        <f>SUM(H2:H24)</f>
        <v>278</v>
      </c>
      <c r="M28">
        <v>28</v>
      </c>
      <c r="N28" s="74">
        <f t="shared" si="6"/>
        <v>48</v>
      </c>
      <c r="O28">
        <f t="shared" si="1"/>
        <v>27</v>
      </c>
    </row>
    <row r="29" spans="1:15" x14ac:dyDescent="0.3">
      <c r="A29" s="92" t="s">
        <v>245</v>
      </c>
      <c r="B29" s="93">
        <f>B28/COUNT(A2:A26)</f>
        <v>86.42</v>
      </c>
      <c r="C29" s="92" t="s">
        <v>246</v>
      </c>
      <c r="D29" s="93">
        <f t="shared" ref="D29:H29" si="7">D28/COUNT(C2:C26)</f>
        <v>62.56</v>
      </c>
      <c r="E29" s="92" t="s">
        <v>256</v>
      </c>
      <c r="F29" s="93">
        <f>F28/COUNT(E2:E27)</f>
        <v>36.442307692307693</v>
      </c>
      <c r="G29" s="92" t="s">
        <v>259</v>
      </c>
      <c r="H29" s="93">
        <f t="shared" si="7"/>
        <v>12.086956521739131</v>
      </c>
      <c r="M29">
        <v>29</v>
      </c>
      <c r="N29" s="74">
        <f t="shared" si="6"/>
        <v>48</v>
      </c>
      <c r="O29">
        <f t="shared" si="1"/>
        <v>27</v>
      </c>
    </row>
    <row r="30" spans="1:15" x14ac:dyDescent="0.3">
      <c r="M30">
        <v>30</v>
      </c>
      <c r="N30" s="74">
        <f t="shared" si="6"/>
        <v>49</v>
      </c>
      <c r="O30">
        <f t="shared" si="1"/>
        <v>30.5</v>
      </c>
    </row>
    <row r="31" spans="1:15" x14ac:dyDescent="0.3">
      <c r="A31" s="115" t="s">
        <v>233</v>
      </c>
      <c r="B31" s="115"/>
      <c r="C31" s="115"/>
      <c r="D31" s="113" t="s">
        <v>239</v>
      </c>
      <c r="E31" s="88">
        <v>5</v>
      </c>
      <c r="M31">
        <v>31</v>
      </c>
      <c r="N31" s="74">
        <f t="shared" si="6"/>
        <v>49</v>
      </c>
      <c r="O31">
        <f t="shared" si="1"/>
        <v>30.5</v>
      </c>
    </row>
    <row r="32" spans="1:15" x14ac:dyDescent="0.3">
      <c r="A32" s="115" t="s">
        <v>234</v>
      </c>
      <c r="B32" s="115"/>
      <c r="C32" s="115"/>
      <c r="D32" s="113" t="s">
        <v>213</v>
      </c>
      <c r="E32" s="89">
        <f>0.01</f>
        <v>0.01</v>
      </c>
      <c r="M32">
        <v>32</v>
      </c>
      <c r="N32" s="74">
        <f t="shared" si="6"/>
        <v>50</v>
      </c>
      <c r="O32">
        <f t="shared" si="1"/>
        <v>32.5</v>
      </c>
    </row>
    <row r="33" spans="1:15" x14ac:dyDescent="0.3">
      <c r="A33" s="115" t="s">
        <v>235</v>
      </c>
      <c r="B33" s="115"/>
      <c r="C33" s="115"/>
      <c r="D33" s="113" t="s">
        <v>204</v>
      </c>
      <c r="E33">
        <f>_xlfn.CHISQ.INV(1-E32,E31-1)</f>
        <v>13.276704135987615</v>
      </c>
      <c r="M33">
        <v>33</v>
      </c>
      <c r="N33" s="74">
        <f t="shared" si="6"/>
        <v>50</v>
      </c>
      <c r="O33">
        <f t="shared" ref="O33:O64" si="8">_xlfn.RANK.AVG(N33,$N$1:$N$99,1)</f>
        <v>32.5</v>
      </c>
    </row>
    <row r="34" spans="1:15" x14ac:dyDescent="0.3">
      <c r="A34" s="118" t="s">
        <v>238</v>
      </c>
      <c r="B34" s="118"/>
      <c r="C34" s="118"/>
      <c r="D34" s="113" t="s">
        <v>199</v>
      </c>
      <c r="E34">
        <f>COUNT(N1:N99)</f>
        <v>99</v>
      </c>
      <c r="M34">
        <v>34</v>
      </c>
      <c r="N34" s="74">
        <f t="shared" si="6"/>
        <v>51</v>
      </c>
      <c r="O34">
        <f t="shared" si="8"/>
        <v>34.5</v>
      </c>
    </row>
    <row r="35" spans="1:15" x14ac:dyDescent="0.3">
      <c r="A35" s="118" t="s">
        <v>241</v>
      </c>
      <c r="B35" s="118"/>
      <c r="C35" s="118"/>
      <c r="D35" s="113" t="s">
        <v>240</v>
      </c>
      <c r="E35">
        <f>(E34+1)/2</f>
        <v>50</v>
      </c>
      <c r="M35">
        <v>35</v>
      </c>
      <c r="N35" s="74">
        <f t="shared" si="6"/>
        <v>51</v>
      </c>
      <c r="O35">
        <f t="shared" si="8"/>
        <v>34.5</v>
      </c>
    </row>
    <row r="36" spans="1:15" x14ac:dyDescent="0.3">
      <c r="A36" s="129" t="s">
        <v>277</v>
      </c>
      <c r="B36" s="129"/>
      <c r="C36" s="129"/>
      <c r="D36" s="113"/>
      <c r="E36">
        <f>3.144</f>
        <v>3.1440000000000001</v>
      </c>
      <c r="M36">
        <v>36</v>
      </c>
      <c r="N36" s="74">
        <f t="shared" si="6"/>
        <v>52</v>
      </c>
      <c r="O36">
        <f t="shared" si="8"/>
        <v>36</v>
      </c>
    </row>
    <row r="37" spans="1:15" x14ac:dyDescent="0.3">
      <c r="A37" s="128" t="s">
        <v>278</v>
      </c>
      <c r="B37" s="115"/>
      <c r="C37" s="115"/>
      <c r="D37" s="113"/>
      <c r="E37">
        <f>2.639</f>
        <v>2.6389999999999998</v>
      </c>
      <c r="M37">
        <v>37</v>
      </c>
      <c r="N37" s="74">
        <f t="shared" si="6"/>
        <v>53</v>
      </c>
      <c r="O37">
        <f t="shared" si="8"/>
        <v>37.5</v>
      </c>
    </row>
    <row r="38" spans="1:15" x14ac:dyDescent="0.3">
      <c r="A38" s="115"/>
      <c r="B38" s="115"/>
      <c r="C38" s="115"/>
      <c r="D38" s="86"/>
      <c r="M38">
        <v>38</v>
      </c>
      <c r="N38" s="74">
        <f t="shared" si="6"/>
        <v>53</v>
      </c>
      <c r="O38">
        <f t="shared" si="8"/>
        <v>37.5</v>
      </c>
    </row>
    <row r="39" spans="1:15" ht="15" thickBot="1" x14ac:dyDescent="0.35">
      <c r="M39">
        <v>39</v>
      </c>
      <c r="N39" s="74">
        <f t="shared" si="6"/>
        <v>54</v>
      </c>
      <c r="O39">
        <f t="shared" si="8"/>
        <v>39.5</v>
      </c>
    </row>
    <row r="40" spans="1:15" ht="14.4" customHeight="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54</v>
      </c>
      <c r="O40">
        <f t="shared" si="8"/>
        <v>39.5</v>
      </c>
    </row>
    <row r="41" spans="1:15" ht="14.4" customHeight="1" x14ac:dyDescent="0.3">
      <c r="B41" s="97" t="s">
        <v>245</v>
      </c>
      <c r="C41" s="98">
        <f>B29</f>
        <v>86.42</v>
      </c>
      <c r="D41" s="91"/>
      <c r="E41" s="59"/>
      <c r="F41" s="97" t="s">
        <v>245</v>
      </c>
      <c r="G41" s="98">
        <f>B29</f>
        <v>86.42</v>
      </c>
      <c r="I41" s="116"/>
      <c r="J41" s="116"/>
      <c r="M41">
        <v>41</v>
      </c>
      <c r="N41" s="74">
        <f t="shared" si="6"/>
        <v>56</v>
      </c>
      <c r="O41">
        <f t="shared" si="8"/>
        <v>41</v>
      </c>
    </row>
    <row r="42" spans="1:15" x14ac:dyDescent="0.3">
      <c r="B42" s="99" t="s">
        <v>246</v>
      </c>
      <c r="C42" s="100">
        <f>D29</f>
        <v>62.56</v>
      </c>
      <c r="D42" s="86"/>
      <c r="E42" s="86"/>
      <c r="F42" s="99" t="s">
        <v>256</v>
      </c>
      <c r="G42" s="100">
        <f>F29</f>
        <v>36.442307692307693</v>
      </c>
      <c r="I42" s="126" t="s">
        <v>264</v>
      </c>
      <c r="J42" s="127"/>
      <c r="M42">
        <v>42</v>
      </c>
      <c r="N42" s="74">
        <f t="shared" si="6"/>
        <v>57</v>
      </c>
      <c r="O42">
        <f t="shared" si="8"/>
        <v>43</v>
      </c>
    </row>
    <row r="43" spans="1:15" x14ac:dyDescent="0.3">
      <c r="B43" s="99" t="s">
        <v>247</v>
      </c>
      <c r="C43" s="100">
        <f>COUNT(A2:A26)</f>
        <v>25</v>
      </c>
      <c r="D43" s="86"/>
      <c r="E43" s="86"/>
      <c r="F43" s="99" t="s">
        <v>247</v>
      </c>
      <c r="G43" s="100">
        <f>COUNT(A2:A26)</f>
        <v>25</v>
      </c>
      <c r="I43" s="127"/>
      <c r="J43" s="127"/>
      <c r="M43">
        <v>43</v>
      </c>
      <c r="N43" s="74">
        <f t="shared" si="6"/>
        <v>57</v>
      </c>
      <c r="O43">
        <f t="shared" si="8"/>
        <v>43</v>
      </c>
    </row>
    <row r="44" spans="1:15" x14ac:dyDescent="0.3">
      <c r="B44" s="99" t="s">
        <v>248</v>
      </c>
      <c r="C44" s="100">
        <f>COUNT(C2:C26)</f>
        <v>25</v>
      </c>
      <c r="D44" s="86"/>
      <c r="E44" s="86"/>
      <c r="F44" s="99" t="s">
        <v>257</v>
      </c>
      <c r="G44" s="100">
        <f>COUNT(E2:E27)</f>
        <v>26</v>
      </c>
      <c r="M44">
        <v>44</v>
      </c>
      <c r="N44" s="74">
        <f t="shared" si="6"/>
        <v>57</v>
      </c>
      <c r="O44">
        <f t="shared" si="8"/>
        <v>43</v>
      </c>
    </row>
    <row r="45" spans="1:15" x14ac:dyDescent="0.3">
      <c r="B45" s="99" t="s">
        <v>250</v>
      </c>
      <c r="C45" s="101">
        <f>C43+C44</f>
        <v>50</v>
      </c>
      <c r="D45" s="86"/>
      <c r="E45" s="86"/>
      <c r="F45" s="99" t="s">
        <v>250</v>
      </c>
      <c r="G45" s="101">
        <f>G43+G44</f>
        <v>51</v>
      </c>
      <c r="M45">
        <v>45</v>
      </c>
      <c r="N45" s="74">
        <f t="shared" si="6"/>
        <v>58</v>
      </c>
      <c r="O45">
        <f t="shared" si="8"/>
        <v>46.5</v>
      </c>
    </row>
    <row r="46" spans="1:15" x14ac:dyDescent="0.3">
      <c r="B46" s="99" t="s">
        <v>249</v>
      </c>
      <c r="C46" s="100">
        <f>ABS(C41-C42)/(SQRT((C45*(C45+1))/12*(1/C43+1/C44)))</f>
        <v>5.7869000133669042</v>
      </c>
      <c r="D46" s="86"/>
      <c r="E46" s="86"/>
      <c r="F46" s="99" t="s">
        <v>249</v>
      </c>
      <c r="G46" s="100">
        <f>ABS(G41-G42)/(SQRT((G45*(G45+1))/12*(1/G43+1/G44)))</f>
        <v>12.001945556437846</v>
      </c>
      <c r="M46">
        <v>46</v>
      </c>
      <c r="N46" s="74">
        <f t="shared" si="6"/>
        <v>58</v>
      </c>
      <c r="O46">
        <f t="shared" si="8"/>
        <v>46.5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M47">
        <v>47</v>
      </c>
      <c r="N47" s="74">
        <f t="shared" si="6"/>
        <v>58</v>
      </c>
      <c r="O47">
        <f t="shared" si="8"/>
        <v>46.5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значимы</v>
      </c>
      <c r="F48" s="122" t="s">
        <v>252</v>
      </c>
      <c r="G48" s="120" t="str">
        <f>IF(G46&gt;G47,"Различия значимы","Различия не значимы")</f>
        <v>Различия значимы</v>
      </c>
      <c r="M48">
        <v>48</v>
      </c>
      <c r="N48" s="74">
        <f t="shared" si="6"/>
        <v>58</v>
      </c>
      <c r="O48">
        <f t="shared" si="8"/>
        <v>46.5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63</v>
      </c>
      <c r="O49">
        <f t="shared" si="8"/>
        <v>49.5</v>
      </c>
    </row>
    <row r="50" spans="2:15" ht="15" thickBot="1" x14ac:dyDescent="0.35">
      <c r="M50">
        <v>50</v>
      </c>
      <c r="N50" s="70">
        <f t="shared" ref="N50:N74" si="9">C2</f>
        <v>63</v>
      </c>
      <c r="O50">
        <f t="shared" si="8"/>
        <v>49.5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70">
        <f t="shared" si="9"/>
        <v>66</v>
      </c>
      <c r="O51">
        <f t="shared" si="8"/>
        <v>51</v>
      </c>
    </row>
    <row r="52" spans="2:15" x14ac:dyDescent="0.3">
      <c r="B52" s="97" t="s">
        <v>245</v>
      </c>
      <c r="C52" s="98">
        <f>B29</f>
        <v>86.42</v>
      </c>
      <c r="F52" s="97" t="s">
        <v>246</v>
      </c>
      <c r="G52" s="98">
        <f>D29</f>
        <v>62.56</v>
      </c>
      <c r="M52">
        <v>52</v>
      </c>
      <c r="N52" s="70">
        <f t="shared" si="9"/>
        <v>67</v>
      </c>
      <c r="O52">
        <f t="shared" si="8"/>
        <v>52</v>
      </c>
    </row>
    <row r="53" spans="2:15" x14ac:dyDescent="0.3">
      <c r="B53" s="99" t="s">
        <v>259</v>
      </c>
      <c r="C53" s="100">
        <f>H29</f>
        <v>12.086956521739131</v>
      </c>
      <c r="F53" s="99" t="s">
        <v>256</v>
      </c>
      <c r="G53" s="100">
        <f>F29</f>
        <v>36.442307692307693</v>
      </c>
      <c r="M53">
        <v>53</v>
      </c>
      <c r="N53" s="70">
        <f t="shared" si="9"/>
        <v>68</v>
      </c>
      <c r="O53">
        <f t="shared" si="8"/>
        <v>54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70">
        <f t="shared" si="9"/>
        <v>68</v>
      </c>
      <c r="O54">
        <f t="shared" si="8"/>
        <v>54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70">
        <f t="shared" si="9"/>
        <v>68</v>
      </c>
      <c r="O55">
        <f t="shared" si="8"/>
        <v>54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70">
        <f t="shared" si="9"/>
        <v>71</v>
      </c>
      <c r="O56">
        <f t="shared" si="8"/>
        <v>56.5</v>
      </c>
    </row>
    <row r="57" spans="2:15" x14ac:dyDescent="0.3">
      <c r="B57" s="99" t="s">
        <v>249</v>
      </c>
      <c r="C57" s="100">
        <f>ABS(C52-C53)/(SQRT((C56*(C56+1))/12*(1/C54+1/C55)))</f>
        <v>18.376685498805013</v>
      </c>
      <c r="F57" s="99" t="s">
        <v>249</v>
      </c>
      <c r="G57" s="100">
        <f>ABS(G52-G53)/(SQRT((G56*(G56+1))/12*(1/G54+1/G55)))</f>
        <v>6.2720607267509232</v>
      </c>
      <c r="M57">
        <v>57</v>
      </c>
      <c r="N57" s="70">
        <f t="shared" si="9"/>
        <v>71</v>
      </c>
      <c r="O57">
        <f t="shared" si="8"/>
        <v>56.5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70">
        <f t="shared" si="9"/>
        <v>73</v>
      </c>
      <c r="O58">
        <f t="shared" si="8"/>
        <v>58.5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значимы</v>
      </c>
      <c r="F59" s="122" t="s">
        <v>252</v>
      </c>
      <c r="G59" s="120" t="str">
        <f>IF(G57&gt;G58,"Различия значимы","Различия не значимы")</f>
        <v>Различия значимы</v>
      </c>
      <c r="M59">
        <v>59</v>
      </c>
      <c r="N59" s="70">
        <f t="shared" si="9"/>
        <v>73</v>
      </c>
      <c r="O59">
        <f t="shared" si="8"/>
        <v>58.5</v>
      </c>
    </row>
    <row r="60" spans="2:15" ht="15" thickBot="1" x14ac:dyDescent="0.35">
      <c r="B60" s="123"/>
      <c r="C60" s="121"/>
      <c r="F60" s="123"/>
      <c r="G60" s="121"/>
      <c r="M60">
        <v>60</v>
      </c>
      <c r="N60" s="70">
        <f t="shared" si="9"/>
        <v>75</v>
      </c>
      <c r="O60">
        <f t="shared" si="8"/>
        <v>60.5</v>
      </c>
    </row>
    <row r="61" spans="2:15" ht="15" thickBot="1" x14ac:dyDescent="0.35">
      <c r="M61">
        <v>61</v>
      </c>
      <c r="N61" s="70">
        <f t="shared" si="9"/>
        <v>75</v>
      </c>
      <c r="O61">
        <f t="shared" si="8"/>
        <v>60.5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70">
        <f t="shared" si="9"/>
        <v>76</v>
      </c>
      <c r="O62">
        <f t="shared" si="8"/>
        <v>63.5</v>
      </c>
    </row>
    <row r="63" spans="2:15" x14ac:dyDescent="0.3">
      <c r="B63" s="97" t="s">
        <v>246</v>
      </c>
      <c r="C63" s="98">
        <f>D29</f>
        <v>62.56</v>
      </c>
      <c r="F63" s="97" t="s">
        <v>256</v>
      </c>
      <c r="G63" s="98">
        <f>F29</f>
        <v>36.442307692307693</v>
      </c>
      <c r="M63">
        <v>63</v>
      </c>
      <c r="N63" s="70">
        <f t="shared" si="9"/>
        <v>76</v>
      </c>
      <c r="O63">
        <f t="shared" si="8"/>
        <v>63.5</v>
      </c>
    </row>
    <row r="64" spans="2:15" x14ac:dyDescent="0.3">
      <c r="B64" s="99" t="s">
        <v>259</v>
      </c>
      <c r="C64" s="100">
        <f>H29</f>
        <v>12.086956521739131</v>
      </c>
      <c r="F64" s="99" t="s">
        <v>259</v>
      </c>
      <c r="G64" s="100">
        <f>H29</f>
        <v>12.086956521739131</v>
      </c>
      <c r="M64">
        <v>64</v>
      </c>
      <c r="N64" s="70">
        <f t="shared" si="9"/>
        <v>76</v>
      </c>
      <c r="O64">
        <f t="shared" si="8"/>
        <v>63.5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70">
        <f t="shared" si="9"/>
        <v>76</v>
      </c>
      <c r="O65">
        <f t="shared" ref="O65:O96" si="10">_xlfn.RANK.AVG(N65,$N$1:$N$99,1)</f>
        <v>63.5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70">
        <f t="shared" si="9"/>
        <v>77</v>
      </c>
      <c r="O66">
        <f t="shared" si="10"/>
        <v>66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70">
        <f t="shared" si="9"/>
        <v>79</v>
      </c>
      <c r="O67">
        <f t="shared" si="10"/>
        <v>67</v>
      </c>
    </row>
    <row r="68" spans="2:15" x14ac:dyDescent="0.3">
      <c r="B68" s="99" t="s">
        <v>249</v>
      </c>
      <c r="C68" s="100">
        <f>ABS(C63-C64)/(SQRT((C67*(C67+1))/12*(1/C65+1/C66)))</f>
        <v>12.477993672339975</v>
      </c>
      <c r="F68" s="99" t="s">
        <v>249</v>
      </c>
      <c r="G68" s="100">
        <f>ABS(G63-G64)/(SQRT((G67*(G67+1))/12*(1/G65+1/G66)))</f>
        <v>5.9546265392437059</v>
      </c>
      <c r="M68">
        <v>68</v>
      </c>
      <c r="N68" s="70">
        <f t="shared" si="9"/>
        <v>80</v>
      </c>
      <c r="O68">
        <f t="shared" si="10"/>
        <v>68.5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70">
        <f t="shared" si="9"/>
        <v>80</v>
      </c>
      <c r="O69">
        <f t="shared" si="10"/>
        <v>68.5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значимы</v>
      </c>
      <c r="F70" s="122" t="s">
        <v>252</v>
      </c>
      <c r="G70" s="120" t="str">
        <f>IF(G68&gt;G69,"Различия значимы","Различия не значимы")</f>
        <v>Различия значимы</v>
      </c>
      <c r="M70">
        <v>70</v>
      </c>
      <c r="N70" s="70">
        <f t="shared" si="9"/>
        <v>81</v>
      </c>
      <c r="O70">
        <f t="shared" si="10"/>
        <v>70.5</v>
      </c>
    </row>
    <row r="71" spans="2:15" ht="15" thickBot="1" x14ac:dyDescent="0.35">
      <c r="B71" s="123"/>
      <c r="C71" s="121"/>
      <c r="F71" s="123"/>
      <c r="G71" s="121"/>
      <c r="M71">
        <v>71</v>
      </c>
      <c r="N71" s="70">
        <f t="shared" si="9"/>
        <v>82</v>
      </c>
      <c r="O71">
        <f t="shared" si="10"/>
        <v>72</v>
      </c>
    </row>
    <row r="72" spans="2:15" x14ac:dyDescent="0.3">
      <c r="M72">
        <v>72</v>
      </c>
      <c r="N72" s="70">
        <f t="shared" si="9"/>
        <v>84</v>
      </c>
      <c r="O72">
        <f t="shared" si="10"/>
        <v>73</v>
      </c>
    </row>
    <row r="73" spans="2:15" x14ac:dyDescent="0.3">
      <c r="M73">
        <v>73</v>
      </c>
      <c r="N73" s="70">
        <f t="shared" si="9"/>
        <v>87</v>
      </c>
      <c r="O73">
        <f t="shared" si="10"/>
        <v>74</v>
      </c>
    </row>
    <row r="74" spans="2:15" x14ac:dyDescent="0.3">
      <c r="M74">
        <v>74</v>
      </c>
      <c r="N74" s="70">
        <f t="shared" si="9"/>
        <v>97</v>
      </c>
      <c r="O74">
        <f t="shared" si="10"/>
        <v>85</v>
      </c>
    </row>
    <row r="75" spans="2:15" x14ac:dyDescent="0.3">
      <c r="M75">
        <v>75</v>
      </c>
      <c r="N75" s="68">
        <f>A2</f>
        <v>81</v>
      </c>
      <c r="O75">
        <f t="shared" si="10"/>
        <v>70.5</v>
      </c>
    </row>
    <row r="76" spans="2:15" x14ac:dyDescent="0.3">
      <c r="M76">
        <v>76</v>
      </c>
      <c r="N76" s="68">
        <f t="shared" ref="N76:N99" si="11">A3</f>
        <v>90</v>
      </c>
      <c r="O76">
        <f t="shared" si="10"/>
        <v>76</v>
      </c>
    </row>
    <row r="77" spans="2:15" x14ac:dyDescent="0.3">
      <c r="M77">
        <v>77</v>
      </c>
      <c r="N77" s="68">
        <f t="shared" si="11"/>
        <v>90</v>
      </c>
      <c r="O77">
        <f t="shared" si="10"/>
        <v>76</v>
      </c>
    </row>
    <row r="78" spans="2:15" x14ac:dyDescent="0.3">
      <c r="M78">
        <v>78</v>
      </c>
      <c r="N78" s="68">
        <f t="shared" si="11"/>
        <v>90</v>
      </c>
      <c r="O78">
        <f t="shared" si="10"/>
        <v>76</v>
      </c>
    </row>
    <row r="79" spans="2:15" x14ac:dyDescent="0.3">
      <c r="M79">
        <v>79</v>
      </c>
      <c r="N79" s="68">
        <f t="shared" si="11"/>
        <v>91</v>
      </c>
      <c r="O79">
        <f t="shared" si="10"/>
        <v>78</v>
      </c>
    </row>
    <row r="80" spans="2:15" x14ac:dyDescent="0.3">
      <c r="M80">
        <v>80</v>
      </c>
      <c r="N80" s="68">
        <f t="shared" si="11"/>
        <v>93</v>
      </c>
      <c r="O80">
        <f t="shared" si="10"/>
        <v>79</v>
      </c>
    </row>
    <row r="81" spans="13:15" x14ac:dyDescent="0.3">
      <c r="M81">
        <v>81</v>
      </c>
      <c r="N81" s="68">
        <f t="shared" si="11"/>
        <v>94</v>
      </c>
      <c r="O81">
        <f t="shared" si="10"/>
        <v>80</v>
      </c>
    </row>
    <row r="82" spans="13:15" x14ac:dyDescent="0.3">
      <c r="M82">
        <v>82</v>
      </c>
      <c r="N82" s="68">
        <f t="shared" si="11"/>
        <v>95</v>
      </c>
      <c r="O82">
        <f t="shared" si="10"/>
        <v>81.5</v>
      </c>
    </row>
    <row r="83" spans="13:15" x14ac:dyDescent="0.3">
      <c r="M83">
        <v>83</v>
      </c>
      <c r="N83" s="68">
        <f t="shared" si="11"/>
        <v>95</v>
      </c>
      <c r="O83">
        <f t="shared" si="10"/>
        <v>81.5</v>
      </c>
    </row>
    <row r="84" spans="13:15" x14ac:dyDescent="0.3">
      <c r="M84">
        <v>84</v>
      </c>
      <c r="N84" s="68">
        <f t="shared" si="11"/>
        <v>96</v>
      </c>
      <c r="O84">
        <f t="shared" si="10"/>
        <v>83.5</v>
      </c>
    </row>
    <row r="85" spans="13:15" x14ac:dyDescent="0.3">
      <c r="M85">
        <v>85</v>
      </c>
      <c r="N85" s="68">
        <f t="shared" si="11"/>
        <v>96</v>
      </c>
      <c r="O85">
        <f t="shared" si="10"/>
        <v>83.5</v>
      </c>
    </row>
    <row r="86" spans="13:15" x14ac:dyDescent="0.3">
      <c r="M86">
        <v>86</v>
      </c>
      <c r="N86" s="68">
        <f t="shared" si="11"/>
        <v>98</v>
      </c>
      <c r="O86">
        <f t="shared" si="10"/>
        <v>86.5</v>
      </c>
    </row>
    <row r="87" spans="13:15" x14ac:dyDescent="0.3">
      <c r="M87">
        <v>87</v>
      </c>
      <c r="N87" s="68">
        <f t="shared" si="11"/>
        <v>98</v>
      </c>
      <c r="O87">
        <f t="shared" si="10"/>
        <v>86.5</v>
      </c>
    </row>
    <row r="88" spans="13:15" x14ac:dyDescent="0.3">
      <c r="M88">
        <v>88</v>
      </c>
      <c r="N88" s="68">
        <f t="shared" si="11"/>
        <v>100</v>
      </c>
      <c r="O88">
        <f t="shared" si="10"/>
        <v>88.5</v>
      </c>
    </row>
    <row r="89" spans="13:15" x14ac:dyDescent="0.3">
      <c r="M89">
        <v>89</v>
      </c>
      <c r="N89" s="68">
        <f t="shared" si="11"/>
        <v>100</v>
      </c>
      <c r="O89">
        <f t="shared" si="10"/>
        <v>88.5</v>
      </c>
    </row>
    <row r="90" spans="13:15" x14ac:dyDescent="0.3">
      <c r="M90">
        <v>90</v>
      </c>
      <c r="N90" s="68">
        <f t="shared" si="11"/>
        <v>101</v>
      </c>
      <c r="O90">
        <f t="shared" si="10"/>
        <v>90.5</v>
      </c>
    </row>
    <row r="91" spans="13:15" x14ac:dyDescent="0.3">
      <c r="M91">
        <v>91</v>
      </c>
      <c r="N91" s="68">
        <f t="shared" si="11"/>
        <v>101</v>
      </c>
      <c r="O91">
        <f t="shared" si="10"/>
        <v>90.5</v>
      </c>
    </row>
    <row r="92" spans="13:15" x14ac:dyDescent="0.3">
      <c r="M92">
        <v>92</v>
      </c>
      <c r="N92" s="68">
        <f t="shared" si="11"/>
        <v>102</v>
      </c>
      <c r="O92">
        <f t="shared" si="10"/>
        <v>92.5</v>
      </c>
    </row>
    <row r="93" spans="13:15" x14ac:dyDescent="0.3">
      <c r="M93">
        <v>93</v>
      </c>
      <c r="N93" s="68">
        <f t="shared" si="11"/>
        <v>102</v>
      </c>
      <c r="O93">
        <f t="shared" si="10"/>
        <v>92.5</v>
      </c>
    </row>
    <row r="94" spans="13:15" x14ac:dyDescent="0.3">
      <c r="M94">
        <v>94</v>
      </c>
      <c r="N94" s="68">
        <f t="shared" si="11"/>
        <v>104</v>
      </c>
      <c r="O94">
        <f t="shared" si="10"/>
        <v>94</v>
      </c>
    </row>
    <row r="95" spans="13:15" x14ac:dyDescent="0.3">
      <c r="M95">
        <v>95</v>
      </c>
      <c r="N95" s="68">
        <f t="shared" si="11"/>
        <v>112</v>
      </c>
      <c r="O95">
        <f t="shared" si="10"/>
        <v>95</v>
      </c>
    </row>
    <row r="96" spans="13:15" x14ac:dyDescent="0.3">
      <c r="M96">
        <v>96</v>
      </c>
      <c r="N96" s="68">
        <f t="shared" si="11"/>
        <v>116</v>
      </c>
      <c r="O96">
        <f t="shared" si="10"/>
        <v>96</v>
      </c>
    </row>
    <row r="97" spans="13:15" x14ac:dyDescent="0.3">
      <c r="M97">
        <v>97</v>
      </c>
      <c r="N97" s="68">
        <f t="shared" si="11"/>
        <v>126</v>
      </c>
      <c r="O97">
        <f t="shared" ref="O97:O128" si="12">_xlfn.RANK.AVG(N97,$N$1:$N$99,1)</f>
        <v>97</v>
      </c>
    </row>
    <row r="98" spans="13:15" x14ac:dyDescent="0.3">
      <c r="M98">
        <v>98</v>
      </c>
      <c r="N98" s="68">
        <f t="shared" si="11"/>
        <v>127</v>
      </c>
      <c r="O98">
        <f t="shared" si="12"/>
        <v>98</v>
      </c>
    </row>
    <row r="99" spans="13:15" x14ac:dyDescent="0.3">
      <c r="M99">
        <v>99</v>
      </c>
      <c r="N99" s="68">
        <f t="shared" si="11"/>
        <v>128</v>
      </c>
      <c r="O99">
        <f t="shared" si="12"/>
        <v>99</v>
      </c>
    </row>
  </sheetData>
  <mergeCells count="32">
    <mergeCell ref="A1:B1"/>
    <mergeCell ref="C1:D1"/>
    <mergeCell ref="E1:F1"/>
    <mergeCell ref="G1:H1"/>
    <mergeCell ref="A37:C37"/>
    <mergeCell ref="A38:C38"/>
    <mergeCell ref="B40:C40"/>
    <mergeCell ref="A31:C31"/>
    <mergeCell ref="A32:C32"/>
    <mergeCell ref="A33:C33"/>
    <mergeCell ref="A34:C34"/>
    <mergeCell ref="A35:C35"/>
    <mergeCell ref="A36:C36"/>
    <mergeCell ref="B48:B49"/>
    <mergeCell ref="F48:F49"/>
    <mergeCell ref="G59:G60"/>
    <mergeCell ref="I40:J41"/>
    <mergeCell ref="I42:J43"/>
    <mergeCell ref="C48:C49"/>
    <mergeCell ref="G48:G49"/>
    <mergeCell ref="C59:C60"/>
    <mergeCell ref="F40:G40"/>
    <mergeCell ref="B51:C51"/>
    <mergeCell ref="F51:G51"/>
    <mergeCell ref="C70:C71"/>
    <mergeCell ref="G70:G71"/>
    <mergeCell ref="B70:B71"/>
    <mergeCell ref="F70:F71"/>
    <mergeCell ref="F59:F60"/>
    <mergeCell ref="B59:B60"/>
    <mergeCell ref="B62:C62"/>
    <mergeCell ref="F62:G6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C29F-38EE-4985-95DC-AE5D5A1A4FCF}">
  <dimension ref="A1:O100"/>
  <sheetViews>
    <sheetView topLeftCell="A46" workbookViewId="0">
      <selection activeCell="I42" sqref="I42:J47"/>
    </sheetView>
  </sheetViews>
  <sheetFormatPr defaultRowHeight="14.4" x14ac:dyDescent="0.3"/>
  <sheetData>
    <row r="1" spans="1:15" x14ac:dyDescent="0.3">
      <c r="A1" s="119" t="s">
        <v>221</v>
      </c>
      <c r="B1" s="119"/>
      <c r="C1" s="119" t="s">
        <v>222</v>
      </c>
      <c r="D1" s="119"/>
      <c r="E1" s="119" t="s">
        <v>223</v>
      </c>
      <c r="F1" s="119"/>
      <c r="G1" s="119" t="s">
        <v>226</v>
      </c>
      <c r="H1" s="119"/>
      <c r="I1" s="119"/>
      <c r="J1" s="119"/>
      <c r="K1" s="119"/>
      <c r="L1" s="119"/>
      <c r="M1">
        <v>1</v>
      </c>
      <c r="N1" s="77">
        <f t="shared" ref="N1:N23" si="0">G2</f>
        <v>86</v>
      </c>
      <c r="O1">
        <f t="shared" ref="O1:O32" si="1">_xlfn.RANK.AVG(N1,$N$1:$N$99,1)</f>
        <v>96.5</v>
      </c>
    </row>
    <row r="2" spans="1:15" x14ac:dyDescent="0.3">
      <c r="A2" s="107">
        <v>64</v>
      </c>
      <c r="B2">
        <f t="shared" ref="B2:B26" si="2">_xlfn.RANK.AVG(A2,$N$1:$N$99,1)</f>
        <v>48.5</v>
      </c>
      <c r="C2" s="108">
        <v>67</v>
      </c>
      <c r="D2">
        <f t="shared" ref="D2:D26" si="3">_xlfn.RANK.AVG(C2,$N$1:$N$99,1)</f>
        <v>60</v>
      </c>
      <c r="E2" s="74">
        <v>86</v>
      </c>
      <c r="F2">
        <f t="shared" ref="F2:F27" si="4">_xlfn.RANK.AVG(E2,$N$1:$N$99,1)</f>
        <v>96.5</v>
      </c>
      <c r="G2" s="77">
        <v>86</v>
      </c>
      <c r="H2">
        <f t="shared" ref="H2:H24" si="5">_xlfn.RANK.AVG(G2,$N$1:$N$99,1)</f>
        <v>96.5</v>
      </c>
      <c r="M2">
        <v>2</v>
      </c>
      <c r="N2" s="77">
        <f t="shared" si="0"/>
        <v>75</v>
      </c>
      <c r="O2">
        <f t="shared" si="1"/>
        <v>87</v>
      </c>
    </row>
    <row r="3" spans="1:15" x14ac:dyDescent="0.3">
      <c r="A3" s="107">
        <v>66</v>
      </c>
      <c r="B3">
        <f t="shared" si="2"/>
        <v>57.5</v>
      </c>
      <c r="C3" s="71">
        <v>68</v>
      </c>
      <c r="D3">
        <f t="shared" si="3"/>
        <v>62.5</v>
      </c>
      <c r="E3" s="74">
        <v>75</v>
      </c>
      <c r="F3">
        <f t="shared" si="4"/>
        <v>87</v>
      </c>
      <c r="G3" s="78">
        <v>75</v>
      </c>
      <c r="H3">
        <f t="shared" si="5"/>
        <v>87</v>
      </c>
      <c r="M3">
        <v>3</v>
      </c>
      <c r="N3" s="77">
        <f t="shared" si="0"/>
        <v>40</v>
      </c>
      <c r="O3">
        <f t="shared" si="1"/>
        <v>10.5</v>
      </c>
    </row>
    <row r="4" spans="1:15" x14ac:dyDescent="0.3">
      <c r="A4" s="107">
        <v>70</v>
      </c>
      <c r="B4">
        <f t="shared" si="2"/>
        <v>70.5</v>
      </c>
      <c r="C4" s="71">
        <v>57</v>
      </c>
      <c r="D4">
        <f t="shared" si="3"/>
        <v>29</v>
      </c>
      <c r="E4" s="74">
        <v>58</v>
      </c>
      <c r="F4">
        <f t="shared" si="4"/>
        <v>32</v>
      </c>
      <c r="G4" s="78">
        <v>40</v>
      </c>
      <c r="H4">
        <f t="shared" si="5"/>
        <v>10.5</v>
      </c>
      <c r="M4">
        <v>4</v>
      </c>
      <c r="N4" s="77">
        <f t="shared" si="0"/>
        <v>79</v>
      </c>
      <c r="O4">
        <f t="shared" si="1"/>
        <v>92</v>
      </c>
    </row>
    <row r="5" spans="1:15" x14ac:dyDescent="0.3">
      <c r="A5" s="107">
        <v>68</v>
      </c>
      <c r="B5">
        <f t="shared" si="2"/>
        <v>62.5</v>
      </c>
      <c r="C5" s="71">
        <v>63</v>
      </c>
      <c r="D5">
        <f t="shared" si="3"/>
        <v>44.5</v>
      </c>
      <c r="E5" s="74">
        <v>76</v>
      </c>
      <c r="F5">
        <f t="shared" si="4"/>
        <v>90.5</v>
      </c>
      <c r="G5" s="78">
        <v>79</v>
      </c>
      <c r="H5">
        <f t="shared" si="5"/>
        <v>92</v>
      </c>
      <c r="M5">
        <v>5</v>
      </c>
      <c r="N5" s="77">
        <f t="shared" si="0"/>
        <v>73</v>
      </c>
      <c r="O5">
        <f t="shared" si="1"/>
        <v>76.5</v>
      </c>
    </row>
    <row r="6" spans="1:15" x14ac:dyDescent="0.3">
      <c r="A6" s="107">
        <v>69</v>
      </c>
      <c r="B6">
        <f t="shared" si="2"/>
        <v>66.5</v>
      </c>
      <c r="C6" s="71">
        <v>62</v>
      </c>
      <c r="D6">
        <f t="shared" si="3"/>
        <v>39.5</v>
      </c>
      <c r="E6" s="74">
        <v>73</v>
      </c>
      <c r="F6">
        <f t="shared" si="4"/>
        <v>76.5</v>
      </c>
      <c r="G6" s="78">
        <v>73</v>
      </c>
      <c r="H6">
        <f t="shared" si="5"/>
        <v>76.5</v>
      </c>
      <c r="M6">
        <v>6</v>
      </c>
      <c r="N6" s="77">
        <f t="shared" si="0"/>
        <v>56</v>
      </c>
      <c r="O6">
        <f t="shared" si="1"/>
        <v>25.5</v>
      </c>
    </row>
    <row r="7" spans="1:15" x14ac:dyDescent="0.3">
      <c r="A7" s="107">
        <v>68</v>
      </c>
      <c r="B7">
        <f t="shared" si="2"/>
        <v>62.5</v>
      </c>
      <c r="C7" s="71">
        <v>63</v>
      </c>
      <c r="D7">
        <f t="shared" si="3"/>
        <v>44.5</v>
      </c>
      <c r="E7" s="74">
        <v>68</v>
      </c>
      <c r="F7">
        <f t="shared" si="4"/>
        <v>62.5</v>
      </c>
      <c r="G7" s="78">
        <v>56</v>
      </c>
      <c r="H7">
        <f t="shared" si="5"/>
        <v>25.5</v>
      </c>
      <c r="M7">
        <v>7</v>
      </c>
      <c r="N7" s="77">
        <f t="shared" si="0"/>
        <v>73</v>
      </c>
      <c r="O7">
        <f t="shared" si="1"/>
        <v>76.5</v>
      </c>
    </row>
    <row r="8" spans="1:15" x14ac:dyDescent="0.3">
      <c r="A8" s="107">
        <v>64</v>
      </c>
      <c r="B8">
        <f t="shared" si="2"/>
        <v>48.5</v>
      </c>
      <c r="C8" s="71">
        <v>46</v>
      </c>
      <c r="D8">
        <f t="shared" si="3"/>
        <v>13</v>
      </c>
      <c r="E8" s="74">
        <v>75</v>
      </c>
      <c r="F8">
        <f t="shared" si="4"/>
        <v>87</v>
      </c>
      <c r="G8" s="78">
        <v>73</v>
      </c>
      <c r="H8">
        <f t="shared" si="5"/>
        <v>76.5</v>
      </c>
      <c r="M8">
        <v>8</v>
      </c>
      <c r="N8" s="77">
        <f t="shared" si="0"/>
        <v>88</v>
      </c>
      <c r="O8">
        <f t="shared" si="1"/>
        <v>98</v>
      </c>
    </row>
    <row r="9" spans="1:15" x14ac:dyDescent="0.3">
      <c r="A9" s="107">
        <v>56</v>
      </c>
      <c r="B9">
        <f t="shared" si="2"/>
        <v>25.5</v>
      </c>
      <c r="C9" s="71">
        <v>65</v>
      </c>
      <c r="D9">
        <f t="shared" si="3"/>
        <v>53</v>
      </c>
      <c r="E9" s="74">
        <v>74</v>
      </c>
      <c r="F9">
        <f t="shared" si="4"/>
        <v>81.5</v>
      </c>
      <c r="G9" s="78">
        <v>88</v>
      </c>
      <c r="H9">
        <f t="shared" si="5"/>
        <v>98</v>
      </c>
      <c r="M9">
        <v>9</v>
      </c>
      <c r="N9" s="77">
        <f t="shared" si="0"/>
        <v>74</v>
      </c>
      <c r="O9">
        <f t="shared" si="1"/>
        <v>81.5</v>
      </c>
    </row>
    <row r="10" spans="1:15" x14ac:dyDescent="0.3">
      <c r="A10" s="107">
        <v>66</v>
      </c>
      <c r="B10">
        <f t="shared" si="2"/>
        <v>57.5</v>
      </c>
      <c r="C10" s="71">
        <v>69</v>
      </c>
      <c r="D10">
        <f t="shared" si="3"/>
        <v>66.5</v>
      </c>
      <c r="E10" s="74">
        <v>59</v>
      </c>
      <c r="F10">
        <f t="shared" si="4"/>
        <v>33.5</v>
      </c>
      <c r="G10" s="78">
        <v>74</v>
      </c>
      <c r="H10">
        <f t="shared" si="5"/>
        <v>81.5</v>
      </c>
      <c r="M10">
        <v>10</v>
      </c>
      <c r="N10" s="77">
        <f t="shared" si="0"/>
        <v>95</v>
      </c>
      <c r="O10">
        <f t="shared" si="1"/>
        <v>99</v>
      </c>
    </row>
    <row r="11" spans="1:15" x14ac:dyDescent="0.3">
      <c r="A11" s="107">
        <v>40</v>
      </c>
      <c r="B11">
        <f t="shared" si="2"/>
        <v>10.5</v>
      </c>
      <c r="C11" s="71">
        <v>65</v>
      </c>
      <c r="D11">
        <f t="shared" si="3"/>
        <v>53</v>
      </c>
      <c r="E11" s="74">
        <v>73</v>
      </c>
      <c r="F11">
        <f t="shared" si="4"/>
        <v>76.5</v>
      </c>
      <c r="G11" s="78">
        <v>95</v>
      </c>
      <c r="H11">
        <f t="shared" si="5"/>
        <v>99</v>
      </c>
      <c r="M11">
        <v>11</v>
      </c>
      <c r="N11" s="77">
        <f t="shared" si="0"/>
        <v>69</v>
      </c>
      <c r="O11">
        <f t="shared" si="1"/>
        <v>66.5</v>
      </c>
    </row>
    <row r="12" spans="1:15" x14ac:dyDescent="0.3">
      <c r="A12" s="107">
        <v>63</v>
      </c>
      <c r="B12">
        <f t="shared" si="2"/>
        <v>44.5</v>
      </c>
      <c r="C12" s="71">
        <v>72</v>
      </c>
      <c r="D12">
        <f t="shared" si="3"/>
        <v>73.5</v>
      </c>
      <c r="E12" s="74">
        <v>74</v>
      </c>
      <c r="F12">
        <f t="shared" si="4"/>
        <v>81.5</v>
      </c>
      <c r="G12" s="78">
        <v>69</v>
      </c>
      <c r="H12">
        <f t="shared" si="5"/>
        <v>66.5</v>
      </c>
      <c r="M12">
        <v>12</v>
      </c>
      <c r="N12" s="77">
        <f t="shared" si="0"/>
        <v>82</v>
      </c>
      <c r="O12">
        <f t="shared" si="1"/>
        <v>94</v>
      </c>
    </row>
    <row r="13" spans="1:15" x14ac:dyDescent="0.3">
      <c r="A13" s="107">
        <v>59</v>
      </c>
      <c r="B13">
        <f t="shared" si="2"/>
        <v>33.5</v>
      </c>
      <c r="C13" s="71">
        <v>65</v>
      </c>
      <c r="D13">
        <f t="shared" si="3"/>
        <v>53</v>
      </c>
      <c r="E13" s="74">
        <v>74</v>
      </c>
      <c r="F13">
        <f t="shared" si="4"/>
        <v>81.5</v>
      </c>
      <c r="G13" s="78">
        <v>82</v>
      </c>
      <c r="H13">
        <f t="shared" si="5"/>
        <v>94</v>
      </c>
      <c r="M13">
        <v>13</v>
      </c>
      <c r="N13" s="77">
        <f t="shared" si="0"/>
        <v>55</v>
      </c>
      <c r="O13">
        <f t="shared" si="1"/>
        <v>23</v>
      </c>
    </row>
    <row r="14" spans="1:15" x14ac:dyDescent="0.3">
      <c r="A14" s="107">
        <v>57</v>
      </c>
      <c r="B14">
        <f t="shared" si="2"/>
        <v>29</v>
      </c>
      <c r="C14" s="71">
        <v>40</v>
      </c>
      <c r="D14">
        <f t="shared" si="3"/>
        <v>10.5</v>
      </c>
      <c r="E14" s="74">
        <v>62</v>
      </c>
      <c r="F14">
        <f t="shared" si="4"/>
        <v>39.5</v>
      </c>
      <c r="G14" s="78">
        <v>55</v>
      </c>
      <c r="H14">
        <f t="shared" si="5"/>
        <v>23</v>
      </c>
      <c r="M14">
        <v>14</v>
      </c>
      <c r="N14" s="77">
        <f t="shared" si="0"/>
        <v>65</v>
      </c>
      <c r="O14">
        <f t="shared" si="1"/>
        <v>53</v>
      </c>
    </row>
    <row r="15" spans="1:15" x14ac:dyDescent="0.3">
      <c r="A15" s="107">
        <v>49</v>
      </c>
      <c r="B15">
        <f t="shared" si="2"/>
        <v>15</v>
      </c>
      <c r="C15" s="71">
        <v>62</v>
      </c>
      <c r="D15">
        <f t="shared" si="3"/>
        <v>39.5</v>
      </c>
      <c r="E15" s="74">
        <v>70</v>
      </c>
      <c r="F15">
        <f t="shared" si="4"/>
        <v>70.5</v>
      </c>
      <c r="G15" s="78">
        <v>65</v>
      </c>
      <c r="H15">
        <f t="shared" si="5"/>
        <v>53</v>
      </c>
      <c r="M15">
        <v>15</v>
      </c>
      <c r="N15" s="77">
        <f t="shared" si="0"/>
        <v>52</v>
      </c>
      <c r="O15">
        <f t="shared" si="1"/>
        <v>17.5</v>
      </c>
    </row>
    <row r="16" spans="1:15" x14ac:dyDescent="0.3">
      <c r="A16" s="107">
        <v>55</v>
      </c>
      <c r="B16">
        <f t="shared" si="2"/>
        <v>23</v>
      </c>
      <c r="C16" s="71">
        <v>52</v>
      </c>
      <c r="D16">
        <f t="shared" si="3"/>
        <v>17.5</v>
      </c>
      <c r="E16" s="74">
        <v>75</v>
      </c>
      <c r="F16">
        <f t="shared" si="4"/>
        <v>87</v>
      </c>
      <c r="G16" s="78">
        <v>52</v>
      </c>
      <c r="H16">
        <f t="shared" si="5"/>
        <v>17.5</v>
      </c>
      <c r="M16">
        <v>16</v>
      </c>
      <c r="N16" s="77">
        <f t="shared" si="0"/>
        <v>74</v>
      </c>
      <c r="O16">
        <f t="shared" si="1"/>
        <v>81.5</v>
      </c>
    </row>
    <row r="17" spans="1:15" x14ac:dyDescent="0.3">
      <c r="A17" s="107">
        <v>63</v>
      </c>
      <c r="B17">
        <f t="shared" si="2"/>
        <v>44.5</v>
      </c>
      <c r="C17" s="71">
        <v>65</v>
      </c>
      <c r="D17">
        <f t="shared" si="3"/>
        <v>53</v>
      </c>
      <c r="E17" s="74">
        <v>82</v>
      </c>
      <c r="F17">
        <f t="shared" si="4"/>
        <v>94</v>
      </c>
      <c r="G17" s="78">
        <v>74</v>
      </c>
      <c r="H17">
        <f t="shared" si="5"/>
        <v>81.5</v>
      </c>
      <c r="M17">
        <v>17</v>
      </c>
      <c r="N17" s="77">
        <f t="shared" si="0"/>
        <v>76</v>
      </c>
      <c r="O17">
        <f t="shared" si="1"/>
        <v>90.5</v>
      </c>
    </row>
    <row r="18" spans="1:15" x14ac:dyDescent="0.3">
      <c r="A18" s="107">
        <v>51</v>
      </c>
      <c r="B18">
        <f t="shared" si="2"/>
        <v>16</v>
      </c>
      <c r="C18" s="71">
        <v>66</v>
      </c>
      <c r="D18">
        <f t="shared" si="3"/>
        <v>57.5</v>
      </c>
      <c r="E18" s="74">
        <v>70</v>
      </c>
      <c r="F18">
        <f t="shared" si="4"/>
        <v>70.5</v>
      </c>
      <c r="G18" s="78">
        <v>76</v>
      </c>
      <c r="H18">
        <f t="shared" si="5"/>
        <v>90.5</v>
      </c>
      <c r="M18">
        <v>18</v>
      </c>
      <c r="N18" s="77">
        <f t="shared" si="0"/>
        <v>62</v>
      </c>
      <c r="O18">
        <f t="shared" si="1"/>
        <v>39.5</v>
      </c>
    </row>
    <row r="19" spans="1:15" x14ac:dyDescent="0.3">
      <c r="A19" s="107">
        <v>33</v>
      </c>
      <c r="B19">
        <f t="shared" si="2"/>
        <v>6</v>
      </c>
      <c r="C19" s="71">
        <v>54</v>
      </c>
      <c r="D19">
        <f t="shared" si="3"/>
        <v>20.5</v>
      </c>
      <c r="E19" s="74">
        <v>70</v>
      </c>
      <c r="F19">
        <f t="shared" si="4"/>
        <v>70.5</v>
      </c>
      <c r="G19" s="78">
        <v>62</v>
      </c>
      <c r="H19">
        <f t="shared" si="5"/>
        <v>39.5</v>
      </c>
      <c r="M19">
        <v>19</v>
      </c>
      <c r="N19" s="77">
        <f t="shared" si="0"/>
        <v>62</v>
      </c>
      <c r="O19">
        <f t="shared" si="1"/>
        <v>39.5</v>
      </c>
    </row>
    <row r="20" spans="1:15" x14ac:dyDescent="0.3">
      <c r="A20" s="107">
        <v>53</v>
      </c>
      <c r="B20">
        <f t="shared" si="2"/>
        <v>19</v>
      </c>
      <c r="C20" s="71">
        <v>69</v>
      </c>
      <c r="D20">
        <f t="shared" si="3"/>
        <v>66.5</v>
      </c>
      <c r="E20" s="74">
        <v>82</v>
      </c>
      <c r="F20">
        <f t="shared" si="4"/>
        <v>94</v>
      </c>
      <c r="G20" s="78">
        <v>62</v>
      </c>
      <c r="H20">
        <f t="shared" si="5"/>
        <v>39.5</v>
      </c>
      <c r="M20">
        <v>20</v>
      </c>
      <c r="N20" s="77">
        <f t="shared" si="0"/>
        <v>57</v>
      </c>
      <c r="O20">
        <f t="shared" si="1"/>
        <v>29</v>
      </c>
    </row>
    <row r="21" spans="1:15" x14ac:dyDescent="0.3">
      <c r="A21" s="107">
        <v>47</v>
      </c>
      <c r="B21">
        <f t="shared" si="2"/>
        <v>14</v>
      </c>
      <c r="C21" s="71">
        <v>72</v>
      </c>
      <c r="D21">
        <f t="shared" si="3"/>
        <v>73.5</v>
      </c>
      <c r="E21" s="74">
        <v>75</v>
      </c>
      <c r="F21">
        <f t="shared" si="4"/>
        <v>87</v>
      </c>
      <c r="G21" s="78">
        <v>57</v>
      </c>
      <c r="H21">
        <f t="shared" si="5"/>
        <v>29</v>
      </c>
      <c r="M21">
        <v>21</v>
      </c>
      <c r="N21" s="77">
        <f t="shared" si="0"/>
        <v>39</v>
      </c>
      <c r="O21">
        <f t="shared" si="1"/>
        <v>8</v>
      </c>
    </row>
    <row r="22" spans="1:15" x14ac:dyDescent="0.3">
      <c r="A22" s="107">
        <v>20</v>
      </c>
      <c r="B22">
        <f t="shared" si="2"/>
        <v>1.5</v>
      </c>
      <c r="C22" s="71">
        <v>64</v>
      </c>
      <c r="D22">
        <f t="shared" si="3"/>
        <v>48.5</v>
      </c>
      <c r="E22" s="74">
        <v>60</v>
      </c>
      <c r="F22">
        <f t="shared" si="4"/>
        <v>35</v>
      </c>
      <c r="G22" s="78">
        <v>39</v>
      </c>
      <c r="H22">
        <f t="shared" si="5"/>
        <v>8</v>
      </c>
      <c r="M22">
        <v>22</v>
      </c>
      <c r="N22" s="77">
        <f t="shared" si="0"/>
        <v>54</v>
      </c>
      <c r="O22">
        <f t="shared" si="1"/>
        <v>20.5</v>
      </c>
    </row>
    <row r="23" spans="1:15" x14ac:dyDescent="0.3">
      <c r="A23" s="107">
        <v>28</v>
      </c>
      <c r="B23">
        <f t="shared" si="2"/>
        <v>5</v>
      </c>
      <c r="C23" s="71">
        <v>74</v>
      </c>
      <c r="D23">
        <f t="shared" si="3"/>
        <v>81.5</v>
      </c>
      <c r="E23" s="74">
        <v>55</v>
      </c>
      <c r="F23">
        <f t="shared" si="4"/>
        <v>23</v>
      </c>
      <c r="G23" s="78">
        <v>54</v>
      </c>
      <c r="H23">
        <f t="shared" si="5"/>
        <v>20.5</v>
      </c>
      <c r="M23">
        <v>23</v>
      </c>
      <c r="N23" s="77">
        <f t="shared" si="0"/>
        <v>57</v>
      </c>
      <c r="O23">
        <f t="shared" si="1"/>
        <v>29</v>
      </c>
    </row>
    <row r="24" spans="1:15" x14ac:dyDescent="0.3">
      <c r="A24" s="107">
        <v>22</v>
      </c>
      <c r="B24">
        <f t="shared" si="2"/>
        <v>3</v>
      </c>
      <c r="C24" s="71">
        <v>57</v>
      </c>
      <c r="D24">
        <f t="shared" si="3"/>
        <v>29</v>
      </c>
      <c r="E24" s="74">
        <v>64</v>
      </c>
      <c r="F24">
        <f t="shared" si="4"/>
        <v>48.5</v>
      </c>
      <c r="G24" s="78">
        <v>57</v>
      </c>
      <c r="H24">
        <f t="shared" si="5"/>
        <v>29</v>
      </c>
      <c r="M24">
        <v>24</v>
      </c>
      <c r="N24" s="74">
        <f t="shared" ref="N24:N49" si="6">E2</f>
        <v>86</v>
      </c>
      <c r="O24">
        <f t="shared" si="1"/>
        <v>96.5</v>
      </c>
    </row>
    <row r="25" spans="1:15" x14ac:dyDescent="0.3">
      <c r="A25" s="107">
        <v>26</v>
      </c>
      <c r="B25">
        <f t="shared" si="2"/>
        <v>4</v>
      </c>
      <c r="C25" s="71">
        <v>62</v>
      </c>
      <c r="D25">
        <f t="shared" si="3"/>
        <v>39.5</v>
      </c>
      <c r="E25" s="74">
        <v>61</v>
      </c>
      <c r="F25">
        <f t="shared" si="4"/>
        <v>36</v>
      </c>
      <c r="M25">
        <v>25</v>
      </c>
      <c r="N25" s="74">
        <f t="shared" si="6"/>
        <v>75</v>
      </c>
      <c r="O25">
        <f t="shared" si="1"/>
        <v>87</v>
      </c>
    </row>
    <row r="26" spans="1:15" x14ac:dyDescent="0.3">
      <c r="A26" s="107">
        <v>20</v>
      </c>
      <c r="B26">
        <f t="shared" si="2"/>
        <v>1.5</v>
      </c>
      <c r="C26" s="71">
        <v>37</v>
      </c>
      <c r="D26">
        <f t="shared" si="3"/>
        <v>7</v>
      </c>
      <c r="E26" s="74">
        <v>66</v>
      </c>
      <c r="F26">
        <f t="shared" si="4"/>
        <v>57.5</v>
      </c>
      <c r="M26">
        <v>26</v>
      </c>
      <c r="N26" s="74">
        <f t="shared" si="6"/>
        <v>58</v>
      </c>
      <c r="O26">
        <f t="shared" si="1"/>
        <v>32</v>
      </c>
    </row>
    <row r="27" spans="1:15" x14ac:dyDescent="0.3">
      <c r="E27" s="109">
        <v>40</v>
      </c>
      <c r="F27">
        <f t="shared" si="4"/>
        <v>10.5</v>
      </c>
      <c r="M27">
        <v>27</v>
      </c>
      <c r="N27" s="74">
        <f t="shared" si="6"/>
        <v>76</v>
      </c>
      <c r="O27">
        <f t="shared" si="1"/>
        <v>90.5</v>
      </c>
    </row>
    <row r="28" spans="1:15" x14ac:dyDescent="0.3">
      <c r="A28" s="95" t="s">
        <v>227</v>
      </c>
      <c r="B28" s="96">
        <f>SUM(B2:B26)</f>
        <v>769.5</v>
      </c>
      <c r="C28" s="95" t="s">
        <v>228</v>
      </c>
      <c r="D28" s="96">
        <f>SUM(D2:D26)</f>
        <v>1136</v>
      </c>
      <c r="E28" s="95" t="s">
        <v>232</v>
      </c>
      <c r="F28" s="96">
        <f>SUM(F2:F27)</f>
        <v>1710</v>
      </c>
      <c r="G28" s="95" t="s">
        <v>231</v>
      </c>
      <c r="H28" s="96">
        <f>SUM(H2:H24)</f>
        <v>1334.5</v>
      </c>
      <c r="M28">
        <v>28</v>
      </c>
      <c r="N28" s="74">
        <f t="shared" si="6"/>
        <v>73</v>
      </c>
      <c r="O28">
        <f t="shared" si="1"/>
        <v>76.5</v>
      </c>
    </row>
    <row r="29" spans="1:15" x14ac:dyDescent="0.3">
      <c r="A29" s="92" t="s">
        <v>245</v>
      </c>
      <c r="B29" s="93">
        <f>B28/COUNT(A2:A26)</f>
        <v>30.78</v>
      </c>
      <c r="C29" s="92" t="s">
        <v>246</v>
      </c>
      <c r="D29" s="93">
        <f t="shared" ref="D29:H29" si="7">D28/COUNT(C2:C26)</f>
        <v>45.44</v>
      </c>
      <c r="E29" s="92" t="s">
        <v>256</v>
      </c>
      <c r="F29" s="93">
        <f>F28/COUNT(E2:E27)</f>
        <v>65.769230769230774</v>
      </c>
      <c r="G29" s="92" t="s">
        <v>259</v>
      </c>
      <c r="H29" s="93">
        <f t="shared" si="7"/>
        <v>58.021739130434781</v>
      </c>
      <c r="M29">
        <v>29</v>
      </c>
      <c r="N29" s="74">
        <f t="shared" si="6"/>
        <v>68</v>
      </c>
      <c r="O29">
        <f t="shared" si="1"/>
        <v>62.5</v>
      </c>
    </row>
    <row r="30" spans="1:15" x14ac:dyDescent="0.3">
      <c r="M30">
        <v>30</v>
      </c>
      <c r="N30" s="74">
        <f t="shared" si="6"/>
        <v>75</v>
      </c>
      <c r="O30">
        <f t="shared" si="1"/>
        <v>87</v>
      </c>
    </row>
    <row r="31" spans="1:15" x14ac:dyDescent="0.3">
      <c r="A31" s="115" t="s">
        <v>233</v>
      </c>
      <c r="B31" s="115"/>
      <c r="C31" s="115"/>
      <c r="D31" s="105" t="s">
        <v>239</v>
      </c>
      <c r="E31" s="88">
        <v>5</v>
      </c>
      <c r="M31">
        <v>31</v>
      </c>
      <c r="N31" s="74">
        <f t="shared" si="6"/>
        <v>74</v>
      </c>
      <c r="O31">
        <f t="shared" si="1"/>
        <v>81.5</v>
      </c>
    </row>
    <row r="32" spans="1:15" x14ac:dyDescent="0.3">
      <c r="A32" s="115" t="s">
        <v>234</v>
      </c>
      <c r="B32" s="115"/>
      <c r="C32" s="115"/>
      <c r="D32" s="105" t="s">
        <v>213</v>
      </c>
      <c r="E32" s="89">
        <f>0.01</f>
        <v>0.01</v>
      </c>
      <c r="M32">
        <v>32</v>
      </c>
      <c r="N32" s="74">
        <f t="shared" si="6"/>
        <v>59</v>
      </c>
      <c r="O32">
        <f t="shared" si="1"/>
        <v>33.5</v>
      </c>
    </row>
    <row r="33" spans="1:15" x14ac:dyDescent="0.3">
      <c r="A33" s="115" t="s">
        <v>235</v>
      </c>
      <c r="B33" s="115"/>
      <c r="C33" s="115"/>
      <c r="D33" s="105" t="s">
        <v>204</v>
      </c>
      <c r="E33">
        <f>_xlfn.CHISQ.INV(1-E32,E31-1)</f>
        <v>13.276704135987615</v>
      </c>
      <c r="M33">
        <v>33</v>
      </c>
      <c r="N33" s="74">
        <f t="shared" si="6"/>
        <v>73</v>
      </c>
      <c r="O33">
        <f t="shared" ref="O33:O64" si="8">_xlfn.RANK.AVG(N33,$N$1:$N$99,1)</f>
        <v>76.5</v>
      </c>
    </row>
    <row r="34" spans="1:15" x14ac:dyDescent="0.3">
      <c r="A34" s="118" t="s">
        <v>238</v>
      </c>
      <c r="B34" s="118"/>
      <c r="C34" s="118"/>
      <c r="D34" s="105" t="s">
        <v>199</v>
      </c>
      <c r="E34">
        <f>COUNT(N1:N99)</f>
        <v>99</v>
      </c>
      <c r="M34">
        <v>34</v>
      </c>
      <c r="N34" s="74">
        <f t="shared" si="6"/>
        <v>74</v>
      </c>
      <c r="O34">
        <f t="shared" si="8"/>
        <v>81.5</v>
      </c>
    </row>
    <row r="35" spans="1:15" x14ac:dyDescent="0.3">
      <c r="A35" s="118" t="s">
        <v>241</v>
      </c>
      <c r="B35" s="118"/>
      <c r="C35" s="118"/>
      <c r="D35" s="105" t="s">
        <v>240</v>
      </c>
      <c r="E35">
        <f>(E34+1)/2</f>
        <v>50</v>
      </c>
      <c r="M35">
        <v>35</v>
      </c>
      <c r="N35" s="74">
        <f t="shared" si="6"/>
        <v>74</v>
      </c>
      <c r="O35">
        <f t="shared" si="8"/>
        <v>81.5</v>
      </c>
    </row>
    <row r="36" spans="1:15" x14ac:dyDescent="0.3">
      <c r="A36" s="129" t="s">
        <v>277</v>
      </c>
      <c r="B36" s="129"/>
      <c r="C36" s="129"/>
      <c r="D36" s="105"/>
      <c r="E36">
        <f>3.144</f>
        <v>3.1440000000000001</v>
      </c>
      <c r="M36">
        <v>36</v>
      </c>
      <c r="N36" s="74">
        <f t="shared" si="6"/>
        <v>62</v>
      </c>
      <c r="O36">
        <f t="shared" si="8"/>
        <v>39.5</v>
      </c>
    </row>
    <row r="37" spans="1:15" x14ac:dyDescent="0.3">
      <c r="A37" s="128" t="s">
        <v>278</v>
      </c>
      <c r="B37" s="115"/>
      <c r="C37" s="115"/>
      <c r="D37" s="105"/>
      <c r="E37">
        <f>2.639</f>
        <v>2.6389999999999998</v>
      </c>
      <c r="M37">
        <v>37</v>
      </c>
      <c r="N37" s="74">
        <f t="shared" si="6"/>
        <v>70</v>
      </c>
      <c r="O37">
        <f t="shared" si="8"/>
        <v>70.5</v>
      </c>
    </row>
    <row r="38" spans="1:15" x14ac:dyDescent="0.3">
      <c r="A38" s="115"/>
      <c r="B38" s="115"/>
      <c r="C38" s="115"/>
      <c r="D38" s="105"/>
      <c r="M38">
        <v>38</v>
      </c>
      <c r="N38" s="74">
        <f t="shared" si="6"/>
        <v>75</v>
      </c>
      <c r="O38">
        <f t="shared" si="8"/>
        <v>87</v>
      </c>
    </row>
    <row r="39" spans="1:15" ht="15" thickBot="1" x14ac:dyDescent="0.35">
      <c r="M39">
        <v>39</v>
      </c>
      <c r="N39" s="74">
        <f t="shared" si="6"/>
        <v>82</v>
      </c>
      <c r="O39">
        <f t="shared" si="8"/>
        <v>94</v>
      </c>
    </row>
    <row r="40" spans="1:15" ht="18.600000000000001" thickBot="1" x14ac:dyDescent="0.35">
      <c r="B40" s="124" t="s">
        <v>244</v>
      </c>
      <c r="C40" s="125"/>
      <c r="D40" s="90"/>
      <c r="E40" s="90"/>
      <c r="F40" s="124" t="s">
        <v>255</v>
      </c>
      <c r="G40" s="125"/>
      <c r="I40" s="116" t="s">
        <v>243</v>
      </c>
      <c r="J40" s="116"/>
      <c r="M40">
        <v>40</v>
      </c>
      <c r="N40" s="74">
        <f t="shared" si="6"/>
        <v>70</v>
      </c>
      <c r="O40">
        <f t="shared" si="8"/>
        <v>70.5</v>
      </c>
    </row>
    <row r="41" spans="1:15" x14ac:dyDescent="0.3">
      <c r="B41" s="97" t="s">
        <v>245</v>
      </c>
      <c r="C41" s="98">
        <f>B29</f>
        <v>30.78</v>
      </c>
      <c r="D41" s="91"/>
      <c r="E41" s="59"/>
      <c r="F41" s="97" t="s">
        <v>245</v>
      </c>
      <c r="G41" s="98">
        <f>B29</f>
        <v>30.78</v>
      </c>
      <c r="I41" s="116"/>
      <c r="J41" s="116"/>
      <c r="M41">
        <v>41</v>
      </c>
      <c r="N41" s="74">
        <f t="shared" si="6"/>
        <v>70</v>
      </c>
      <c r="O41">
        <f t="shared" si="8"/>
        <v>70.5</v>
      </c>
    </row>
    <row r="42" spans="1:15" ht="14.4" customHeight="1" x14ac:dyDescent="0.3">
      <c r="B42" s="99" t="s">
        <v>246</v>
      </c>
      <c r="C42" s="100">
        <f>D29</f>
        <v>45.44</v>
      </c>
      <c r="D42" s="105"/>
      <c r="E42" s="105"/>
      <c r="F42" s="99" t="s">
        <v>256</v>
      </c>
      <c r="G42" s="100">
        <f>F29</f>
        <v>65.769230769230774</v>
      </c>
      <c r="I42" s="130" t="s">
        <v>292</v>
      </c>
      <c r="J42" s="131"/>
      <c r="M42">
        <v>42</v>
      </c>
      <c r="N42" s="74">
        <f t="shared" si="6"/>
        <v>82</v>
      </c>
      <c r="O42">
        <f t="shared" si="8"/>
        <v>94</v>
      </c>
    </row>
    <row r="43" spans="1:15" x14ac:dyDescent="0.3">
      <c r="B43" s="99" t="s">
        <v>247</v>
      </c>
      <c r="C43" s="100">
        <f>COUNT(A2:A26)</f>
        <v>25</v>
      </c>
      <c r="D43" s="105"/>
      <c r="E43" s="105"/>
      <c r="F43" s="99" t="s">
        <v>247</v>
      </c>
      <c r="G43" s="100">
        <f>COUNT(A2:A26)</f>
        <v>25</v>
      </c>
      <c r="I43" s="131"/>
      <c r="J43" s="131"/>
      <c r="M43">
        <v>43</v>
      </c>
      <c r="N43" s="74">
        <f t="shared" si="6"/>
        <v>75</v>
      </c>
      <c r="O43">
        <f t="shared" si="8"/>
        <v>87</v>
      </c>
    </row>
    <row r="44" spans="1:15" ht="14.4" customHeight="1" x14ac:dyDescent="0.3">
      <c r="B44" s="99" t="s">
        <v>248</v>
      </c>
      <c r="C44" s="100">
        <f>COUNT(C2:C26)</f>
        <v>25</v>
      </c>
      <c r="D44" s="105"/>
      <c r="E44" s="105"/>
      <c r="F44" s="99" t="s">
        <v>257</v>
      </c>
      <c r="G44" s="100">
        <f>COUNT(E2:E27)</f>
        <v>26</v>
      </c>
      <c r="I44" s="131"/>
      <c r="J44" s="131"/>
      <c r="M44">
        <v>44</v>
      </c>
      <c r="N44" s="74">
        <f t="shared" si="6"/>
        <v>60</v>
      </c>
      <c r="O44">
        <f t="shared" si="8"/>
        <v>35</v>
      </c>
    </row>
    <row r="45" spans="1:15" x14ac:dyDescent="0.3">
      <c r="B45" s="99" t="s">
        <v>250</v>
      </c>
      <c r="C45" s="101">
        <f>C43+C44</f>
        <v>50</v>
      </c>
      <c r="D45" s="105"/>
      <c r="E45" s="105"/>
      <c r="F45" s="99" t="s">
        <v>250</v>
      </c>
      <c r="G45" s="101">
        <f>G43+G44</f>
        <v>51</v>
      </c>
      <c r="I45" s="131"/>
      <c r="J45" s="131"/>
      <c r="M45">
        <v>45</v>
      </c>
      <c r="N45" s="74">
        <f t="shared" si="6"/>
        <v>55</v>
      </c>
      <c r="O45">
        <f t="shared" si="8"/>
        <v>23</v>
      </c>
    </row>
    <row r="46" spans="1:15" ht="14.4" customHeight="1" x14ac:dyDescent="0.3">
      <c r="B46" s="99" t="s">
        <v>249</v>
      </c>
      <c r="C46" s="100">
        <f>ABS(C41-C42)/(SQRT((C45*(C45+1))/12*(1/C43+1/C44)))</f>
        <v>3.5555722630326407</v>
      </c>
      <c r="D46" s="105"/>
      <c r="E46" s="105"/>
      <c r="F46" s="99" t="s">
        <v>249</v>
      </c>
      <c r="G46" s="100">
        <f>ABS(G41-G42)/(SQRT((G45*(G45+1))/12*(1/G43+1/G44)))</f>
        <v>8.4025256742259149</v>
      </c>
      <c r="I46" s="131"/>
      <c r="J46" s="131"/>
      <c r="M46">
        <v>46</v>
      </c>
      <c r="N46" s="74">
        <f t="shared" si="6"/>
        <v>64</v>
      </c>
      <c r="O46">
        <f t="shared" si="8"/>
        <v>48.5</v>
      </c>
    </row>
    <row r="47" spans="1:15" x14ac:dyDescent="0.3">
      <c r="B47" s="99" t="s">
        <v>251</v>
      </c>
      <c r="C47" s="101">
        <f>IF(E32=0.05,E37,E36)</f>
        <v>3.1440000000000001</v>
      </c>
      <c r="F47" s="99" t="s">
        <v>251</v>
      </c>
      <c r="G47" s="101">
        <f>IF(E32=0.05,E37,E36)</f>
        <v>3.1440000000000001</v>
      </c>
      <c r="I47" s="131"/>
      <c r="J47" s="131"/>
      <c r="M47">
        <v>47</v>
      </c>
      <c r="N47" s="74">
        <f t="shared" si="6"/>
        <v>61</v>
      </c>
      <c r="O47">
        <f t="shared" si="8"/>
        <v>36</v>
      </c>
    </row>
    <row r="48" spans="1:15" x14ac:dyDescent="0.3">
      <c r="B48" s="122" t="s">
        <v>252</v>
      </c>
      <c r="C48" s="120" t="str">
        <f>IF(C46&gt;C47,"Различия значимы","Различия не значимы")</f>
        <v>Различия значимы</v>
      </c>
      <c r="F48" s="122" t="s">
        <v>252</v>
      </c>
      <c r="G48" s="120" t="str">
        <f>IF(G46&gt;G47,"Различия значимы","Различия не значимы")</f>
        <v>Различия значимы</v>
      </c>
      <c r="M48">
        <v>48</v>
      </c>
      <c r="N48" s="74">
        <f t="shared" si="6"/>
        <v>66</v>
      </c>
      <c r="O48">
        <f t="shared" si="8"/>
        <v>57.5</v>
      </c>
    </row>
    <row r="49" spans="2:15" ht="15" thickBot="1" x14ac:dyDescent="0.35">
      <c r="B49" s="123"/>
      <c r="C49" s="121"/>
      <c r="F49" s="123"/>
      <c r="G49" s="121"/>
      <c r="M49">
        <v>49</v>
      </c>
      <c r="N49" s="74">
        <f t="shared" si="6"/>
        <v>40</v>
      </c>
      <c r="O49">
        <f t="shared" si="8"/>
        <v>10.5</v>
      </c>
    </row>
    <row r="50" spans="2:15" ht="15" thickBot="1" x14ac:dyDescent="0.35">
      <c r="M50">
        <v>50</v>
      </c>
      <c r="N50" s="108">
        <f t="shared" ref="N50:N74" si="9">C2</f>
        <v>67</v>
      </c>
      <c r="O50">
        <f t="shared" si="8"/>
        <v>60</v>
      </c>
    </row>
    <row r="51" spans="2:15" ht="15" thickBot="1" x14ac:dyDescent="0.35">
      <c r="B51" s="124" t="s">
        <v>258</v>
      </c>
      <c r="C51" s="125"/>
      <c r="F51" s="124" t="s">
        <v>261</v>
      </c>
      <c r="G51" s="125"/>
      <c r="M51">
        <v>51</v>
      </c>
      <c r="N51" s="108">
        <f t="shared" si="9"/>
        <v>68</v>
      </c>
      <c r="O51">
        <f t="shared" si="8"/>
        <v>62.5</v>
      </c>
    </row>
    <row r="52" spans="2:15" x14ac:dyDescent="0.3">
      <c r="B52" s="97" t="s">
        <v>245</v>
      </c>
      <c r="C52" s="98">
        <f>B29</f>
        <v>30.78</v>
      </c>
      <c r="F52" s="97" t="s">
        <v>246</v>
      </c>
      <c r="G52" s="98">
        <f>D29</f>
        <v>45.44</v>
      </c>
      <c r="M52">
        <v>52</v>
      </c>
      <c r="N52" s="108">
        <f t="shared" si="9"/>
        <v>57</v>
      </c>
      <c r="O52">
        <f t="shared" si="8"/>
        <v>29</v>
      </c>
    </row>
    <row r="53" spans="2:15" x14ac:dyDescent="0.3">
      <c r="B53" s="99" t="s">
        <v>259</v>
      </c>
      <c r="C53" s="100">
        <f>H29</f>
        <v>58.021739130434781</v>
      </c>
      <c r="F53" s="99" t="s">
        <v>256</v>
      </c>
      <c r="G53" s="100">
        <f>F29</f>
        <v>65.769230769230774</v>
      </c>
      <c r="M53">
        <v>53</v>
      </c>
      <c r="N53" s="108">
        <f t="shared" si="9"/>
        <v>63</v>
      </c>
      <c r="O53">
        <f t="shared" si="8"/>
        <v>44.5</v>
      </c>
    </row>
    <row r="54" spans="2:15" x14ac:dyDescent="0.3">
      <c r="B54" s="99" t="s">
        <v>247</v>
      </c>
      <c r="C54" s="100">
        <f>COUNT(A2:A26)</f>
        <v>25</v>
      </c>
      <c r="F54" s="99" t="s">
        <v>248</v>
      </c>
      <c r="G54" s="100">
        <f>COUNT(C2:C26)</f>
        <v>25</v>
      </c>
      <c r="M54">
        <v>54</v>
      </c>
      <c r="N54" s="108">
        <f t="shared" si="9"/>
        <v>62</v>
      </c>
      <c r="O54">
        <f t="shared" si="8"/>
        <v>39.5</v>
      </c>
    </row>
    <row r="55" spans="2:15" x14ac:dyDescent="0.3">
      <c r="B55" s="99" t="s">
        <v>260</v>
      </c>
      <c r="C55" s="100">
        <f>COUNT(G2:G24)</f>
        <v>23</v>
      </c>
      <c r="F55" s="99" t="s">
        <v>257</v>
      </c>
      <c r="G55" s="100">
        <f>COUNT(E2:E27)</f>
        <v>26</v>
      </c>
      <c r="M55">
        <v>55</v>
      </c>
      <c r="N55" s="108">
        <f t="shared" si="9"/>
        <v>63</v>
      </c>
      <c r="O55">
        <f t="shared" si="8"/>
        <v>44.5</v>
      </c>
    </row>
    <row r="56" spans="2:15" x14ac:dyDescent="0.3">
      <c r="B56" s="99" t="s">
        <v>250</v>
      </c>
      <c r="C56" s="101">
        <f>C54+C55</f>
        <v>48</v>
      </c>
      <c r="F56" s="99" t="s">
        <v>250</v>
      </c>
      <c r="G56" s="101">
        <f>G54+G55</f>
        <v>51</v>
      </c>
      <c r="M56">
        <v>56</v>
      </c>
      <c r="N56" s="108">
        <f t="shared" si="9"/>
        <v>46</v>
      </c>
      <c r="O56">
        <f t="shared" si="8"/>
        <v>13</v>
      </c>
    </row>
    <row r="57" spans="2:15" x14ac:dyDescent="0.3">
      <c r="B57" s="99" t="s">
        <v>249</v>
      </c>
      <c r="C57" s="100">
        <f>ABS(C52-C53)/(SQRT((C56*(C56+1))/12*(1/C54+1/C55)))</f>
        <v>6.7347285811981727</v>
      </c>
      <c r="F57" s="99" t="s">
        <v>249</v>
      </c>
      <c r="G57" s="100">
        <f>ABS(G52-G53)/(SQRT((G56*(G56+1))/12*(1/G54+1/G55)))</f>
        <v>4.8819845341081329</v>
      </c>
      <c r="M57">
        <v>57</v>
      </c>
      <c r="N57" s="108">
        <f t="shared" si="9"/>
        <v>65</v>
      </c>
      <c r="O57">
        <f t="shared" si="8"/>
        <v>53</v>
      </c>
    </row>
    <row r="58" spans="2:15" x14ac:dyDescent="0.3">
      <c r="B58" s="99" t="s">
        <v>251</v>
      </c>
      <c r="C58" s="101">
        <f>IF(E32=0.05,E37,E36)</f>
        <v>3.1440000000000001</v>
      </c>
      <c r="F58" s="99" t="s">
        <v>251</v>
      </c>
      <c r="G58" s="101">
        <f>IF(E32=0.05,E37,E36)</f>
        <v>3.1440000000000001</v>
      </c>
      <c r="M58">
        <v>58</v>
      </c>
      <c r="N58" s="108">
        <f t="shared" si="9"/>
        <v>69</v>
      </c>
      <c r="O58">
        <f t="shared" si="8"/>
        <v>66.5</v>
      </c>
    </row>
    <row r="59" spans="2:15" x14ac:dyDescent="0.3">
      <c r="B59" s="122" t="s">
        <v>252</v>
      </c>
      <c r="C59" s="120" t="str">
        <f>IF(C57&gt;C58,"Различия значимы","Различия не значимы")</f>
        <v>Различия значимы</v>
      </c>
      <c r="F59" s="122" t="s">
        <v>252</v>
      </c>
      <c r="G59" s="120" t="str">
        <f>IF(G57&gt;G58,"Различия значимы","Различия не значимы")</f>
        <v>Различия значимы</v>
      </c>
      <c r="M59">
        <v>59</v>
      </c>
      <c r="N59" s="108">
        <f t="shared" si="9"/>
        <v>65</v>
      </c>
      <c r="O59">
        <f t="shared" si="8"/>
        <v>53</v>
      </c>
    </row>
    <row r="60" spans="2:15" ht="15" thickBot="1" x14ac:dyDescent="0.35">
      <c r="B60" s="123"/>
      <c r="C60" s="121"/>
      <c r="F60" s="123"/>
      <c r="G60" s="121"/>
      <c r="M60">
        <v>60</v>
      </c>
      <c r="N60" s="108">
        <f t="shared" si="9"/>
        <v>72</v>
      </c>
      <c r="O60">
        <f t="shared" si="8"/>
        <v>73.5</v>
      </c>
    </row>
    <row r="61" spans="2:15" ht="15" thickBot="1" x14ac:dyDescent="0.35">
      <c r="M61">
        <v>61</v>
      </c>
      <c r="N61" s="108">
        <f t="shared" si="9"/>
        <v>65</v>
      </c>
      <c r="O61">
        <f t="shared" si="8"/>
        <v>53</v>
      </c>
    </row>
    <row r="62" spans="2:15" ht="15" thickBot="1" x14ac:dyDescent="0.35">
      <c r="B62" s="124" t="s">
        <v>262</v>
      </c>
      <c r="C62" s="125"/>
      <c r="F62" s="124" t="s">
        <v>263</v>
      </c>
      <c r="G62" s="125"/>
      <c r="M62">
        <v>62</v>
      </c>
      <c r="N62" s="108">
        <f t="shared" si="9"/>
        <v>40</v>
      </c>
      <c r="O62">
        <f t="shared" si="8"/>
        <v>10.5</v>
      </c>
    </row>
    <row r="63" spans="2:15" x14ac:dyDescent="0.3">
      <c r="B63" s="97" t="s">
        <v>246</v>
      </c>
      <c r="C63" s="98">
        <f>D29</f>
        <v>45.44</v>
      </c>
      <c r="F63" s="97" t="s">
        <v>256</v>
      </c>
      <c r="G63" s="98">
        <f>F29</f>
        <v>65.769230769230774</v>
      </c>
      <c r="M63">
        <v>63</v>
      </c>
      <c r="N63" s="108">
        <f t="shared" si="9"/>
        <v>62</v>
      </c>
      <c r="O63">
        <f t="shared" si="8"/>
        <v>39.5</v>
      </c>
    </row>
    <row r="64" spans="2:15" x14ac:dyDescent="0.3">
      <c r="B64" s="99" t="s">
        <v>259</v>
      </c>
      <c r="C64" s="100">
        <f>H29</f>
        <v>58.021739130434781</v>
      </c>
      <c r="F64" s="99" t="s">
        <v>259</v>
      </c>
      <c r="G64" s="100">
        <f>H29</f>
        <v>58.021739130434781</v>
      </c>
      <c r="M64">
        <v>64</v>
      </c>
      <c r="N64" s="108">
        <f t="shared" si="9"/>
        <v>52</v>
      </c>
      <c r="O64">
        <f t="shared" si="8"/>
        <v>17.5</v>
      </c>
    </row>
    <row r="65" spans="2:15" x14ac:dyDescent="0.3">
      <c r="B65" s="99" t="s">
        <v>248</v>
      </c>
      <c r="C65" s="100">
        <f>COUNT(C2:C26)</f>
        <v>25</v>
      </c>
      <c r="F65" s="99" t="s">
        <v>257</v>
      </c>
      <c r="G65" s="100">
        <f>COUNT(E2:E27)</f>
        <v>26</v>
      </c>
      <c r="M65">
        <v>65</v>
      </c>
      <c r="N65" s="108">
        <f t="shared" si="9"/>
        <v>65</v>
      </c>
      <c r="O65">
        <f t="shared" ref="O65:O96" si="10">_xlfn.RANK.AVG(N65,$N$1:$N$99,1)</f>
        <v>53</v>
      </c>
    </row>
    <row r="66" spans="2:15" x14ac:dyDescent="0.3">
      <c r="B66" s="99" t="s">
        <v>260</v>
      </c>
      <c r="C66" s="100">
        <f>COUNT(G2:G24)</f>
        <v>23</v>
      </c>
      <c r="F66" s="99" t="s">
        <v>260</v>
      </c>
      <c r="G66" s="100">
        <f>COUNT(G2:G24)</f>
        <v>23</v>
      </c>
      <c r="M66">
        <v>66</v>
      </c>
      <c r="N66" s="108">
        <f t="shared" si="9"/>
        <v>66</v>
      </c>
      <c r="O66">
        <f t="shared" si="10"/>
        <v>57.5</v>
      </c>
    </row>
    <row r="67" spans="2:15" x14ac:dyDescent="0.3">
      <c r="B67" s="99" t="s">
        <v>250</v>
      </c>
      <c r="C67" s="101">
        <f>C65+C66</f>
        <v>48</v>
      </c>
      <c r="F67" s="99" t="s">
        <v>250</v>
      </c>
      <c r="G67" s="101">
        <f>G65+G66</f>
        <v>49</v>
      </c>
      <c r="M67">
        <v>67</v>
      </c>
      <c r="N67" s="108">
        <f t="shared" si="9"/>
        <v>54</v>
      </c>
      <c r="O67">
        <f t="shared" si="10"/>
        <v>20.5</v>
      </c>
    </row>
    <row r="68" spans="2:15" x14ac:dyDescent="0.3">
      <c r="B68" s="99" t="s">
        <v>249</v>
      </c>
      <c r="C68" s="100">
        <f>ABS(C63-C64)/(SQRT((C67*(C67+1))/12*(1/C65+1/C66)))</f>
        <v>3.1104694791035614</v>
      </c>
      <c r="F68" s="99" t="s">
        <v>249</v>
      </c>
      <c r="G68" s="100">
        <f>ABS(G63-G64)/(SQRT((G67*(G67+1))/12*(1/G65+1/G66)))</f>
        <v>1.8941800100460786</v>
      </c>
      <c r="M68">
        <v>68</v>
      </c>
      <c r="N68" s="108">
        <f t="shared" si="9"/>
        <v>69</v>
      </c>
      <c r="O68">
        <f t="shared" si="10"/>
        <v>66.5</v>
      </c>
    </row>
    <row r="69" spans="2:15" x14ac:dyDescent="0.3">
      <c r="B69" s="99" t="s">
        <v>251</v>
      </c>
      <c r="C69" s="101">
        <f>IF(E32=0.05,E37,E36)</f>
        <v>3.1440000000000001</v>
      </c>
      <c r="F69" s="99" t="s">
        <v>251</v>
      </c>
      <c r="G69" s="101">
        <f>IF(E32=0.05,E37,E36)</f>
        <v>3.1440000000000001</v>
      </c>
      <c r="M69">
        <v>69</v>
      </c>
      <c r="N69" s="108">
        <f t="shared" si="9"/>
        <v>72</v>
      </c>
      <c r="O69">
        <f t="shared" si="10"/>
        <v>73.5</v>
      </c>
    </row>
    <row r="70" spans="2:15" x14ac:dyDescent="0.3">
      <c r="B70" s="122" t="s">
        <v>252</v>
      </c>
      <c r="C70" s="120" t="str">
        <f>IF(C68&gt;C69,"Различия значимы","Различия не значимы")</f>
        <v>Различия не значимы</v>
      </c>
      <c r="F70" s="122" t="s">
        <v>252</v>
      </c>
      <c r="G70" s="120" t="str">
        <f>IF(G68&gt;G69,"Различия значимы","Различия не значимы")</f>
        <v>Различия не значимы</v>
      </c>
      <c r="M70">
        <v>70</v>
      </c>
      <c r="N70" s="108">
        <f t="shared" si="9"/>
        <v>64</v>
      </c>
      <c r="O70">
        <f t="shared" si="10"/>
        <v>48.5</v>
      </c>
    </row>
    <row r="71" spans="2:15" ht="15" thickBot="1" x14ac:dyDescent="0.35">
      <c r="B71" s="123"/>
      <c r="C71" s="121"/>
      <c r="F71" s="123"/>
      <c r="G71" s="121"/>
      <c r="M71">
        <v>71</v>
      </c>
      <c r="N71" s="108">
        <f t="shared" si="9"/>
        <v>74</v>
      </c>
      <c r="O71">
        <f t="shared" si="10"/>
        <v>81.5</v>
      </c>
    </row>
    <row r="72" spans="2:15" x14ac:dyDescent="0.3">
      <c r="M72">
        <v>72</v>
      </c>
      <c r="N72" s="108">
        <f t="shared" si="9"/>
        <v>57</v>
      </c>
      <c r="O72">
        <f t="shared" si="10"/>
        <v>29</v>
      </c>
    </row>
    <row r="73" spans="2:15" x14ac:dyDescent="0.3">
      <c r="M73">
        <v>73</v>
      </c>
      <c r="N73" s="108">
        <f t="shared" si="9"/>
        <v>62</v>
      </c>
      <c r="O73">
        <f t="shared" si="10"/>
        <v>39.5</v>
      </c>
    </row>
    <row r="74" spans="2:15" x14ac:dyDescent="0.3">
      <c r="M74">
        <v>74</v>
      </c>
      <c r="N74" s="108">
        <f t="shared" si="9"/>
        <v>37</v>
      </c>
      <c r="O74">
        <f t="shared" si="10"/>
        <v>7</v>
      </c>
    </row>
    <row r="75" spans="2:15" x14ac:dyDescent="0.3">
      <c r="M75">
        <v>75</v>
      </c>
      <c r="N75" s="107">
        <f>A2</f>
        <v>64</v>
      </c>
      <c r="O75">
        <f t="shared" si="10"/>
        <v>48.5</v>
      </c>
    </row>
    <row r="76" spans="2:15" x14ac:dyDescent="0.3">
      <c r="M76">
        <v>76</v>
      </c>
      <c r="N76" s="107">
        <f t="shared" ref="N76:N99" si="11">A3</f>
        <v>66</v>
      </c>
      <c r="O76">
        <f t="shared" si="10"/>
        <v>57.5</v>
      </c>
    </row>
    <row r="77" spans="2:15" x14ac:dyDescent="0.3">
      <c r="M77">
        <v>77</v>
      </c>
      <c r="N77" s="107">
        <f t="shared" si="11"/>
        <v>70</v>
      </c>
      <c r="O77">
        <f t="shared" si="10"/>
        <v>70.5</v>
      </c>
    </row>
    <row r="78" spans="2:15" x14ac:dyDescent="0.3">
      <c r="M78">
        <v>78</v>
      </c>
      <c r="N78" s="107">
        <f t="shared" si="11"/>
        <v>68</v>
      </c>
      <c r="O78">
        <f t="shared" si="10"/>
        <v>62.5</v>
      </c>
    </row>
    <row r="79" spans="2:15" x14ac:dyDescent="0.3">
      <c r="M79">
        <v>79</v>
      </c>
      <c r="N79" s="107">
        <f t="shared" si="11"/>
        <v>69</v>
      </c>
      <c r="O79">
        <f t="shared" si="10"/>
        <v>66.5</v>
      </c>
    </row>
    <row r="80" spans="2:15" x14ac:dyDescent="0.3">
      <c r="M80">
        <v>80</v>
      </c>
      <c r="N80" s="107">
        <f t="shared" si="11"/>
        <v>68</v>
      </c>
      <c r="O80">
        <f t="shared" si="10"/>
        <v>62.5</v>
      </c>
    </row>
    <row r="81" spans="13:15" x14ac:dyDescent="0.3">
      <c r="M81">
        <v>81</v>
      </c>
      <c r="N81" s="107">
        <f t="shared" si="11"/>
        <v>64</v>
      </c>
      <c r="O81">
        <f t="shared" si="10"/>
        <v>48.5</v>
      </c>
    </row>
    <row r="82" spans="13:15" x14ac:dyDescent="0.3">
      <c r="M82">
        <v>82</v>
      </c>
      <c r="N82" s="107">
        <f t="shared" si="11"/>
        <v>56</v>
      </c>
      <c r="O82">
        <f t="shared" si="10"/>
        <v>25.5</v>
      </c>
    </row>
    <row r="83" spans="13:15" x14ac:dyDescent="0.3">
      <c r="M83">
        <v>83</v>
      </c>
      <c r="N83" s="107">
        <f t="shared" si="11"/>
        <v>66</v>
      </c>
      <c r="O83">
        <f t="shared" si="10"/>
        <v>57.5</v>
      </c>
    </row>
    <row r="84" spans="13:15" x14ac:dyDescent="0.3">
      <c r="M84">
        <v>84</v>
      </c>
      <c r="N84" s="107">
        <f t="shared" si="11"/>
        <v>40</v>
      </c>
      <c r="O84">
        <f t="shared" si="10"/>
        <v>10.5</v>
      </c>
    </row>
    <row r="85" spans="13:15" x14ac:dyDescent="0.3">
      <c r="M85">
        <v>85</v>
      </c>
      <c r="N85" s="107">
        <f t="shared" si="11"/>
        <v>63</v>
      </c>
      <c r="O85">
        <f t="shared" si="10"/>
        <v>44.5</v>
      </c>
    </row>
    <row r="86" spans="13:15" x14ac:dyDescent="0.3">
      <c r="M86">
        <v>86</v>
      </c>
      <c r="N86" s="107">
        <f t="shared" si="11"/>
        <v>59</v>
      </c>
      <c r="O86">
        <f t="shared" si="10"/>
        <v>33.5</v>
      </c>
    </row>
    <row r="87" spans="13:15" x14ac:dyDescent="0.3">
      <c r="M87">
        <v>87</v>
      </c>
      <c r="N87" s="107">
        <f t="shared" si="11"/>
        <v>57</v>
      </c>
      <c r="O87">
        <f t="shared" si="10"/>
        <v>29</v>
      </c>
    </row>
    <row r="88" spans="13:15" x14ac:dyDescent="0.3">
      <c r="M88">
        <v>88</v>
      </c>
      <c r="N88" s="107">
        <f t="shared" si="11"/>
        <v>49</v>
      </c>
      <c r="O88">
        <f t="shared" si="10"/>
        <v>15</v>
      </c>
    </row>
    <row r="89" spans="13:15" x14ac:dyDescent="0.3">
      <c r="M89">
        <v>89</v>
      </c>
      <c r="N89" s="107">
        <f t="shared" si="11"/>
        <v>55</v>
      </c>
      <c r="O89">
        <f t="shared" si="10"/>
        <v>23</v>
      </c>
    </row>
    <row r="90" spans="13:15" x14ac:dyDescent="0.3">
      <c r="M90">
        <v>90</v>
      </c>
      <c r="N90" s="107">
        <f t="shared" si="11"/>
        <v>63</v>
      </c>
      <c r="O90">
        <f t="shared" si="10"/>
        <v>44.5</v>
      </c>
    </row>
    <row r="91" spans="13:15" x14ac:dyDescent="0.3">
      <c r="M91">
        <v>91</v>
      </c>
      <c r="N91" s="107">
        <f t="shared" si="11"/>
        <v>51</v>
      </c>
      <c r="O91">
        <f t="shared" si="10"/>
        <v>16</v>
      </c>
    </row>
    <row r="92" spans="13:15" x14ac:dyDescent="0.3">
      <c r="M92">
        <v>92</v>
      </c>
      <c r="N92" s="107">
        <f t="shared" si="11"/>
        <v>33</v>
      </c>
      <c r="O92">
        <f t="shared" si="10"/>
        <v>6</v>
      </c>
    </row>
    <row r="93" spans="13:15" x14ac:dyDescent="0.3">
      <c r="M93">
        <v>93</v>
      </c>
      <c r="N93" s="107">
        <f t="shared" si="11"/>
        <v>53</v>
      </c>
      <c r="O93">
        <f t="shared" si="10"/>
        <v>19</v>
      </c>
    </row>
    <row r="94" spans="13:15" x14ac:dyDescent="0.3">
      <c r="M94">
        <v>94</v>
      </c>
      <c r="N94" s="107">
        <f t="shared" si="11"/>
        <v>47</v>
      </c>
      <c r="O94">
        <f t="shared" si="10"/>
        <v>14</v>
      </c>
    </row>
    <row r="95" spans="13:15" x14ac:dyDescent="0.3">
      <c r="M95">
        <v>95</v>
      </c>
      <c r="N95" s="107">
        <f t="shared" si="11"/>
        <v>20</v>
      </c>
      <c r="O95">
        <f t="shared" si="10"/>
        <v>1.5</v>
      </c>
    </row>
    <row r="96" spans="13:15" x14ac:dyDescent="0.3">
      <c r="M96">
        <v>96</v>
      </c>
      <c r="N96" s="107">
        <f t="shared" si="11"/>
        <v>28</v>
      </c>
      <c r="O96">
        <f t="shared" si="10"/>
        <v>5</v>
      </c>
    </row>
    <row r="97" spans="13:15" x14ac:dyDescent="0.3">
      <c r="M97">
        <v>97</v>
      </c>
      <c r="N97" s="107">
        <f t="shared" si="11"/>
        <v>22</v>
      </c>
      <c r="O97">
        <f t="shared" ref="O97:O128" si="12">_xlfn.RANK.AVG(N97,$N$1:$N$99,1)</f>
        <v>3</v>
      </c>
    </row>
    <row r="98" spans="13:15" x14ac:dyDescent="0.3">
      <c r="M98">
        <v>98</v>
      </c>
      <c r="N98" s="107">
        <f t="shared" si="11"/>
        <v>26</v>
      </c>
      <c r="O98">
        <f t="shared" si="12"/>
        <v>4</v>
      </c>
    </row>
    <row r="99" spans="13:15" x14ac:dyDescent="0.3">
      <c r="M99">
        <v>99</v>
      </c>
      <c r="N99" s="107">
        <f t="shared" si="11"/>
        <v>20</v>
      </c>
      <c r="O99">
        <f t="shared" si="12"/>
        <v>1.5</v>
      </c>
    </row>
    <row r="100" spans="13:15" x14ac:dyDescent="0.3">
      <c r="N100" s="110"/>
    </row>
  </sheetData>
  <sortState xmlns:xlrd2="http://schemas.microsoft.com/office/spreadsheetml/2017/richdata2" ref="N1:N100">
    <sortCondition ref="N82:N100"/>
  </sortState>
  <mergeCells count="34">
    <mergeCell ref="K1:L1"/>
    <mergeCell ref="A1:B1"/>
    <mergeCell ref="C1:D1"/>
    <mergeCell ref="E1:F1"/>
    <mergeCell ref="G1:H1"/>
    <mergeCell ref="I1:J1"/>
    <mergeCell ref="I40:J41"/>
    <mergeCell ref="A31:C31"/>
    <mergeCell ref="A32:C32"/>
    <mergeCell ref="A33:C33"/>
    <mergeCell ref="A34:C34"/>
    <mergeCell ref="A35:C35"/>
    <mergeCell ref="A36:C36"/>
    <mergeCell ref="F51:G51"/>
    <mergeCell ref="A37:C37"/>
    <mergeCell ref="A38:C38"/>
    <mergeCell ref="B40:C40"/>
    <mergeCell ref="F40:G40"/>
    <mergeCell ref="B70:B71"/>
    <mergeCell ref="C70:C71"/>
    <mergeCell ref="F70:F71"/>
    <mergeCell ref="G70:G71"/>
    <mergeCell ref="I42:J47"/>
    <mergeCell ref="B59:B60"/>
    <mergeCell ref="C59:C60"/>
    <mergeCell ref="F59:F60"/>
    <mergeCell ref="G59:G60"/>
    <mergeCell ref="B62:C62"/>
    <mergeCell ref="F62:G62"/>
    <mergeCell ref="B48:B49"/>
    <mergeCell ref="C48:C49"/>
    <mergeCell ref="F48:F49"/>
    <mergeCell ref="G48:G49"/>
    <mergeCell ref="B51:C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1 стадия</vt:lpstr>
      <vt:lpstr>2 стадия</vt:lpstr>
      <vt:lpstr>3а стадия</vt:lpstr>
      <vt:lpstr>3б стадия</vt:lpstr>
      <vt:lpstr>4 стадия</vt:lpstr>
      <vt:lpstr>5 стадия</vt:lpstr>
      <vt:lpstr>Краскела-Уолиса</vt:lpstr>
      <vt:lpstr>Критерий Данна СКФ</vt:lpstr>
      <vt:lpstr>Данн(Возраст)</vt:lpstr>
      <vt:lpstr>Данн(ИМТ)</vt:lpstr>
      <vt:lpstr>Данн(Стаж)</vt:lpstr>
      <vt:lpstr>Данн(Креатинин)</vt:lpstr>
      <vt:lpstr>Данн(Глюкоза)</vt:lpstr>
      <vt:lpstr>Данн(СОЭ)</vt:lpstr>
      <vt:lpstr>Данн(Эритроциты)</vt:lpstr>
      <vt:lpstr>Данн(Гемоглобин)</vt:lpstr>
      <vt:lpstr>Данн(Гематокрит)</vt:lpstr>
      <vt:lpstr>Данн(MCV)</vt:lpstr>
      <vt:lpstr>Данн(MCH)</vt:lpstr>
      <vt:lpstr>Данн(Тромбоциты)</vt:lpstr>
      <vt:lpstr>Данн(RDV-CV)</vt:lpstr>
      <vt:lpstr>Данн(Лейкоциты)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Ярослав Калмыков</cp:lastModifiedBy>
  <cp:revision>5</cp:revision>
  <dcterms:created xsi:type="dcterms:W3CDTF">2022-10-01T15:25:14Z</dcterms:created>
  <dcterms:modified xsi:type="dcterms:W3CDTF">2023-04-10T15:50:22Z</dcterms:modified>
  <cp:category/>
  <cp:contentStatus/>
</cp:coreProperties>
</file>