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65" windowWidth="20730" windowHeight="11760" tabRatio="881" activeTab="5"/>
  </bookViews>
  <sheets>
    <sheet name="forbs " sheetId="8" r:id="rId1"/>
    <sheet name="日期" sheetId="13" r:id="rId2"/>
    <sheet name="forbs_bak2" sheetId="6" r:id="rId3"/>
    <sheet name="forbs_bak1" sheetId="1" r:id="rId4"/>
    <sheet name="奖金分配46" sheetId="25" r:id="rId5"/>
    <sheet name="奖金分配47" sheetId="26" r:id="rId6"/>
    <sheet name="奖金分配" sheetId="2" state="hidden" r:id="rId7"/>
    <sheet name="奖金分配32" sheetId="5" state="hidden" r:id="rId8"/>
    <sheet name="奖金分配33" sheetId="9" state="hidden" r:id="rId9"/>
    <sheet name="奖金分配34" sheetId="11" state="hidden" r:id="rId10"/>
    <sheet name="奖金分配35" sheetId="12" state="hidden" r:id="rId11"/>
    <sheet name="奖金分配36" sheetId="14" state="hidden" r:id="rId12"/>
    <sheet name="奖金分配37" sheetId="15" state="hidden" r:id="rId13"/>
    <sheet name="奖金分配38" sheetId="17" state="hidden" r:id="rId14"/>
    <sheet name="奖金分配39" sheetId="18" state="hidden" r:id="rId15"/>
    <sheet name="奖金分配40" sheetId="19" state="hidden" r:id="rId16"/>
    <sheet name="奖金分配41" sheetId="20" state="hidden" r:id="rId17"/>
    <sheet name="奖金分配42" sheetId="21" state="hidden" r:id="rId18"/>
    <sheet name="奖金分配43" sheetId="22" state="hidden" r:id="rId19"/>
    <sheet name="奖金分配44" sheetId="23" state="hidden" r:id="rId20"/>
    <sheet name="奖金分配45" sheetId="24" state="hidden" r:id="rId21"/>
  </sheets>
  <definedNames>
    <definedName name="_xlnm._FilterDatabase" localSheetId="0" hidden="1">'forbs '!$A$17:$V$17</definedName>
    <definedName name="_xlnm._FilterDatabase" localSheetId="19" hidden="1">奖金分配44!$A$51:$S$51</definedName>
    <definedName name="_xlnm._FilterDatabase" localSheetId="20" hidden="1">奖金分配45!$A$52:$S$52</definedName>
    <definedName name="_xlnm._FilterDatabase" localSheetId="4" hidden="1">奖金分配46!$A$52:$S$52</definedName>
    <definedName name="_xlnm._FilterDatabase" localSheetId="5" hidden="1">奖金分配47!$A$53:$T$53</definedName>
  </definedNames>
  <calcPr calcId="124519" calcOnSave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7" i="26"/>
  <c r="J34" s="1"/>
  <c r="P18"/>
  <c r="P19"/>
  <c r="P20"/>
  <c r="P21"/>
  <c r="J40" s="1"/>
  <c r="P22"/>
  <c r="P16"/>
  <c r="J35" s="1"/>
  <c r="J37"/>
  <c r="K22"/>
  <c r="K21"/>
  <c r="K20"/>
  <c r="D23"/>
  <c r="E23"/>
  <c r="F13"/>
  <c r="D22"/>
  <c r="E22"/>
  <c r="E13"/>
  <c r="F7"/>
  <c r="F11"/>
  <c r="F6"/>
  <c r="F10"/>
  <c r="F5"/>
  <c r="F9"/>
  <c r="D21"/>
  <c r="E21"/>
  <c r="D20"/>
  <c r="E20"/>
  <c r="D19"/>
  <c r="E19"/>
  <c r="C33"/>
  <c r="F36" s="1"/>
  <c r="I36" s="1"/>
  <c r="D33"/>
  <c r="G40"/>
  <c r="E33"/>
  <c r="H40"/>
  <c r="J39"/>
  <c r="F39"/>
  <c r="G39"/>
  <c r="H39"/>
  <c r="I39"/>
  <c r="J38"/>
  <c r="G38"/>
  <c r="H38"/>
  <c r="G37"/>
  <c r="H37"/>
  <c r="J36"/>
  <c r="G36"/>
  <c r="H36"/>
  <c r="G35"/>
  <c r="H35"/>
  <c r="F34"/>
  <c r="I34" s="1"/>
  <c r="G34"/>
  <c r="H34"/>
  <c r="K19"/>
  <c r="K18"/>
  <c r="D13"/>
  <c r="C13"/>
  <c r="B13"/>
  <c r="E7"/>
  <c r="E11"/>
  <c r="D7"/>
  <c r="D11"/>
  <c r="C7"/>
  <c r="C11"/>
  <c r="B7"/>
  <c r="B11"/>
  <c r="E6"/>
  <c r="E10"/>
  <c r="D6"/>
  <c r="D10"/>
  <c r="C6"/>
  <c r="C10"/>
  <c r="B6"/>
  <c r="B10"/>
  <c r="E5"/>
  <c r="E9"/>
  <c r="D5"/>
  <c r="D9"/>
  <c r="C5"/>
  <c r="C9"/>
  <c r="B5"/>
  <c r="B9"/>
  <c r="J2"/>
  <c r="L2"/>
  <c r="D25" i="13"/>
  <c r="B9" i="8"/>
  <c r="T9"/>
  <c r="S9"/>
  <c r="U9"/>
  <c r="B12"/>
  <c r="T12"/>
  <c r="S12"/>
  <c r="U12"/>
  <c r="B13"/>
  <c r="T13"/>
  <c r="S13"/>
  <c r="U13"/>
  <c r="B10"/>
  <c r="T10"/>
  <c r="S10"/>
  <c r="U10"/>
  <c r="B11"/>
  <c r="T11"/>
  <c r="S11"/>
  <c r="U11"/>
  <c r="B8"/>
  <c r="T8"/>
  <c r="S8"/>
  <c r="U8"/>
  <c r="B7"/>
  <c r="T7"/>
  <c r="S7"/>
  <c r="U7"/>
  <c r="B6"/>
  <c r="T6"/>
  <c r="S6"/>
  <c r="U6"/>
  <c r="B5"/>
  <c r="T5"/>
  <c r="S5"/>
  <c r="U5"/>
  <c r="B4"/>
  <c r="T4"/>
  <c r="S4"/>
  <c r="U4"/>
  <c r="B3"/>
  <c r="T3"/>
  <c r="S3"/>
  <c r="U3"/>
  <c r="J39" i="25"/>
  <c r="J38"/>
  <c r="J36"/>
  <c r="J34"/>
  <c r="J35"/>
  <c r="J33"/>
  <c r="K35"/>
  <c r="K39"/>
  <c r="J37"/>
  <c r="K39" i="24"/>
  <c r="J39"/>
  <c r="I39"/>
  <c r="H39"/>
  <c r="G39"/>
  <c r="F39"/>
  <c r="K38"/>
  <c r="J38"/>
  <c r="I38"/>
  <c r="H38"/>
  <c r="G38"/>
  <c r="F38"/>
  <c r="K37"/>
  <c r="J37"/>
  <c r="I37"/>
  <c r="H37"/>
  <c r="G37"/>
  <c r="F37"/>
  <c r="K36"/>
  <c r="J36"/>
  <c r="I36"/>
  <c r="H36"/>
  <c r="G36"/>
  <c r="F36"/>
  <c r="K35"/>
  <c r="J35"/>
  <c r="I35"/>
  <c r="H35"/>
  <c r="G35"/>
  <c r="F35"/>
  <c r="K34"/>
  <c r="J34"/>
  <c r="I34"/>
  <c r="H34"/>
  <c r="G34"/>
  <c r="F34"/>
  <c r="K33"/>
  <c r="J33"/>
  <c r="I33"/>
  <c r="H33"/>
  <c r="G33"/>
  <c r="F33"/>
  <c r="E32"/>
  <c r="D32"/>
  <c r="C32"/>
  <c r="E27"/>
  <c r="D27"/>
  <c r="E26"/>
  <c r="D26"/>
  <c r="E25"/>
  <c r="D25"/>
  <c r="E22"/>
  <c r="D22"/>
  <c r="O21"/>
  <c r="K21"/>
  <c r="E21"/>
  <c r="D21"/>
  <c r="O20"/>
  <c r="K20"/>
  <c r="E20"/>
  <c r="D20"/>
  <c r="O19"/>
  <c r="K19"/>
  <c r="E19"/>
  <c r="D19"/>
  <c r="O18"/>
  <c r="K18"/>
  <c r="O17"/>
  <c r="O16"/>
  <c r="D13"/>
  <c r="C13"/>
  <c r="B13"/>
  <c r="E11"/>
  <c r="D11"/>
  <c r="C11"/>
  <c r="B11"/>
  <c r="E10"/>
  <c r="D10"/>
  <c r="C10"/>
  <c r="B10"/>
  <c r="E9"/>
  <c r="D9"/>
  <c r="C9"/>
  <c r="B9"/>
  <c r="E7"/>
  <c r="D7"/>
  <c r="C7"/>
  <c r="B7"/>
  <c r="E6"/>
  <c r="D6"/>
  <c r="C6"/>
  <c r="B6"/>
  <c r="E5"/>
  <c r="D5"/>
  <c r="C5"/>
  <c r="B5"/>
  <c r="L2"/>
  <c r="J2"/>
  <c r="K39" i="23"/>
  <c r="J39"/>
  <c r="I39"/>
  <c r="H39"/>
  <c r="G39"/>
  <c r="F39"/>
  <c r="K38"/>
  <c r="J38"/>
  <c r="I38"/>
  <c r="H38"/>
  <c r="G38"/>
  <c r="F38"/>
  <c r="K37"/>
  <c r="J37"/>
  <c r="I37"/>
  <c r="H37"/>
  <c r="G37"/>
  <c r="F37"/>
  <c r="K36"/>
  <c r="J36"/>
  <c r="I36"/>
  <c r="H36"/>
  <c r="G36"/>
  <c r="F36"/>
  <c r="K35"/>
  <c r="J35"/>
  <c r="I35"/>
  <c r="H35"/>
  <c r="G35"/>
  <c r="F35"/>
  <c r="K34"/>
  <c r="J34"/>
  <c r="I34"/>
  <c r="H34"/>
  <c r="G34"/>
  <c r="F34"/>
  <c r="K33"/>
  <c r="J33"/>
  <c r="I33"/>
  <c r="H33"/>
  <c r="G33"/>
  <c r="F33"/>
  <c r="E32"/>
  <c r="D32"/>
  <c r="C32"/>
  <c r="E27"/>
  <c r="D27"/>
  <c r="E26"/>
  <c r="D26"/>
  <c r="E25"/>
  <c r="D25"/>
  <c r="E22"/>
  <c r="D22"/>
  <c r="K21"/>
  <c r="E21"/>
  <c r="D21"/>
  <c r="O20"/>
  <c r="K20"/>
  <c r="E20"/>
  <c r="D20"/>
  <c r="O19"/>
  <c r="K19"/>
  <c r="E19"/>
  <c r="D19"/>
  <c r="O18"/>
  <c r="K18"/>
  <c r="O17"/>
  <c r="O16"/>
  <c r="E13"/>
  <c r="D13"/>
  <c r="C13"/>
  <c r="B13"/>
  <c r="E11"/>
  <c r="D11"/>
  <c r="C11"/>
  <c r="B11"/>
  <c r="E10"/>
  <c r="D10"/>
  <c r="C10"/>
  <c r="B10"/>
  <c r="E9"/>
  <c r="D9"/>
  <c r="C9"/>
  <c r="B9"/>
  <c r="E7"/>
  <c r="D7"/>
  <c r="C7"/>
  <c r="B7"/>
  <c r="E6"/>
  <c r="D6"/>
  <c r="C6"/>
  <c r="B6"/>
  <c r="E5"/>
  <c r="D5"/>
  <c r="C5"/>
  <c r="B5"/>
  <c r="L2"/>
  <c r="J2"/>
  <c r="P38" i="22"/>
  <c r="K38"/>
  <c r="I38"/>
  <c r="H38"/>
  <c r="G38"/>
  <c r="F38"/>
  <c r="P37"/>
  <c r="K37"/>
  <c r="I37"/>
  <c r="H37"/>
  <c r="G37"/>
  <c r="F37"/>
  <c r="P36"/>
  <c r="K36"/>
  <c r="I36"/>
  <c r="H36"/>
  <c r="G36"/>
  <c r="F36"/>
  <c r="P35"/>
  <c r="K35"/>
  <c r="I35"/>
  <c r="H35"/>
  <c r="G35"/>
  <c r="F35"/>
  <c r="P34"/>
  <c r="K34"/>
  <c r="I34"/>
  <c r="H34"/>
  <c r="G34"/>
  <c r="F34"/>
  <c r="P33"/>
  <c r="K33"/>
  <c r="I33"/>
  <c r="H33"/>
  <c r="G33"/>
  <c r="F33"/>
  <c r="P32"/>
  <c r="K32"/>
  <c r="I32"/>
  <c r="H32"/>
  <c r="G32"/>
  <c r="F32"/>
  <c r="E31"/>
  <c r="D31"/>
  <c r="C31"/>
  <c r="E26"/>
  <c r="D26"/>
  <c r="D25"/>
  <c r="E24"/>
  <c r="D24"/>
  <c r="E21"/>
  <c r="D21"/>
  <c r="K20"/>
  <c r="E20"/>
  <c r="D20"/>
  <c r="K19"/>
  <c r="E19"/>
  <c r="D19"/>
  <c r="K18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L2"/>
  <c r="J2"/>
  <c r="K38" i="21"/>
  <c r="I38"/>
  <c r="H38"/>
  <c r="G38"/>
  <c r="F38"/>
  <c r="K37"/>
  <c r="I37"/>
  <c r="H37"/>
  <c r="G37"/>
  <c r="F37"/>
  <c r="K36"/>
  <c r="I36"/>
  <c r="H36"/>
  <c r="G36"/>
  <c r="F36"/>
  <c r="K35"/>
  <c r="I35"/>
  <c r="H35"/>
  <c r="G35"/>
  <c r="F35"/>
  <c r="K34"/>
  <c r="I34"/>
  <c r="H34"/>
  <c r="G34"/>
  <c r="F34"/>
  <c r="K33"/>
  <c r="I33"/>
  <c r="H33"/>
  <c r="G33"/>
  <c r="F33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L2"/>
  <c r="J2"/>
  <c r="K38" i="20"/>
  <c r="I38"/>
  <c r="H38"/>
  <c r="G38"/>
  <c r="F38"/>
  <c r="K37"/>
  <c r="I37"/>
  <c r="H37"/>
  <c r="G37"/>
  <c r="F37"/>
  <c r="K36"/>
  <c r="I36"/>
  <c r="H36"/>
  <c r="G36"/>
  <c r="F36"/>
  <c r="K35"/>
  <c r="I35"/>
  <c r="H35"/>
  <c r="G35"/>
  <c r="F35"/>
  <c r="K34"/>
  <c r="I34"/>
  <c r="H34"/>
  <c r="G34"/>
  <c r="F34"/>
  <c r="K33"/>
  <c r="I33"/>
  <c r="H33"/>
  <c r="G33"/>
  <c r="F33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L2"/>
  <c r="J2"/>
  <c r="T38" i="19"/>
  <c r="S38"/>
  <c r="K38"/>
  <c r="I38"/>
  <c r="H38"/>
  <c r="G38"/>
  <c r="F38"/>
  <c r="T37"/>
  <c r="S37"/>
  <c r="K37"/>
  <c r="I37"/>
  <c r="H37"/>
  <c r="G37"/>
  <c r="F37"/>
  <c r="T36"/>
  <c r="S36"/>
  <c r="K36"/>
  <c r="I36"/>
  <c r="H36"/>
  <c r="G36"/>
  <c r="F36"/>
  <c r="T35"/>
  <c r="S35"/>
  <c r="K35"/>
  <c r="I35"/>
  <c r="H35"/>
  <c r="G35"/>
  <c r="F35"/>
  <c r="T34"/>
  <c r="S34"/>
  <c r="K34"/>
  <c r="I34"/>
  <c r="H34"/>
  <c r="G34"/>
  <c r="F34"/>
  <c r="T33"/>
  <c r="S33"/>
  <c r="K33"/>
  <c r="I33"/>
  <c r="H33"/>
  <c r="G33"/>
  <c r="F33"/>
  <c r="T32"/>
  <c r="S32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L2"/>
  <c r="J2"/>
  <c r="K49" i="18"/>
  <c r="J49"/>
  <c r="A49"/>
  <c r="K48"/>
  <c r="J48"/>
  <c r="A48"/>
  <c r="K47"/>
  <c r="J47"/>
  <c r="A47"/>
  <c r="K46"/>
  <c r="J46"/>
  <c r="K45"/>
  <c r="J45"/>
  <c r="K44"/>
  <c r="J44"/>
  <c r="N37"/>
  <c r="K37"/>
  <c r="I37"/>
  <c r="H37"/>
  <c r="G37"/>
  <c r="F37"/>
  <c r="N36"/>
  <c r="K36"/>
  <c r="I36"/>
  <c r="H36"/>
  <c r="G36"/>
  <c r="F36"/>
  <c r="N35"/>
  <c r="K35"/>
  <c r="I35"/>
  <c r="H35"/>
  <c r="G35"/>
  <c r="F35"/>
  <c r="N34"/>
  <c r="K34"/>
  <c r="I34"/>
  <c r="H34"/>
  <c r="G34"/>
  <c r="F34"/>
  <c r="N33"/>
  <c r="K33"/>
  <c r="I33"/>
  <c r="H33"/>
  <c r="G33"/>
  <c r="F33"/>
  <c r="N32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L2"/>
  <c r="J2"/>
  <c r="K39" i="17"/>
  <c r="I39"/>
  <c r="H39"/>
  <c r="G39"/>
  <c r="F39"/>
  <c r="K38"/>
  <c r="I38"/>
  <c r="H38"/>
  <c r="G38"/>
  <c r="F38"/>
  <c r="K37"/>
  <c r="I37"/>
  <c r="H37"/>
  <c r="G37"/>
  <c r="F37"/>
  <c r="K36"/>
  <c r="I36"/>
  <c r="H36"/>
  <c r="G36"/>
  <c r="F36"/>
  <c r="K35"/>
  <c r="I35"/>
  <c r="H35"/>
  <c r="G35"/>
  <c r="F35"/>
  <c r="K34"/>
  <c r="I34"/>
  <c r="H34"/>
  <c r="G34"/>
  <c r="F34"/>
  <c r="K33"/>
  <c r="I33"/>
  <c r="H33"/>
  <c r="G33"/>
  <c r="F33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K38" i="15"/>
  <c r="I38"/>
  <c r="H38"/>
  <c r="G38"/>
  <c r="F38"/>
  <c r="K37"/>
  <c r="I37"/>
  <c r="H37"/>
  <c r="G37"/>
  <c r="F37"/>
  <c r="K36"/>
  <c r="I36"/>
  <c r="H36"/>
  <c r="G36"/>
  <c r="F36"/>
  <c r="K35"/>
  <c r="I35"/>
  <c r="H35"/>
  <c r="G35"/>
  <c r="F35"/>
  <c r="K34"/>
  <c r="I34"/>
  <c r="H34"/>
  <c r="G34"/>
  <c r="F34"/>
  <c r="K33"/>
  <c r="I33"/>
  <c r="H33"/>
  <c r="G33"/>
  <c r="F33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K38" i="14"/>
  <c r="I38"/>
  <c r="H38"/>
  <c r="G38"/>
  <c r="F38"/>
  <c r="K37"/>
  <c r="I37"/>
  <c r="H37"/>
  <c r="G37"/>
  <c r="F37"/>
  <c r="K36"/>
  <c r="I36"/>
  <c r="H36"/>
  <c r="G36"/>
  <c r="F36"/>
  <c r="K35"/>
  <c r="I35"/>
  <c r="H35"/>
  <c r="G35"/>
  <c r="F35"/>
  <c r="K34"/>
  <c r="I34"/>
  <c r="H34"/>
  <c r="G34"/>
  <c r="F34"/>
  <c r="K33"/>
  <c r="I33"/>
  <c r="H33"/>
  <c r="G33"/>
  <c r="F33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O38" i="12"/>
  <c r="K38"/>
  <c r="I38"/>
  <c r="H38"/>
  <c r="G38"/>
  <c r="F38"/>
  <c r="O37"/>
  <c r="K37"/>
  <c r="I37"/>
  <c r="H37"/>
  <c r="G37"/>
  <c r="F37"/>
  <c r="O36"/>
  <c r="K36"/>
  <c r="I36"/>
  <c r="H36"/>
  <c r="G36"/>
  <c r="F36"/>
  <c r="O35"/>
  <c r="K35"/>
  <c r="I35"/>
  <c r="H35"/>
  <c r="G35"/>
  <c r="F35"/>
  <c r="O34"/>
  <c r="K34"/>
  <c r="I34"/>
  <c r="H34"/>
  <c r="G34"/>
  <c r="F34"/>
  <c r="O33"/>
  <c r="K33"/>
  <c r="I33"/>
  <c r="H33"/>
  <c r="G33"/>
  <c r="F33"/>
  <c r="O32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K39" i="11"/>
  <c r="I39"/>
  <c r="H39"/>
  <c r="G39"/>
  <c r="F39"/>
  <c r="K38"/>
  <c r="I38"/>
  <c r="H38"/>
  <c r="G38"/>
  <c r="F38"/>
  <c r="K37"/>
  <c r="I37"/>
  <c r="H37"/>
  <c r="G37"/>
  <c r="F37"/>
  <c r="K36"/>
  <c r="I36"/>
  <c r="H36"/>
  <c r="G36"/>
  <c r="F36"/>
  <c r="K35"/>
  <c r="I35"/>
  <c r="H35"/>
  <c r="G35"/>
  <c r="F35"/>
  <c r="K34"/>
  <c r="I34"/>
  <c r="H34"/>
  <c r="G34"/>
  <c r="F34"/>
  <c r="K33"/>
  <c r="I33"/>
  <c r="H33"/>
  <c r="G33"/>
  <c r="F33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E26" i="9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E21" i="5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D3"/>
  <c r="C3"/>
  <c r="D2"/>
  <c r="C2"/>
  <c r="D1"/>
  <c r="C1"/>
  <c r="E21" i="2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D3"/>
  <c r="C3"/>
  <c r="D2"/>
  <c r="C2"/>
  <c r="D1"/>
  <c r="C1"/>
  <c r="I39" i="25"/>
  <c r="H39"/>
  <c r="G39"/>
  <c r="F39"/>
  <c r="K38"/>
  <c r="I38"/>
  <c r="H38"/>
  <c r="G38"/>
  <c r="F38"/>
  <c r="K37"/>
  <c r="I37"/>
  <c r="H37"/>
  <c r="G37"/>
  <c r="F37"/>
  <c r="K36"/>
  <c r="I36"/>
  <c r="H36"/>
  <c r="G36"/>
  <c r="F36"/>
  <c r="I35"/>
  <c r="H35"/>
  <c r="G35"/>
  <c r="F35"/>
  <c r="K34"/>
  <c r="I34"/>
  <c r="H34"/>
  <c r="G34"/>
  <c r="F34"/>
  <c r="K33"/>
  <c r="I33"/>
  <c r="H33"/>
  <c r="G33"/>
  <c r="F33"/>
  <c r="E32"/>
  <c r="D32"/>
  <c r="C32"/>
  <c r="E27"/>
  <c r="D27"/>
  <c r="E26"/>
  <c r="D26"/>
  <c r="E25"/>
  <c r="D25"/>
  <c r="O22"/>
  <c r="E22"/>
  <c r="D22"/>
  <c r="O21"/>
  <c r="K21"/>
  <c r="E21"/>
  <c r="D21"/>
  <c r="O20"/>
  <c r="K20"/>
  <c r="E20"/>
  <c r="D20"/>
  <c r="O19"/>
  <c r="K19"/>
  <c r="E19"/>
  <c r="D19"/>
  <c r="O18"/>
  <c r="K18"/>
  <c r="O17"/>
  <c r="O16"/>
  <c r="E13"/>
  <c r="D13"/>
  <c r="C13"/>
  <c r="B13"/>
  <c r="E11"/>
  <c r="D11"/>
  <c r="C11"/>
  <c r="B11"/>
  <c r="E10"/>
  <c r="D10"/>
  <c r="C10"/>
  <c r="B10"/>
  <c r="E9"/>
  <c r="D9"/>
  <c r="C9"/>
  <c r="B9"/>
  <c r="E7"/>
  <c r="D7"/>
  <c r="C7"/>
  <c r="B7"/>
  <c r="E6"/>
  <c r="D6"/>
  <c r="C6"/>
  <c r="B6"/>
  <c r="E5"/>
  <c r="D5"/>
  <c r="C5"/>
  <c r="B5"/>
  <c r="L2"/>
  <c r="J2"/>
  <c r="K11" i="1"/>
  <c r="J11"/>
  <c r="I11"/>
  <c r="B11"/>
  <c r="K10"/>
  <c r="J10"/>
  <c r="I10"/>
  <c r="B10"/>
  <c r="K9"/>
  <c r="J9"/>
  <c r="I9"/>
  <c r="B9"/>
  <c r="K8"/>
  <c r="J8"/>
  <c r="I8"/>
  <c r="B8"/>
  <c r="K7"/>
  <c r="J7"/>
  <c r="I7"/>
  <c r="B7"/>
  <c r="K6"/>
  <c r="J6"/>
  <c r="I6"/>
  <c r="B6"/>
  <c r="K5"/>
  <c r="J5"/>
  <c r="I5"/>
  <c r="B5"/>
  <c r="K4"/>
  <c r="J4"/>
  <c r="I4"/>
  <c r="B4"/>
  <c r="K3"/>
  <c r="J3"/>
  <c r="I3"/>
  <c r="B3"/>
  <c r="K2"/>
  <c r="J2"/>
  <c r="I2"/>
  <c r="B2"/>
  <c r="K12" i="6"/>
  <c r="J12"/>
  <c r="I12"/>
  <c r="K11"/>
  <c r="J11"/>
  <c r="I11"/>
  <c r="K10"/>
  <c r="J10"/>
  <c r="I10"/>
  <c r="K9"/>
  <c r="J9"/>
  <c r="I9"/>
  <c r="K8"/>
  <c r="J8"/>
  <c r="I8"/>
  <c r="K7"/>
  <c r="J7"/>
  <c r="I7"/>
  <c r="K6"/>
  <c r="J6"/>
  <c r="I6"/>
  <c r="K5"/>
  <c r="J5"/>
  <c r="I5"/>
  <c r="K4"/>
  <c r="J4"/>
  <c r="I4"/>
  <c r="K3"/>
  <c r="J3"/>
  <c r="I3"/>
  <c r="D24" i="13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F35" i="26" l="1"/>
  <c r="I35" s="1"/>
  <c r="K35" s="1"/>
  <c r="F37"/>
  <c r="I37" s="1"/>
  <c r="K37" s="1"/>
  <c r="F38"/>
  <c r="I38" s="1"/>
  <c r="F40"/>
  <c r="I40" s="1"/>
  <c r="K40"/>
  <c r="K38"/>
  <c r="K36"/>
  <c r="K39"/>
  <c r="K34"/>
</calcChain>
</file>

<file path=xl/sharedStrings.xml><?xml version="1.0" encoding="utf-8"?>
<sst xmlns="http://schemas.openxmlformats.org/spreadsheetml/2006/main" count="1165" uniqueCount="296">
  <si>
    <t>29届</t>
    <phoneticPr fontId="1"/>
  </si>
  <si>
    <t>28届</t>
    <phoneticPr fontId="1"/>
  </si>
  <si>
    <t>27届</t>
    <phoneticPr fontId="1"/>
  </si>
  <si>
    <t>26届</t>
    <phoneticPr fontId="1"/>
  </si>
  <si>
    <t>25届</t>
    <phoneticPr fontId="1"/>
  </si>
  <si>
    <r>
      <t>合</t>
    </r>
    <r>
      <rPr>
        <sz val="11"/>
        <color theme="1"/>
        <rFont val="Yu Gothic"/>
        <family val="2"/>
        <charset val="128"/>
        <scheme val="minor"/>
      </rPr>
      <t>计</t>
    </r>
    <phoneticPr fontId="1"/>
  </si>
  <si>
    <t>总盈亏</t>
    <phoneticPr fontId="1"/>
  </si>
  <si>
    <r>
      <t>赛</t>
    </r>
    <r>
      <rPr>
        <sz val="11"/>
        <color theme="1"/>
        <rFont val="Yu Gothic"/>
        <family val="2"/>
        <charset val="128"/>
        <scheme val="minor"/>
      </rPr>
      <t>季均盈</t>
    </r>
    <r>
      <rPr>
        <sz val="11"/>
        <color theme="1"/>
        <rFont val="Yu Gothic"/>
        <family val="2"/>
        <charset val="128"/>
        <scheme val="minor"/>
      </rPr>
      <t>亏</t>
    </r>
    <phoneticPr fontId="1"/>
  </si>
  <si>
    <t>L1</t>
    <phoneticPr fontId="1"/>
  </si>
  <si>
    <t>L2</t>
    <phoneticPr fontId="1"/>
  </si>
  <si>
    <t>L3</t>
    <phoneticPr fontId="1"/>
  </si>
  <si>
    <t>亚军</t>
    <phoneticPr fontId="1"/>
  </si>
  <si>
    <r>
      <t>季</t>
    </r>
    <r>
      <rPr>
        <sz val="11"/>
        <color theme="1"/>
        <rFont val="Yu Gothic"/>
        <family val="2"/>
        <charset val="128"/>
        <scheme val="minor"/>
      </rPr>
      <t>军</t>
    </r>
    <phoneticPr fontId="1"/>
  </si>
  <si>
    <r>
      <t>冠</t>
    </r>
    <r>
      <rPr>
        <sz val="11"/>
        <color theme="1"/>
        <rFont val="Yu Gothic"/>
        <family val="2"/>
        <charset val="128"/>
        <scheme val="minor"/>
      </rPr>
      <t>军</t>
    </r>
    <phoneticPr fontId="1"/>
  </si>
  <si>
    <t>30届</t>
    <phoneticPr fontId="1"/>
  </si>
  <si>
    <t>贝</t>
    <phoneticPr fontId="1"/>
  </si>
  <si>
    <t>蛮</t>
    <phoneticPr fontId="1"/>
  </si>
  <si>
    <t>肖</t>
    <phoneticPr fontId="1"/>
  </si>
  <si>
    <t>磊</t>
    <phoneticPr fontId="1"/>
  </si>
  <si>
    <t>豹</t>
    <phoneticPr fontId="1"/>
  </si>
  <si>
    <t>二</t>
    <phoneticPr fontId="1"/>
  </si>
  <si>
    <t>琪</t>
    <phoneticPr fontId="1"/>
  </si>
  <si>
    <t>爷</t>
    <phoneticPr fontId="1"/>
  </si>
  <si>
    <t>黑</t>
    <phoneticPr fontId="1"/>
  </si>
  <si>
    <r>
      <t>赛</t>
    </r>
    <r>
      <rPr>
        <sz val="11"/>
        <color theme="1"/>
        <rFont val="Yu Gothic"/>
        <family val="2"/>
        <charset val="128"/>
        <scheme val="minor"/>
      </rPr>
      <t>季</t>
    </r>
    <phoneticPr fontId="1"/>
  </si>
  <si>
    <t>亮</t>
    <phoneticPr fontId="1"/>
  </si>
  <si>
    <t>30届</t>
  </si>
  <si>
    <t>29届</t>
  </si>
  <si>
    <t>28届</t>
  </si>
  <si>
    <t>黑</t>
  </si>
  <si>
    <t>琪</t>
  </si>
  <si>
    <t>豹</t>
  </si>
  <si>
    <t>爷</t>
  </si>
  <si>
    <t>亮</t>
  </si>
  <si>
    <t>32届</t>
    <phoneticPr fontId="1"/>
  </si>
  <si>
    <t>贝</t>
  </si>
  <si>
    <t>磊</t>
  </si>
  <si>
    <t>肖</t>
  </si>
  <si>
    <t>蛮</t>
  </si>
  <si>
    <t>二</t>
  </si>
  <si>
    <t>31届</t>
  </si>
  <si>
    <t>L1</t>
  </si>
  <si>
    <t>L2</t>
  </si>
  <si>
    <t>L3</t>
  </si>
  <si>
    <t>亚军</t>
  </si>
  <si>
    <t>得分</t>
    <phoneticPr fontId="1"/>
  </si>
  <si>
    <t>奖金</t>
    <phoneticPr fontId="1"/>
  </si>
  <si>
    <r>
      <t>得分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</si>
  <si>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r>
      <t>排名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</si>
  <si>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t>33届</t>
    <phoneticPr fontId="1"/>
  </si>
  <si>
    <t>34届</t>
    <phoneticPr fontId="1"/>
  </si>
  <si>
    <t>报名费</t>
    <phoneticPr fontId="1"/>
  </si>
  <si>
    <r>
      <t>报</t>
    </r>
    <r>
      <rPr>
        <sz val="9"/>
        <color theme="1"/>
        <rFont val="Yu Gothic"/>
        <family val="3"/>
        <charset val="134"/>
        <scheme val="minor"/>
      </rPr>
      <t>名</t>
    </r>
    <r>
      <rPr>
        <sz val="9"/>
        <color theme="1"/>
        <rFont val="Yu Gothic"/>
        <family val="3"/>
        <charset val="134"/>
        <scheme val="minor"/>
      </rPr>
      <t>费</t>
    </r>
    <phoneticPr fontId="1"/>
  </si>
  <si>
    <r>
      <t>排位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</si>
  <si>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t>赢球奖</t>
    <phoneticPr fontId="1"/>
  </si>
  <si>
    <t>二</t>
    <phoneticPr fontId="1"/>
  </si>
  <si>
    <t>贝</t>
    <phoneticPr fontId="1"/>
  </si>
  <si>
    <t>磊</t>
    <phoneticPr fontId="1"/>
  </si>
  <si>
    <t>爷</t>
    <phoneticPr fontId="1"/>
  </si>
  <si>
    <t>肖</t>
    <phoneticPr fontId="1"/>
  </si>
  <si>
    <t>35届</t>
    <phoneticPr fontId="1"/>
  </si>
  <si>
    <t>开始</t>
    <phoneticPr fontId="1"/>
  </si>
  <si>
    <t>结束</t>
    <phoneticPr fontId="1"/>
  </si>
  <si>
    <t>跨度(天)</t>
    <phoneticPr fontId="1"/>
  </si>
  <si>
    <t>25届</t>
    <phoneticPr fontId="1"/>
  </si>
  <si>
    <t>26届</t>
    <phoneticPr fontId="1"/>
  </si>
  <si>
    <t>27届</t>
  </si>
  <si>
    <t>32届</t>
  </si>
  <si>
    <t>33届</t>
  </si>
  <si>
    <t>34届</t>
  </si>
  <si>
    <t>35届</t>
  </si>
  <si>
    <r>
      <t>第一次（</t>
    </r>
    <r>
      <rPr>
        <sz val="11"/>
        <color theme="1"/>
        <rFont val="Yu Gothic"/>
        <family val="2"/>
        <charset val="128"/>
        <scheme val="minor"/>
      </rPr>
      <t>错误</t>
    </r>
    <r>
      <rPr>
        <sz val="11"/>
        <color theme="1"/>
        <rFont val="Yu Gothic"/>
        <family val="2"/>
        <charset val="128"/>
        <scheme val="minor"/>
      </rPr>
      <t>）</t>
    </r>
    <phoneticPr fontId="1"/>
  </si>
  <si>
    <t>第二次</t>
    <phoneticPr fontId="1"/>
  </si>
  <si>
    <t>差价</t>
    <phoneticPr fontId="1"/>
  </si>
  <si>
    <t>差价</t>
    <phoneticPr fontId="1"/>
  </si>
  <si>
    <t>36届</t>
    <phoneticPr fontId="1"/>
  </si>
  <si>
    <t>37届</t>
    <phoneticPr fontId="1"/>
  </si>
  <si>
    <t>磊</t>
    <phoneticPr fontId="1"/>
  </si>
  <si>
    <t>贝</t>
    <phoneticPr fontId="1"/>
  </si>
  <si>
    <t>蛮</t>
    <phoneticPr fontId="1"/>
  </si>
  <si>
    <t>爷</t>
    <phoneticPr fontId="1"/>
  </si>
  <si>
    <t>肖</t>
    <phoneticPr fontId="1"/>
  </si>
  <si>
    <t>二</t>
    <phoneticPr fontId="1"/>
  </si>
  <si>
    <t>爷</t>
    <phoneticPr fontId="1"/>
  </si>
  <si>
    <r>
      <t>冠</t>
    </r>
    <r>
      <rPr>
        <sz val="11"/>
        <color theme="1"/>
        <rFont val="Yu Gothic"/>
        <family val="2"/>
        <charset val="128"/>
        <scheme val="minor"/>
      </rPr>
      <t>军</t>
    </r>
  </si>
  <si>
    <r>
      <t>季</t>
    </r>
    <r>
      <rPr>
        <sz val="11"/>
        <color theme="1"/>
        <rFont val="Yu Gothic"/>
        <family val="2"/>
        <charset val="128"/>
        <scheme val="minor"/>
      </rPr>
      <t>军</t>
    </r>
  </si>
  <si>
    <t>蛮</t>
    <phoneticPr fontId="1"/>
  </si>
  <si>
    <t>肖</t>
    <phoneticPr fontId="1"/>
  </si>
  <si>
    <t>二</t>
    <phoneticPr fontId="1"/>
  </si>
  <si>
    <t>磊</t>
    <phoneticPr fontId="1"/>
  </si>
  <si>
    <t>爷</t>
    <phoneticPr fontId="1"/>
  </si>
  <si>
    <t>38届</t>
    <phoneticPr fontId="1"/>
  </si>
  <si>
    <t>罚款</t>
    <phoneticPr fontId="1"/>
  </si>
  <si>
    <t>L4</t>
    <phoneticPr fontId="1"/>
  </si>
  <si>
    <r>
      <t>排位</t>
    </r>
    <r>
      <rPr>
        <sz val="11"/>
        <color theme="1"/>
        <rFont val="Yu Gothic"/>
        <family val="2"/>
        <charset val="128"/>
        <scheme val="minor"/>
      </rPr>
      <t>奖明细</t>
    </r>
    <phoneticPr fontId="1"/>
  </si>
  <si>
    <t>报名费</t>
    <phoneticPr fontId="1"/>
  </si>
  <si>
    <t>人数</t>
    <phoneticPr fontId="1"/>
  </si>
  <si>
    <t>总额</t>
    <phoneticPr fontId="1"/>
  </si>
  <si>
    <t>扣除手柄费</t>
    <phoneticPr fontId="1"/>
  </si>
  <si>
    <r>
      <t>奖</t>
    </r>
    <r>
      <rPr>
        <sz val="11"/>
        <color theme="1"/>
        <rFont val="Yu Gothic"/>
        <family val="2"/>
        <charset val="128"/>
        <scheme val="minor"/>
      </rPr>
      <t>金</t>
    </r>
    <r>
      <rPr>
        <sz val="11"/>
        <color theme="1"/>
        <rFont val="Yu Gothic"/>
        <family val="2"/>
        <charset val="128"/>
        <scheme val="minor"/>
      </rPr>
      <t>总额</t>
    </r>
    <phoneticPr fontId="1"/>
  </si>
  <si>
    <t>39届</t>
    <phoneticPr fontId="1"/>
  </si>
  <si>
    <t>蛮</t>
    <phoneticPr fontId="1"/>
  </si>
  <si>
    <t>贝</t>
    <phoneticPr fontId="1"/>
  </si>
  <si>
    <t>肖</t>
    <phoneticPr fontId="1"/>
  </si>
  <si>
    <t>二</t>
    <phoneticPr fontId="1"/>
  </si>
  <si>
    <t>总支出</t>
    <phoneticPr fontId="1"/>
  </si>
  <si>
    <r>
      <t>平均每人</t>
    </r>
    <r>
      <rPr>
        <sz val="11"/>
        <color theme="1"/>
        <rFont val="Yu Gothic"/>
        <family val="2"/>
        <charset val="128"/>
        <scheme val="minor"/>
      </rPr>
      <t>补（6人计）</t>
    </r>
    <phoneticPr fontId="1"/>
  </si>
  <si>
    <r>
      <t>本届</t>
    </r>
    <r>
      <rPr>
        <sz val="11"/>
        <color theme="1"/>
        <rFont val="Yu Gothic"/>
        <family val="2"/>
        <charset val="128"/>
        <scheme val="minor"/>
      </rPr>
      <t>奖</t>
    </r>
    <r>
      <rPr>
        <sz val="11"/>
        <color theme="1"/>
        <rFont val="Yu Gothic"/>
        <family val="2"/>
        <charset val="128"/>
        <scheme val="minor"/>
      </rPr>
      <t>金</t>
    </r>
    <phoneticPr fontId="1"/>
  </si>
  <si>
    <t>人数</t>
    <phoneticPr fontId="1"/>
  </si>
  <si>
    <t>贝</t>
    <phoneticPr fontId="1"/>
  </si>
  <si>
    <t>肖</t>
    <phoneticPr fontId="1"/>
  </si>
  <si>
    <t>爷</t>
    <phoneticPr fontId="1"/>
  </si>
  <si>
    <t>磊</t>
    <phoneticPr fontId="1"/>
  </si>
  <si>
    <t>琪</t>
    <phoneticPr fontId="1"/>
  </si>
  <si>
    <t>40届</t>
  </si>
  <si>
    <t>黑</t>
    <phoneticPr fontId="1"/>
  </si>
  <si>
    <t>蛮</t>
    <phoneticPr fontId="1"/>
  </si>
  <si>
    <t>亮</t>
    <phoneticPr fontId="1"/>
  </si>
  <si>
    <t>b</t>
    <phoneticPr fontId="1"/>
  </si>
  <si>
    <t>a</t>
    <phoneticPr fontId="1"/>
  </si>
  <si>
    <t>c</t>
    <phoneticPr fontId="1"/>
  </si>
  <si>
    <t>缺口</t>
    <phoneticPr fontId="1"/>
  </si>
  <si>
    <r>
      <t>总</t>
    </r>
    <r>
      <rPr>
        <sz val="11"/>
        <color theme="1"/>
        <rFont val="Yu Gothic"/>
        <family val="2"/>
        <charset val="128"/>
        <scheme val="minor"/>
      </rPr>
      <t>收入</t>
    </r>
    <phoneticPr fontId="1"/>
  </si>
  <si>
    <t>卖游戏</t>
    <phoneticPr fontId="1"/>
  </si>
  <si>
    <t>40届</t>
    <phoneticPr fontId="1"/>
  </si>
  <si>
    <t>豹</t>
    <phoneticPr fontId="1"/>
  </si>
  <si>
    <t>尤文</t>
    <phoneticPr fontId="1"/>
  </si>
  <si>
    <r>
      <t>皇</t>
    </r>
    <r>
      <rPr>
        <sz val="11"/>
        <color theme="1"/>
        <rFont val="Yu Gothic"/>
        <family val="2"/>
        <charset val="128"/>
        <scheme val="minor"/>
      </rPr>
      <t>马</t>
    </r>
    <phoneticPr fontId="1"/>
  </si>
  <si>
    <t>曼联</t>
    <phoneticPr fontId="1"/>
  </si>
  <si>
    <t>巴黎</t>
    <phoneticPr fontId="1"/>
  </si>
  <si>
    <r>
      <t>巴</t>
    </r>
    <r>
      <rPr>
        <sz val="11"/>
        <color theme="1"/>
        <rFont val="Yu Gothic"/>
        <family val="2"/>
        <charset val="128"/>
        <scheme val="minor"/>
      </rPr>
      <t>萨</t>
    </r>
    <phoneticPr fontId="1"/>
  </si>
  <si>
    <t>那不勒斯</t>
    <phoneticPr fontId="1"/>
  </si>
  <si>
    <t>马竞</t>
    <phoneticPr fontId="1"/>
  </si>
  <si>
    <r>
      <t>曼</t>
    </r>
    <r>
      <rPr>
        <sz val="11"/>
        <color theme="1"/>
        <rFont val="Yu Gothic"/>
        <family val="2"/>
        <charset val="128"/>
        <scheme val="minor"/>
      </rPr>
      <t>城</t>
    </r>
    <phoneticPr fontId="1"/>
  </si>
  <si>
    <t>报名费→</t>
    <phoneticPr fontId="1"/>
  </si>
  <si>
    <r>
      <t>沙</t>
    </r>
    <r>
      <rPr>
        <sz val="11"/>
        <color theme="1"/>
        <rFont val="Yu Gothic"/>
        <family val="2"/>
        <charset val="128"/>
        <scheme val="minor"/>
      </rPr>
      <t>尔克04</t>
    </r>
    <phoneticPr fontId="1"/>
  </si>
  <si>
    <r>
      <t>切</t>
    </r>
    <r>
      <rPr>
        <sz val="11"/>
        <color theme="1"/>
        <rFont val="Yu Gothic"/>
        <family val="2"/>
        <charset val="128"/>
        <scheme val="minor"/>
      </rPr>
      <t>尔西</t>
    </r>
    <phoneticPr fontId="1"/>
  </si>
  <si>
    <t>胡儿城</t>
    <phoneticPr fontId="1"/>
  </si>
  <si>
    <t>本菲卡</t>
    <phoneticPr fontId="1"/>
  </si>
  <si>
    <t>摩纳哥</t>
    <phoneticPr fontId="1"/>
  </si>
  <si>
    <r>
      <t>莱比</t>
    </r>
    <r>
      <rPr>
        <sz val="11"/>
        <color theme="1"/>
        <rFont val="Yu Gothic"/>
        <family val="2"/>
        <charset val="128"/>
        <scheme val="minor"/>
      </rPr>
      <t>锡</t>
    </r>
    <phoneticPr fontId="1"/>
  </si>
  <si>
    <r>
      <t>阿斯</t>
    </r>
    <r>
      <rPr>
        <sz val="11"/>
        <color theme="1"/>
        <rFont val="Yu Gothic"/>
        <family val="2"/>
        <charset val="128"/>
        <scheme val="minor"/>
      </rPr>
      <t>顿维拉</t>
    </r>
    <phoneticPr fontId="1"/>
  </si>
  <si>
    <t>埃因霍温</t>
    <phoneticPr fontId="1"/>
  </si>
  <si>
    <t>加拉塔萨雷</t>
    <phoneticPr fontId="1"/>
  </si>
  <si>
    <t>泽尼特</t>
    <phoneticPr fontId="1"/>
  </si>
  <si>
    <t>阿尔克马尔</t>
    <phoneticPr fontId="1"/>
  </si>
  <si>
    <t>米德尔斯堡</t>
    <phoneticPr fontId="1"/>
  </si>
  <si>
    <t>二豹</t>
    <phoneticPr fontId="1"/>
  </si>
  <si>
    <t>贝磊</t>
    <phoneticPr fontId="1"/>
  </si>
  <si>
    <r>
      <t>爷</t>
    </r>
    <r>
      <rPr>
        <sz val="11"/>
        <color theme="1"/>
        <rFont val="Yu Gothic"/>
        <family val="2"/>
        <charset val="128"/>
        <scheme val="minor"/>
      </rPr>
      <t>琪</t>
    </r>
    <phoneticPr fontId="1"/>
  </si>
  <si>
    <t>诺里昂</t>
    <phoneticPr fontId="1"/>
  </si>
  <si>
    <r>
      <t>格拉</t>
    </r>
    <r>
      <rPr>
        <sz val="11"/>
        <color theme="1"/>
        <rFont val="Yu Gothic"/>
        <family val="2"/>
        <charset val="128"/>
        <scheme val="minor"/>
      </rPr>
      <t>纳达</t>
    </r>
    <phoneticPr fontId="1"/>
  </si>
  <si>
    <t>帕尔马</t>
    <phoneticPr fontId="1"/>
  </si>
  <si>
    <t>琪</t>
    <phoneticPr fontId="1"/>
  </si>
  <si>
    <t>贝</t>
    <phoneticPr fontId="1"/>
  </si>
  <si>
    <t>磊</t>
    <phoneticPr fontId="1"/>
  </si>
  <si>
    <t>肖</t>
    <phoneticPr fontId="1"/>
  </si>
  <si>
    <t>爷</t>
    <phoneticPr fontId="1"/>
  </si>
  <si>
    <t>二</t>
    <phoneticPr fontId="1"/>
  </si>
  <si>
    <r>
      <t>里斯本</t>
    </r>
    <r>
      <rPr>
        <sz val="11"/>
        <color theme="1"/>
        <rFont val="Yu Gothic"/>
        <family val="2"/>
        <charset val="128"/>
        <scheme val="minor"/>
      </rPr>
      <t>竞</t>
    </r>
    <r>
      <rPr>
        <sz val="11"/>
        <color theme="1"/>
        <rFont val="Yu Gothic"/>
        <family val="2"/>
        <charset val="128"/>
        <scheme val="minor"/>
      </rPr>
      <t>技</t>
    </r>
    <phoneticPr fontId="1"/>
  </si>
  <si>
    <t>？</t>
    <phoneticPr fontId="1"/>
  </si>
  <si>
    <t>豹</t>
    <phoneticPr fontId="1"/>
  </si>
  <si>
    <t>贝希科塔斯</t>
    <phoneticPr fontId="1"/>
  </si>
  <si>
    <t>狼</t>
    <phoneticPr fontId="1"/>
  </si>
  <si>
    <r>
      <t>阿</t>
    </r>
    <r>
      <rPr>
        <sz val="11"/>
        <color theme="1"/>
        <rFont val="Yu Gothic"/>
        <family val="2"/>
        <charset val="128"/>
        <scheme val="minor"/>
      </rPr>
      <t>贾克斯</t>
    </r>
    <phoneticPr fontId="1"/>
  </si>
  <si>
    <t>罗马</t>
    <phoneticPr fontId="1"/>
  </si>
  <si>
    <t>马赛</t>
    <phoneticPr fontId="1"/>
  </si>
  <si>
    <r>
      <t>波</t>
    </r>
    <r>
      <rPr>
        <sz val="11"/>
        <color theme="1"/>
        <rFont val="Yu Gothic"/>
        <family val="2"/>
        <charset val="128"/>
        <scheme val="minor"/>
      </rPr>
      <t>尔图</t>
    </r>
    <phoneticPr fontId="1"/>
  </si>
  <si>
    <r>
      <t>比利</t>
    </r>
    <r>
      <rPr>
        <sz val="11"/>
        <color theme="1"/>
        <rFont val="Yu Gothic"/>
        <family val="2"/>
        <charset val="128"/>
        <scheme val="minor"/>
      </rPr>
      <t>亚雷亚尔</t>
    </r>
    <phoneticPr fontId="1"/>
  </si>
  <si>
    <r>
      <t>摩</t>
    </r>
    <r>
      <rPr>
        <sz val="11"/>
        <color theme="1"/>
        <rFont val="Yu Gothic"/>
        <family val="2"/>
        <charset val="128"/>
        <scheme val="minor"/>
      </rPr>
      <t>纳哥</t>
    </r>
    <phoneticPr fontId="1"/>
  </si>
  <si>
    <t>多特蒙德</t>
    <phoneticPr fontId="1"/>
  </si>
  <si>
    <t>马德里竞技</t>
    <phoneticPr fontId="1"/>
  </si>
  <si>
    <r>
      <t>切</t>
    </r>
    <r>
      <rPr>
        <sz val="11"/>
        <color theme="1"/>
        <rFont val="Yu Gothic"/>
        <family val="2"/>
        <charset val="128"/>
        <scheme val="minor"/>
      </rPr>
      <t>尔西</t>
    </r>
    <phoneticPr fontId="1"/>
  </si>
  <si>
    <t>本菲卡</t>
    <phoneticPr fontId="1"/>
  </si>
  <si>
    <t>AC米兰</t>
    <phoneticPr fontId="1"/>
  </si>
  <si>
    <t>尼斯</t>
    <phoneticPr fontId="1"/>
  </si>
  <si>
    <r>
      <t>皇家</t>
    </r>
    <r>
      <rPr>
        <sz val="11"/>
        <color theme="1"/>
        <rFont val="Yu Gothic"/>
        <family val="2"/>
        <charset val="128"/>
        <scheme val="minor"/>
      </rPr>
      <t>马德里</t>
    </r>
    <phoneticPr fontId="1"/>
  </si>
  <si>
    <t>拜仁慕尼黑</t>
    <phoneticPr fontId="1"/>
  </si>
  <si>
    <t>曼彻斯特联</t>
    <phoneticPr fontId="1"/>
  </si>
  <si>
    <t>41届</t>
    <phoneticPr fontId="1"/>
  </si>
  <si>
    <t>42届</t>
  </si>
  <si>
    <r>
      <t>排位</t>
    </r>
    <r>
      <rPr>
        <strike/>
        <sz val="11"/>
        <color rgb="FFFF0000"/>
        <rFont val="Yu Gothic"/>
        <family val="3"/>
        <charset val="128"/>
        <scheme val="minor"/>
      </rPr>
      <t>奖</t>
    </r>
    <r>
      <rPr>
        <strike/>
        <sz val="11"/>
        <color rgb="FFFF0000"/>
        <rFont val="Yu Gothic"/>
        <family val="3"/>
        <charset val="128"/>
        <scheme val="minor"/>
      </rPr>
      <t>明</t>
    </r>
    <r>
      <rPr>
        <strike/>
        <sz val="11"/>
        <color rgb="FFFF0000"/>
        <rFont val="Yu Gothic"/>
        <family val="3"/>
        <charset val="128"/>
        <scheme val="minor"/>
      </rPr>
      <t>细</t>
    </r>
    <phoneticPr fontId="1"/>
  </si>
  <si>
    <r>
      <t>冠</t>
    </r>
    <r>
      <rPr>
        <strike/>
        <sz val="11"/>
        <color rgb="FFFF0000"/>
        <rFont val="Yu Gothic"/>
        <family val="3"/>
        <charset val="128"/>
        <scheme val="minor"/>
      </rPr>
      <t>军</t>
    </r>
  </si>
  <si>
    <t>亚军</t>
  </si>
  <si>
    <r>
      <t>季</t>
    </r>
    <r>
      <rPr>
        <strike/>
        <sz val="11"/>
        <color rgb="FFFF0000"/>
        <rFont val="Yu Gothic"/>
        <family val="3"/>
        <charset val="128"/>
        <scheme val="minor"/>
      </rPr>
      <t>军</t>
    </r>
  </si>
  <si>
    <t>贝</t>
    <phoneticPr fontId="1"/>
  </si>
  <si>
    <r>
      <t>排位</t>
    </r>
    <r>
      <rPr>
        <strike/>
        <sz val="11"/>
        <color rgb="FFFF0000"/>
        <rFont val="Yu Gothic"/>
        <family val="3"/>
        <charset val="128"/>
        <scheme val="minor"/>
      </rPr>
      <t>奖</t>
    </r>
    <phoneticPr fontId="1"/>
  </si>
  <si>
    <t>赢球奖</t>
    <phoneticPr fontId="1"/>
  </si>
  <si>
    <t>43届</t>
  </si>
  <si>
    <t>44届</t>
  </si>
  <si>
    <t>磊</t>
    <phoneticPr fontId="1"/>
  </si>
  <si>
    <t>豹</t>
    <phoneticPr fontId="1"/>
  </si>
  <si>
    <t>二</t>
    <phoneticPr fontId="1"/>
  </si>
  <si>
    <t>爷</t>
    <phoneticPr fontId="1"/>
  </si>
  <si>
    <t>肖</t>
    <phoneticPr fontId="1"/>
  </si>
  <si>
    <t>琪</t>
    <phoneticPr fontId="1"/>
  </si>
  <si>
    <t>42届</t>
    <phoneticPr fontId="1"/>
  </si>
  <si>
    <t>贝</t>
    <phoneticPr fontId="1"/>
  </si>
  <si>
    <t>毕尔巴鄂竞技</t>
    <phoneticPr fontId="1"/>
  </si>
  <si>
    <t>马德里竞技</t>
    <phoneticPr fontId="1"/>
  </si>
  <si>
    <r>
      <t>比利</t>
    </r>
    <r>
      <rPr>
        <sz val="11"/>
        <color theme="1"/>
        <rFont val="Yu Gothic"/>
        <family val="2"/>
        <charset val="128"/>
        <scheme val="minor"/>
      </rPr>
      <t>亚雷亚尔</t>
    </r>
    <phoneticPr fontId="1"/>
  </si>
  <si>
    <t>巴黎圣日耳曼</t>
    <phoneticPr fontId="1"/>
  </si>
  <si>
    <r>
      <t>皇家</t>
    </r>
    <r>
      <rPr>
        <sz val="11"/>
        <color theme="1"/>
        <rFont val="Yu Gothic"/>
        <family val="2"/>
        <charset val="128"/>
        <scheme val="minor"/>
      </rPr>
      <t>马德里</t>
    </r>
    <phoneticPr fontId="1"/>
  </si>
  <si>
    <t>那不勒斯</t>
    <phoneticPr fontId="1"/>
  </si>
  <si>
    <t>埃因霍温</t>
    <phoneticPr fontId="1"/>
  </si>
  <si>
    <t>本菲卡</t>
    <phoneticPr fontId="1"/>
  </si>
  <si>
    <t>罗马</t>
    <phoneticPr fontId="1"/>
  </si>
  <si>
    <t>葡萄牙体育</t>
    <phoneticPr fontId="1"/>
  </si>
  <si>
    <t>曼彻斯特城</t>
    <phoneticPr fontId="1"/>
  </si>
  <si>
    <t>多特蒙德</t>
    <phoneticPr fontId="1"/>
  </si>
  <si>
    <t>切尔西</t>
    <phoneticPr fontId="1"/>
  </si>
  <si>
    <r>
      <t>尤文</t>
    </r>
    <r>
      <rPr>
        <sz val="11"/>
        <color theme="1"/>
        <rFont val="Yu Gothic"/>
        <family val="2"/>
        <charset val="128"/>
        <scheme val="minor"/>
      </rPr>
      <t>图斯</t>
    </r>
    <phoneticPr fontId="1"/>
  </si>
  <si>
    <t>拜仁慕尼黑</t>
    <phoneticPr fontId="1"/>
  </si>
  <si>
    <t>费耶诺德</t>
    <phoneticPr fontId="1"/>
  </si>
  <si>
    <r>
      <t>加拉塔</t>
    </r>
    <r>
      <rPr>
        <sz val="11"/>
        <color theme="1"/>
        <rFont val="Yu Gothic"/>
        <family val="2"/>
        <charset val="128"/>
        <scheme val="minor"/>
      </rPr>
      <t>萨雷</t>
    </r>
    <phoneticPr fontId="1"/>
  </si>
  <si>
    <t>布拉加</t>
    <phoneticPr fontId="1"/>
  </si>
  <si>
    <r>
      <t>贝</t>
    </r>
    <r>
      <rPr>
        <sz val="11"/>
        <color theme="1"/>
        <rFont val="Yu Gothic"/>
        <family val="2"/>
        <charset val="128"/>
        <scheme val="minor"/>
      </rPr>
      <t>希克塔斯</t>
    </r>
    <phoneticPr fontId="1"/>
  </si>
  <si>
    <t>比例</t>
    <phoneticPr fontId="1"/>
  </si>
  <si>
    <t>比例</t>
    <phoneticPr fontId="1"/>
  </si>
  <si>
    <r>
      <t>排名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</si>
  <si>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t>赢球奖</t>
    <phoneticPr fontId="1"/>
  </si>
  <si>
    <t>西班牙</t>
  </si>
  <si>
    <t>西班牙</t>
    <phoneticPr fontId="1"/>
  </si>
  <si>
    <r>
      <t>英格</t>
    </r>
    <r>
      <rPr>
        <sz val="11"/>
        <color theme="1"/>
        <rFont val="Yu Gothic"/>
        <family val="2"/>
        <charset val="128"/>
        <scheme val="minor"/>
      </rPr>
      <t>兰</t>
    </r>
    <phoneticPr fontId="1"/>
  </si>
  <si>
    <t>意大利</t>
  </si>
  <si>
    <t>意大利</t>
    <phoneticPr fontId="1"/>
  </si>
  <si>
    <t>英格兰</t>
  </si>
  <si>
    <t>EURO</t>
    <phoneticPr fontId="1"/>
  </si>
  <si>
    <t>琪</t>
    <phoneticPr fontId="1"/>
  </si>
  <si>
    <t>二</t>
    <phoneticPr fontId="1"/>
  </si>
  <si>
    <t>磊</t>
    <phoneticPr fontId="1"/>
  </si>
  <si>
    <t>贝</t>
    <phoneticPr fontId="1"/>
  </si>
  <si>
    <r>
      <t>最</t>
    </r>
    <r>
      <rPr>
        <sz val="11"/>
        <color theme="1"/>
        <rFont val="Yu Gothic"/>
        <family val="2"/>
        <charset val="128"/>
        <scheme val="minor"/>
      </rPr>
      <t>终奖金</t>
    </r>
    <phoneticPr fontId="1"/>
  </si>
  <si>
    <t>43届</t>
    <phoneticPr fontId="1"/>
  </si>
  <si>
    <t>贝</t>
    <phoneticPr fontId="1"/>
  </si>
  <si>
    <t>琪</t>
    <phoneticPr fontId="1"/>
  </si>
  <si>
    <t>二</t>
    <phoneticPr fontId="1"/>
  </si>
  <si>
    <t>磊</t>
    <phoneticPr fontId="1"/>
  </si>
  <si>
    <t>爷</t>
    <phoneticPr fontId="1"/>
  </si>
  <si>
    <r>
      <rPr>
        <sz val="11"/>
        <color theme="1"/>
        <rFont val="Yu Gothic"/>
        <family val="2"/>
        <charset val="128"/>
        <scheme val="minor"/>
      </rPr>
      <t>爷</t>
    </r>
    <phoneticPr fontId="1"/>
  </si>
  <si>
    <t>44届</t>
    <phoneticPr fontId="1"/>
  </si>
  <si>
    <t>琪</t>
    <phoneticPr fontId="1"/>
  </si>
  <si>
    <t>西甲</t>
    <phoneticPr fontId="1"/>
  </si>
  <si>
    <t>英超</t>
    <phoneticPr fontId="1"/>
  </si>
  <si>
    <t>意甲</t>
    <phoneticPr fontId="1"/>
  </si>
  <si>
    <t>欧冠</t>
    <phoneticPr fontId="1"/>
  </si>
  <si>
    <t>欧冠冠军，西甲第三</t>
    <phoneticPr fontId="1"/>
  </si>
  <si>
    <t>西甲冠军,意甲冠军，英超第三，欧冠第三</t>
    <phoneticPr fontId="1"/>
  </si>
  <si>
    <r>
      <t>英超冠军</t>
    </r>
    <r>
      <rPr>
        <sz val="11"/>
        <color theme="1"/>
        <rFont val="Yu Gothic"/>
        <family val="2"/>
        <charset val="128"/>
        <scheme val="minor"/>
      </rPr>
      <t>，西甲</t>
    </r>
    <r>
      <rPr>
        <sz val="11"/>
        <color theme="1"/>
        <rFont val="Yu Gothic"/>
        <family val="2"/>
        <charset val="128"/>
        <scheme val="minor"/>
      </rPr>
      <t>亚军</t>
    </r>
    <r>
      <rPr>
        <sz val="11"/>
        <color theme="1"/>
        <rFont val="Yu Gothic"/>
        <family val="2"/>
        <charset val="128"/>
        <scheme val="minor"/>
      </rPr>
      <t>，意甲</t>
    </r>
    <r>
      <rPr>
        <sz val="11"/>
        <color theme="1"/>
        <rFont val="Yu Gothic"/>
        <family val="2"/>
        <charset val="128"/>
        <scheme val="minor"/>
      </rPr>
      <t>亚军</t>
    </r>
    <phoneticPr fontId="1"/>
  </si>
  <si>
    <r>
      <t>英超亚军</t>
    </r>
    <r>
      <rPr>
        <sz val="11"/>
        <color theme="1"/>
        <rFont val="Yu Gothic"/>
        <family val="2"/>
        <charset val="128"/>
        <scheme val="minor"/>
      </rPr>
      <t>，西甲第三</t>
    </r>
    <phoneticPr fontId="1"/>
  </si>
  <si>
    <t>欧冠亚军</t>
    <phoneticPr fontId="1"/>
  </si>
  <si>
    <t>45届</t>
  </si>
  <si>
    <r>
      <t>欧</t>
    </r>
    <r>
      <rPr>
        <sz val="11"/>
        <color theme="1"/>
        <rFont val="Yu Gothic"/>
        <family val="2"/>
        <charset val="128"/>
        <scheme val="minor"/>
      </rPr>
      <t>联</t>
    </r>
    <phoneticPr fontId="1"/>
  </si>
  <si>
    <t>荷葡</t>
  </si>
  <si>
    <t>荷葡</t>
    <phoneticPr fontId="1"/>
  </si>
  <si>
    <t>欧联</t>
  </si>
  <si>
    <t>EURO</t>
  </si>
  <si>
    <t>宇</t>
    <phoneticPr fontId="1"/>
  </si>
  <si>
    <t>黑</t>
    <rPh sb="0" eb="1">
      <t>hei</t>
    </rPh>
    <phoneticPr fontId="1"/>
  </si>
  <si>
    <t>爷</t>
    <rPh sb="0" eb="1">
      <t>ye</t>
    </rPh>
    <phoneticPr fontId="1"/>
  </si>
  <si>
    <t>举</t>
    <rPh sb="0" eb="1">
      <t>ju</t>
    </rPh>
    <phoneticPr fontId="1"/>
  </si>
  <si>
    <t>宇</t>
    <rPh sb="0" eb="1">
      <t>yu</t>
    </rPh>
    <phoneticPr fontId="1"/>
  </si>
  <si>
    <t>45届</t>
    <phoneticPr fontId="1"/>
  </si>
  <si>
    <t>举</t>
    <rPh sb="0" eb="1">
      <t>j</t>
    </rPh>
    <phoneticPr fontId="1"/>
  </si>
  <si>
    <t>46届</t>
    <phoneticPr fontId="1"/>
  </si>
  <si>
    <t>布加勒斯特星</t>
    <rPh sb="0" eb="1">
      <t>bu jia le si te</t>
    </rPh>
    <rPh sb="5" eb="6">
      <t>xing</t>
    </rPh>
    <phoneticPr fontId="6" type="noConversion"/>
  </si>
  <si>
    <t>罗马</t>
    <rPh sb="0" eb="1">
      <t>luo ma</t>
    </rPh>
    <phoneticPr fontId="6" type="noConversion"/>
  </si>
  <si>
    <t>皇家马德里</t>
    <rPh sb="0" eb="1">
      <t>huang jia ma de li</t>
    </rPh>
    <phoneticPr fontId="6" type="noConversion"/>
  </si>
  <si>
    <t>比利亚雷亚尔</t>
    <rPh sb="0" eb="1">
      <t>bi li ya lei ya er</t>
    </rPh>
    <phoneticPr fontId="6" type="noConversion"/>
  </si>
  <si>
    <t>皇家贝蒂斯</t>
    <rPh sb="0" eb="1">
      <t>huang jia bei di s</t>
    </rPh>
    <phoneticPr fontId="6" type="noConversion"/>
  </si>
  <si>
    <t>巴塞罗那</t>
    <rPh sb="0" eb="1">
      <t>ba sai luo na</t>
    </rPh>
    <phoneticPr fontId="6" type="noConversion"/>
  </si>
  <si>
    <t>毕尔巴鄂竞技</t>
    <rPh sb="0" eb="1">
      <t>bi er ba e jing ji</t>
    </rPh>
    <phoneticPr fontId="6" type="noConversion"/>
  </si>
  <si>
    <t>瓦伦西亚</t>
    <rPh sb="0" eb="1">
      <t>wa lun xi ya</t>
    </rPh>
    <phoneticPr fontId="6" type="noConversion"/>
  </si>
  <si>
    <t>举</t>
    <rPh sb="0" eb="1">
      <t>ju</t>
    </rPh>
    <phoneticPr fontId="6" type="noConversion"/>
  </si>
  <si>
    <t>意大利</t>
    <rPh sb="0" eb="1">
      <t>yi da li</t>
    </rPh>
    <phoneticPr fontId="1"/>
  </si>
  <si>
    <t>欧联</t>
    <rPh sb="0" eb="1">
      <t>ou zhou</t>
    </rPh>
    <rPh sb="1" eb="2">
      <t>lian he</t>
    </rPh>
    <phoneticPr fontId="1"/>
  </si>
  <si>
    <t>尤文图斯</t>
    <rPh sb="0" eb="1">
      <t>you wen tu si</t>
    </rPh>
    <phoneticPr fontId="6" type="noConversion"/>
  </si>
  <si>
    <t>加拉塔萨雷</t>
    <rPh sb="0" eb="1">
      <t>jia la ta sa lei</t>
    </rPh>
    <phoneticPr fontId="6" type="noConversion"/>
  </si>
  <si>
    <t>拉齐奥</t>
    <rPh sb="0" eb="1">
      <t>la qi ao</t>
    </rPh>
    <phoneticPr fontId="6" type="noConversion"/>
  </si>
  <si>
    <t>贝西科塔斯</t>
    <rPh sb="0" eb="1">
      <t>bei xi ke ta si</t>
    </rPh>
    <rPh sb="2" eb="3">
      <t>ke</t>
    </rPh>
    <rPh sb="3" eb="4">
      <t>ta</t>
    </rPh>
    <rPh sb="4" eb="5">
      <t>si</t>
    </rPh>
    <phoneticPr fontId="6" type="noConversion"/>
  </si>
  <si>
    <t>那不勒斯</t>
    <rPh sb="0" eb="1">
      <t>na bu lei si</t>
    </rPh>
    <rPh sb="3" eb="4">
      <t>si</t>
    </rPh>
    <phoneticPr fontId="6" type="noConversion"/>
  </si>
  <si>
    <t>布鲁日</t>
    <rPh sb="0" eb="1">
      <t>bu lu ri</t>
    </rPh>
    <phoneticPr fontId="6" type="noConversion"/>
  </si>
  <si>
    <t>萨索洛</t>
    <rPh sb="0" eb="1">
      <t>sa suo nuo</t>
    </rPh>
    <rPh sb="2" eb="3">
      <t>luo</t>
    </rPh>
    <phoneticPr fontId="6" type="noConversion"/>
  </si>
  <si>
    <t>国际米兰</t>
    <rPh sb="0" eb="1">
      <t>guo ji mi lan</t>
    </rPh>
    <phoneticPr fontId="6" type="noConversion"/>
  </si>
  <si>
    <t>莫斯科斯巴达</t>
    <rPh sb="0" eb="1">
      <t>mo si ke</t>
    </rPh>
    <rPh sb="3" eb="4">
      <t>si ba da</t>
    </rPh>
    <phoneticPr fontId="6" type="noConversion"/>
  </si>
  <si>
    <t>莫斯科中央陆军</t>
    <rPh sb="0" eb="1">
      <t>mo si ke zhong yang lu jun</t>
    </rPh>
    <phoneticPr fontId="6" type="noConversion"/>
  </si>
  <si>
    <t>都灵</t>
    <rPh sb="0" eb="1">
      <t>du ling</t>
    </rPh>
    <rPh sb="1" eb="2">
      <t>ling</t>
    </rPh>
    <phoneticPr fontId="6" type="noConversion"/>
  </si>
  <si>
    <t>塞维利亚</t>
    <rPh sb="0" eb="1">
      <t>sai wei li ya</t>
    </rPh>
    <phoneticPr fontId="6" type="noConversion"/>
  </si>
  <si>
    <t>奥林匹亚科斯</t>
    <rPh sb="0" eb="1">
      <t>ao lin pi ya ke si</t>
    </rPh>
    <phoneticPr fontId="6" type="noConversion"/>
  </si>
  <si>
    <t>黑</t>
    <phoneticPr fontId="6" type="noConversion"/>
  </si>
  <si>
    <t>贝</t>
    <phoneticPr fontId="6" type="noConversion"/>
  </si>
  <si>
    <t>磊</t>
    <phoneticPr fontId="6" type="noConversion"/>
  </si>
  <si>
    <t>二</t>
    <phoneticPr fontId="6" type="noConversion"/>
  </si>
  <si>
    <t>47届</t>
  </si>
  <si>
    <t>德甲</t>
    <phoneticPr fontId="1"/>
  </si>
  <si>
    <t>西班牙</t>
    <phoneticPr fontId="1"/>
  </si>
</sst>
</file>

<file path=xl/styles.xml><?xml version="1.0" encoding="utf-8"?>
<styleSheet xmlns="http://schemas.openxmlformats.org/spreadsheetml/2006/main">
  <numFmts count="8">
    <numFmt numFmtId="176" formatCode="0_ "/>
    <numFmt numFmtId="177" formatCode="0.0%"/>
    <numFmt numFmtId="178" formatCode="0.0_ "/>
    <numFmt numFmtId="179" formatCode="0.00_ "/>
    <numFmt numFmtId="180" formatCode="0.000_ "/>
    <numFmt numFmtId="181" formatCode="0_);[Red]\(0\)"/>
    <numFmt numFmtId="182" formatCode="0.000_);[Red]\(0.000\)"/>
    <numFmt numFmtId="183" formatCode="yyyy/m/d;@"/>
  </numFmts>
  <fonts count="8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34"/>
      <scheme val="minor"/>
    </font>
    <font>
      <sz val="9"/>
      <color theme="1"/>
      <name val="Yu Gothic"/>
      <family val="3"/>
      <charset val="134"/>
      <scheme val="minor"/>
    </font>
    <font>
      <strike/>
      <sz val="11"/>
      <color rgb="FFFF0000"/>
      <name val="Yu Gothic"/>
      <family val="3"/>
      <charset val="128"/>
      <scheme val="minor"/>
    </font>
    <font>
      <strike/>
      <sz val="11"/>
      <color rgb="FFFF0000"/>
      <name val="Yu Gothic"/>
      <family val="2"/>
      <charset val="128"/>
      <scheme val="minor"/>
    </font>
    <font>
      <sz val="9"/>
      <name val="Yu Gothic"/>
      <family val="2"/>
      <charset val="128"/>
      <scheme val="minor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/>
    </xf>
    <xf numFmtId="9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179" fontId="0" fillId="7" borderId="1" xfId="0" applyNumberFormat="1" applyFill="1" applyBorder="1">
      <alignment vertical="center"/>
    </xf>
    <xf numFmtId="0" fontId="2" fillId="0" borderId="1" xfId="0" applyFont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5" borderId="1" xfId="0" applyNumberFormat="1" applyFill="1" applyBorder="1">
      <alignment vertical="center"/>
    </xf>
    <xf numFmtId="0" fontId="3" fillId="3" borderId="1" xfId="0" applyFont="1" applyFill="1" applyBorder="1">
      <alignment vertical="center"/>
    </xf>
    <xf numFmtId="182" fontId="0" fillId="0" borderId="1" xfId="0" applyNumberFormat="1" applyBorder="1">
      <alignment vertical="center"/>
    </xf>
    <xf numFmtId="181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183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5" borderId="4" xfId="0" applyFill="1" applyBorder="1">
      <alignment vertical="center"/>
    </xf>
    <xf numFmtId="0" fontId="2" fillId="10" borderId="3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0" fillId="11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Fill="1">
      <alignment vertical="center"/>
    </xf>
    <xf numFmtId="9" fontId="0" fillId="0" borderId="1" xfId="0" applyNumberFormat="1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2" fillId="8" borderId="1" xfId="0" applyFont="1" applyFill="1" applyBorder="1">
      <alignment vertical="center"/>
    </xf>
    <xf numFmtId="176" fontId="0" fillId="8" borderId="1" xfId="0" applyNumberFormat="1" applyFill="1" applyBorder="1">
      <alignment vertical="center"/>
    </xf>
    <xf numFmtId="0" fontId="2" fillId="0" borderId="0" xfId="0" applyFont="1" applyFill="1" applyBorder="1">
      <alignment vertical="center"/>
    </xf>
    <xf numFmtId="181" fontId="0" fillId="0" borderId="0" xfId="0" applyNumberFormat="1">
      <alignment vertical="center"/>
    </xf>
    <xf numFmtId="0" fontId="0" fillId="0" borderId="2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0" borderId="6" xfId="0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12" borderId="1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178" fontId="0" fillId="0" borderId="0" xfId="0" applyNumberFormat="1">
      <alignment vertical="center"/>
    </xf>
    <xf numFmtId="0" fontId="0" fillId="12" borderId="4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81" fontId="0" fillId="0" borderId="0" xfId="0" applyNumberFormat="1" applyBorder="1" applyAlignment="1">
      <alignment horizontal="left" vertical="center"/>
    </xf>
    <xf numFmtId="181" fontId="0" fillId="0" borderId="7" xfId="0" applyNumberFormat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Fill="1">
      <alignment vertical="center"/>
    </xf>
    <xf numFmtId="0" fontId="0" fillId="3" borderId="8" xfId="0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1" xfId="0" applyNumberFormat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0" fillId="0" borderId="4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176" fontId="0" fillId="0" borderId="4" xfId="0" applyNumberFormat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</cellXfs>
  <cellStyles count="1">
    <cellStyle name="標準" xfId="0" builtinId="0"/>
  </cellStyles>
  <dxfs count="4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9" defaultPivotStyle="PivotStyleLight16"/>
  <colors>
    <mruColors>
      <color rgb="FFFF3F3A"/>
      <color rgb="FF2EFF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156882</xdr:colOff>
      <xdr:row>7</xdr:row>
      <xdr:rowOff>156882</xdr:rowOff>
    </xdr:from>
    <xdr:to>
      <xdr:col>8</xdr:col>
      <xdr:colOff>56028</xdr:colOff>
      <xdr:row>11</xdr:row>
      <xdr:rowOff>145676</xdr:rowOff>
    </xdr:to>
    <xdr:sp macro="" textlink="">
      <xdr:nvSpPr>
        <xdr:cNvPr id="2" name="四角形吹き出し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SpPr/>
      </xdr:nvSpPr>
      <xdr:spPr>
        <a:xfrm>
          <a:off x="4717676" y="1333500"/>
          <a:ext cx="1949823" cy="661147"/>
        </a:xfrm>
        <a:prstGeom prst="wedgeRectCallout">
          <a:avLst>
            <a:gd name="adj1" fmla="val 82995"/>
            <a:gd name="adj2" fmla="val 709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未実施のため、４０シーズンと同様に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6"/>
  <sheetViews>
    <sheetView zoomScale="115" zoomScaleNormal="115" workbookViewId="0">
      <selection activeCell="I18" sqref="I18"/>
    </sheetView>
  </sheetViews>
  <sheetFormatPr defaultColWidth="8.875" defaultRowHeight="13.5"/>
  <cols>
    <col min="1" max="1" width="3.375" bestFit="1" customWidth="1"/>
    <col min="2" max="2" width="9.25" bestFit="1" customWidth="1"/>
    <col min="3" max="17" width="5.5" bestFit="1" customWidth="1"/>
    <col min="18" max="19" width="5.125" bestFit="1" customWidth="1"/>
    <col min="20" max="20" width="10.25" customWidth="1"/>
    <col min="21" max="21" width="10.625" bestFit="1" customWidth="1"/>
  </cols>
  <sheetData>
    <row r="1" spans="1:31">
      <c r="B1" s="15" t="s">
        <v>134</v>
      </c>
      <c r="C1" s="46">
        <v>40</v>
      </c>
      <c r="D1" s="46">
        <v>40</v>
      </c>
      <c r="E1" s="46">
        <v>40</v>
      </c>
      <c r="F1" s="46">
        <v>30</v>
      </c>
      <c r="G1" s="46">
        <v>30</v>
      </c>
      <c r="H1" s="46">
        <v>30</v>
      </c>
      <c r="I1" s="46">
        <v>30</v>
      </c>
      <c r="J1" s="46">
        <v>30</v>
      </c>
      <c r="K1" s="46">
        <v>25</v>
      </c>
      <c r="L1" s="47">
        <v>25</v>
      </c>
      <c r="M1" s="47">
        <v>25</v>
      </c>
      <c r="N1" s="47">
        <v>25</v>
      </c>
      <c r="O1" s="47">
        <v>25</v>
      </c>
      <c r="P1" s="47">
        <v>20</v>
      </c>
      <c r="Q1" s="47">
        <v>20</v>
      </c>
      <c r="R1" s="23"/>
    </row>
    <row r="2" spans="1:31">
      <c r="A2" s="21"/>
      <c r="B2" s="22" t="s">
        <v>5</v>
      </c>
      <c r="C2" s="22" t="s">
        <v>264</v>
      </c>
      <c r="D2" s="22" t="s">
        <v>262</v>
      </c>
      <c r="E2" s="22" t="s">
        <v>240</v>
      </c>
      <c r="F2" s="22" t="s">
        <v>233</v>
      </c>
      <c r="G2" s="22" t="s">
        <v>196</v>
      </c>
      <c r="H2" s="22" t="s">
        <v>179</v>
      </c>
      <c r="I2" s="22" t="s">
        <v>124</v>
      </c>
      <c r="J2" s="22" t="s">
        <v>100</v>
      </c>
      <c r="K2" s="22" t="s">
        <v>91</v>
      </c>
      <c r="L2" s="22" t="s">
        <v>76</v>
      </c>
      <c r="M2" s="22" t="s">
        <v>75</v>
      </c>
      <c r="N2" s="22" t="s">
        <v>60</v>
      </c>
      <c r="O2" s="22" t="s">
        <v>50</v>
      </c>
      <c r="P2" s="22" t="s">
        <v>49</v>
      </c>
      <c r="Q2" s="22" t="s">
        <v>34</v>
      </c>
      <c r="R2" s="45" t="s">
        <v>92</v>
      </c>
      <c r="S2" s="15" t="s">
        <v>24</v>
      </c>
      <c r="T2" s="16" t="s">
        <v>6</v>
      </c>
      <c r="U2" s="17" t="s">
        <v>7</v>
      </c>
    </row>
    <row r="3" spans="1:31">
      <c r="A3" s="23" t="s">
        <v>38</v>
      </c>
      <c r="B3" s="29">
        <f>SUM(C3:Q3)</f>
        <v>251</v>
      </c>
      <c r="C3" s="35"/>
      <c r="D3" s="35"/>
      <c r="E3" s="35"/>
      <c r="F3" s="35"/>
      <c r="G3" s="35"/>
      <c r="H3" s="35"/>
      <c r="I3" s="35"/>
      <c r="J3" s="35"/>
      <c r="K3" s="35">
        <v>51</v>
      </c>
      <c r="L3" s="35">
        <v>39</v>
      </c>
      <c r="M3" s="35">
        <v>36</v>
      </c>
      <c r="N3" s="35">
        <v>59</v>
      </c>
      <c r="O3" s="35">
        <v>22</v>
      </c>
      <c r="P3" s="32">
        <v>26</v>
      </c>
      <c r="Q3" s="18">
        <v>18</v>
      </c>
      <c r="R3" s="44"/>
      <c r="S3" s="20">
        <f>COUNTA(C3:Q3)</f>
        <v>7</v>
      </c>
      <c r="T3" s="28">
        <f>B3-IF(ISBLANK(C3),0,C$1)-IF(ISBLANK(D3),0,D$1)-IF(ISBLANK(E3),0,E$1)-IF(ISBLANK(F3),0,F$1)-IF(ISBLANK(G3),0,G$1)-IF(ISBLANK(H3),0,H$1)-IF(ISBLANK(I3),0,I$1)-IF(ISBLANK(J3),0,J$1)-IF(ISBLANK(K3),0,K$1)-IF(ISBLANK(L3),0,L$1)-IF(ISBLANK(M3),0,M$1)-IF(ISBLANK(N3),0,N$1)-IF(ISBLANK(O3),0,O$1)-IF(ISBLANK(P3),0,P$1)-IF(ISBLANK(Q3),0,Q$1)-R3</f>
        <v>86</v>
      </c>
      <c r="U3" s="30">
        <f t="shared" ref="U3:U13" si="0">IFERROR(T3/S3,"")</f>
        <v>12.285714285714286</v>
      </c>
      <c r="V3" s="72"/>
      <c r="W3" s="72"/>
      <c r="X3" s="72"/>
      <c r="Y3" s="72"/>
      <c r="Z3" s="72"/>
      <c r="AA3" s="72"/>
      <c r="AB3" s="72"/>
      <c r="AC3" s="72"/>
      <c r="AD3" s="72"/>
      <c r="AE3" s="72"/>
    </row>
    <row r="4" spans="1:31">
      <c r="A4" s="24" t="s">
        <v>35</v>
      </c>
      <c r="B4" s="29">
        <f t="shared" ref="B4:B13" si="1">SUM(C4:Q4)</f>
        <v>592</v>
      </c>
      <c r="C4" s="35">
        <v>81</v>
      </c>
      <c r="D4" s="35">
        <v>46</v>
      </c>
      <c r="E4" s="35">
        <v>75</v>
      </c>
      <c r="F4" s="35">
        <v>42</v>
      </c>
      <c r="G4" s="35">
        <v>33</v>
      </c>
      <c r="H4" s="35">
        <v>42</v>
      </c>
      <c r="I4" s="35">
        <v>34</v>
      </c>
      <c r="J4" s="35">
        <v>32</v>
      </c>
      <c r="K4" s="35">
        <v>51</v>
      </c>
      <c r="L4" s="35">
        <v>9</v>
      </c>
      <c r="M4" s="35">
        <v>35</v>
      </c>
      <c r="N4" s="35">
        <v>26</v>
      </c>
      <c r="O4" s="35">
        <v>33</v>
      </c>
      <c r="P4" s="32">
        <v>35</v>
      </c>
      <c r="Q4" s="18">
        <v>18</v>
      </c>
      <c r="R4" s="44">
        <v>5</v>
      </c>
      <c r="S4" s="20">
        <f t="shared" ref="S4:S13" si="2">COUNTA(C4:Q4)</f>
        <v>15</v>
      </c>
      <c r="T4" s="28">
        <f t="shared" ref="T4:T13" si="3">B4-IF(ISBLANK(C4),0,C$1)-IF(ISBLANK(D4),0,D$1)-IF(ISBLANK(E4),0,E$1)-IF(ISBLANK(F4),0,F$1)-IF(ISBLANK(G4),0,G$1)-IF(ISBLANK(H4),0,H$1)-IF(ISBLANK(I4),0,I$1)-IF(ISBLANK(J4),0,J$1)-IF(ISBLANK(K4),0,K$1)-IF(ISBLANK(L4),0,L$1)-IF(ISBLANK(M4),0,M$1)-IF(ISBLANK(N4),0,N$1)-IF(ISBLANK(O4),0,O$1)-IF(ISBLANK(P4),0,P$1)-IF(ISBLANK(Q4),0,Q$1)-R4</f>
        <v>152</v>
      </c>
      <c r="U4" s="30">
        <f t="shared" si="0"/>
        <v>10.133333333333333</v>
      </c>
      <c r="V4" s="72"/>
      <c r="W4" s="72"/>
      <c r="X4" s="72"/>
      <c r="Y4" s="72"/>
      <c r="Z4" s="72"/>
      <c r="AA4" s="72"/>
      <c r="AB4" s="72"/>
      <c r="AC4" s="72"/>
      <c r="AD4" s="72"/>
      <c r="AE4" s="72"/>
    </row>
    <row r="5" spans="1:31">
      <c r="A5" s="42" t="s">
        <v>18</v>
      </c>
      <c r="B5" s="29">
        <f t="shared" si="1"/>
        <v>506</v>
      </c>
      <c r="C5" s="35">
        <v>79</v>
      </c>
      <c r="D5" s="35">
        <v>79</v>
      </c>
      <c r="E5" s="35">
        <v>54</v>
      </c>
      <c r="F5" s="35">
        <v>36</v>
      </c>
      <c r="G5" s="35">
        <v>24</v>
      </c>
      <c r="H5" s="35">
        <v>8</v>
      </c>
      <c r="I5" s="35">
        <v>17</v>
      </c>
      <c r="J5" s="35">
        <v>29</v>
      </c>
      <c r="K5" s="35">
        <v>10</v>
      </c>
      <c r="L5" s="35">
        <v>27</v>
      </c>
      <c r="M5" s="35">
        <v>36</v>
      </c>
      <c r="N5" s="35">
        <v>22</v>
      </c>
      <c r="O5" s="35">
        <v>41</v>
      </c>
      <c r="P5" s="32">
        <v>8</v>
      </c>
      <c r="Q5" s="18">
        <v>36</v>
      </c>
      <c r="R5" s="44">
        <v>10</v>
      </c>
      <c r="S5" s="20">
        <f t="shared" si="2"/>
        <v>15</v>
      </c>
      <c r="T5" s="28">
        <f t="shared" si="3"/>
        <v>61</v>
      </c>
      <c r="U5" s="30">
        <f t="shared" si="0"/>
        <v>4.0666666666666664</v>
      </c>
      <c r="V5" s="72"/>
      <c r="W5" s="72"/>
      <c r="X5" s="72"/>
      <c r="Y5" s="72"/>
      <c r="Z5" s="72"/>
      <c r="AA5" s="72"/>
      <c r="AB5" s="72"/>
      <c r="AC5" s="72"/>
      <c r="AD5" s="72"/>
      <c r="AE5" s="72"/>
    </row>
    <row r="6" spans="1:31">
      <c r="A6" s="24" t="s">
        <v>241</v>
      </c>
      <c r="B6" s="29">
        <f t="shared" si="1"/>
        <v>374</v>
      </c>
      <c r="C6" s="35"/>
      <c r="D6" s="35"/>
      <c r="E6" s="35">
        <v>59</v>
      </c>
      <c r="F6" s="35">
        <v>56</v>
      </c>
      <c r="G6" s="35">
        <v>34</v>
      </c>
      <c r="H6" s="35">
        <v>32</v>
      </c>
      <c r="I6" s="35">
        <v>50</v>
      </c>
      <c r="J6" s="35">
        <v>35</v>
      </c>
      <c r="K6" s="35">
        <v>6</v>
      </c>
      <c r="L6" s="35">
        <v>6</v>
      </c>
      <c r="M6" s="35">
        <v>7</v>
      </c>
      <c r="N6" s="35">
        <v>9</v>
      </c>
      <c r="O6" s="35">
        <v>19</v>
      </c>
      <c r="P6" s="32">
        <v>7</v>
      </c>
      <c r="Q6" s="18">
        <v>54</v>
      </c>
      <c r="R6" s="44">
        <v>25</v>
      </c>
      <c r="S6" s="20">
        <f t="shared" si="2"/>
        <v>13</v>
      </c>
      <c r="T6" s="28">
        <f t="shared" si="3"/>
        <v>-6</v>
      </c>
      <c r="U6" s="30">
        <f t="shared" si="0"/>
        <v>-0.46153846153846156</v>
      </c>
      <c r="V6" s="72"/>
      <c r="W6" s="72"/>
      <c r="X6" s="72"/>
      <c r="Y6" s="72"/>
      <c r="Z6" s="72"/>
      <c r="AA6" s="72"/>
      <c r="AB6" s="72"/>
      <c r="AC6" s="72"/>
      <c r="AD6" s="72"/>
      <c r="AE6" s="72"/>
    </row>
    <row r="7" spans="1:31">
      <c r="A7" s="42" t="s">
        <v>17</v>
      </c>
      <c r="B7" s="29">
        <f t="shared" si="1"/>
        <v>305</v>
      </c>
      <c r="C7" s="35"/>
      <c r="D7" s="35"/>
      <c r="E7" s="35"/>
      <c r="F7" s="35">
        <v>9</v>
      </c>
      <c r="G7" s="35">
        <v>37</v>
      </c>
      <c r="H7" s="35">
        <v>36</v>
      </c>
      <c r="I7" s="35">
        <v>36</v>
      </c>
      <c r="J7" s="35">
        <v>24</v>
      </c>
      <c r="K7" s="35">
        <v>33</v>
      </c>
      <c r="L7" s="35">
        <v>25</v>
      </c>
      <c r="M7" s="35">
        <v>19</v>
      </c>
      <c r="N7" s="35">
        <v>14</v>
      </c>
      <c r="O7" s="35">
        <v>38</v>
      </c>
      <c r="P7" s="32">
        <v>16</v>
      </c>
      <c r="Q7" s="18">
        <v>18</v>
      </c>
      <c r="R7" s="44">
        <v>5</v>
      </c>
      <c r="S7" s="20">
        <f t="shared" si="2"/>
        <v>12</v>
      </c>
      <c r="T7" s="28">
        <f t="shared" si="3"/>
        <v>-15</v>
      </c>
      <c r="U7" s="30">
        <f t="shared" si="0"/>
        <v>-1.25</v>
      </c>
      <c r="V7" s="72"/>
      <c r="W7" s="72"/>
      <c r="X7" s="72"/>
      <c r="Y7" s="72"/>
      <c r="Z7" s="72"/>
      <c r="AA7" s="72"/>
      <c r="AB7" s="72"/>
      <c r="AC7" s="72"/>
      <c r="AD7" s="72"/>
      <c r="AE7" s="72"/>
    </row>
    <row r="8" spans="1:31">
      <c r="A8" s="42" t="s">
        <v>20</v>
      </c>
      <c r="B8" s="29">
        <f t="shared" si="1"/>
        <v>298</v>
      </c>
      <c r="C8" s="35">
        <v>22</v>
      </c>
      <c r="D8" s="35">
        <v>19</v>
      </c>
      <c r="E8" s="35">
        <v>32</v>
      </c>
      <c r="F8" s="35">
        <v>31</v>
      </c>
      <c r="G8" s="35">
        <v>13</v>
      </c>
      <c r="H8" s="35">
        <v>15</v>
      </c>
      <c r="I8" s="35">
        <v>24</v>
      </c>
      <c r="J8" s="35">
        <v>9</v>
      </c>
      <c r="K8" s="35">
        <v>14</v>
      </c>
      <c r="L8" s="35">
        <v>30</v>
      </c>
      <c r="M8" s="35">
        <v>12</v>
      </c>
      <c r="N8" s="35">
        <v>19</v>
      </c>
      <c r="O8" s="35">
        <v>14</v>
      </c>
      <c r="P8" s="32">
        <v>35</v>
      </c>
      <c r="Q8" s="18">
        <v>9</v>
      </c>
      <c r="R8" s="44">
        <v>5</v>
      </c>
      <c r="S8" s="20">
        <f t="shared" si="2"/>
        <v>15</v>
      </c>
      <c r="T8" s="28">
        <f t="shared" si="3"/>
        <v>-142</v>
      </c>
      <c r="U8" s="30">
        <f t="shared" si="0"/>
        <v>-9.4666666666666668</v>
      </c>
      <c r="V8" s="72"/>
      <c r="W8" s="72"/>
      <c r="X8" s="72"/>
      <c r="Y8" s="72"/>
      <c r="Z8" s="72"/>
      <c r="AA8" s="72"/>
      <c r="AB8" s="72"/>
      <c r="AC8" s="72"/>
      <c r="AD8" s="72"/>
      <c r="AE8" s="72"/>
    </row>
    <row r="9" spans="1:31">
      <c r="A9" s="24" t="s">
        <v>32</v>
      </c>
      <c r="B9" s="29">
        <f t="shared" si="1"/>
        <v>247</v>
      </c>
      <c r="C9" s="35">
        <v>14</v>
      </c>
      <c r="D9" s="35">
        <v>39</v>
      </c>
      <c r="E9" s="35">
        <v>33</v>
      </c>
      <c r="F9" s="35">
        <v>6</v>
      </c>
      <c r="G9" s="35">
        <v>28</v>
      </c>
      <c r="H9" s="35">
        <v>11</v>
      </c>
      <c r="I9" s="35">
        <v>21</v>
      </c>
      <c r="J9" s="35">
        <v>30</v>
      </c>
      <c r="K9" s="35">
        <v>8</v>
      </c>
      <c r="L9" s="35">
        <v>13</v>
      </c>
      <c r="M9" s="35">
        <v>15</v>
      </c>
      <c r="N9" s="35">
        <v>13</v>
      </c>
      <c r="O9" s="35">
        <v>7</v>
      </c>
      <c r="P9" s="32">
        <v>9</v>
      </c>
      <c r="Q9" s="18">
        <v>0</v>
      </c>
      <c r="R9" s="44">
        <v>20</v>
      </c>
      <c r="S9" s="20">
        <f t="shared" si="2"/>
        <v>15</v>
      </c>
      <c r="T9" s="28">
        <f t="shared" si="3"/>
        <v>-208</v>
      </c>
      <c r="U9" s="30">
        <f t="shared" si="0"/>
        <v>-13.866666666666667</v>
      </c>
      <c r="V9" s="72"/>
      <c r="W9" s="72"/>
      <c r="X9" s="72"/>
      <c r="Y9" s="72"/>
      <c r="Z9" s="72"/>
      <c r="AA9" s="72"/>
      <c r="AB9" s="72"/>
      <c r="AC9" s="72"/>
      <c r="AD9" s="72"/>
      <c r="AE9" s="72"/>
    </row>
    <row r="10" spans="1:31">
      <c r="A10" s="24" t="s">
        <v>29</v>
      </c>
      <c r="B10" s="29">
        <f>SUM(C10:Q10)</f>
        <v>102</v>
      </c>
      <c r="C10" s="35">
        <v>46</v>
      </c>
      <c r="D10" s="35">
        <v>45</v>
      </c>
      <c r="E10" s="35">
        <v>4</v>
      </c>
      <c r="F10" s="35"/>
      <c r="G10" s="35"/>
      <c r="H10" s="35"/>
      <c r="I10" s="35"/>
      <c r="J10" s="35"/>
      <c r="K10" s="35">
        <v>7</v>
      </c>
      <c r="L10" s="35"/>
      <c r="M10" s="35"/>
      <c r="N10" s="35"/>
      <c r="O10" s="35"/>
      <c r="P10" s="32"/>
      <c r="Q10" s="18">
        <v>0</v>
      </c>
      <c r="R10" s="44">
        <v>12</v>
      </c>
      <c r="S10" s="20">
        <f>COUNTA(C10:Q10)</f>
        <v>5</v>
      </c>
      <c r="T10" s="28">
        <f>B10-IF(ISBLANK(C10),0,C$1)-IF(ISBLANK(D10),0,D$1)-IF(ISBLANK(E10),0,E$1)-IF(ISBLANK(F10),0,F$1)-IF(ISBLANK(G10),0,G$1)-IF(ISBLANK(H10),0,H$1)-IF(ISBLANK(I10),0,I$1)-IF(ISBLANK(J10),0,J$1)-IF(ISBLANK(K10),0,K$1)-IF(ISBLANK(L10),0,L$1)-IF(ISBLANK(M10),0,M$1)-IF(ISBLANK(N10),0,N$1)-IF(ISBLANK(O10),0,O$1)-IF(ISBLANK(P10),0,P$1)-IF(ISBLANK(Q10),0,Q$1)-R10</f>
        <v>-75</v>
      </c>
      <c r="U10" s="30">
        <f t="shared" si="0"/>
        <v>-15</v>
      </c>
      <c r="V10" s="72"/>
      <c r="W10" s="72"/>
      <c r="X10" s="72"/>
      <c r="Y10" s="72"/>
      <c r="Z10" s="72"/>
      <c r="AA10" s="72"/>
      <c r="AB10" s="72"/>
      <c r="AC10" s="72"/>
      <c r="AD10" s="72"/>
      <c r="AE10" s="72"/>
    </row>
    <row r="11" spans="1:31">
      <c r="A11" s="24" t="s">
        <v>161</v>
      </c>
      <c r="B11" s="29">
        <f t="shared" si="1"/>
        <v>94</v>
      </c>
      <c r="C11" s="35"/>
      <c r="D11" s="35"/>
      <c r="E11" s="35">
        <v>4</v>
      </c>
      <c r="F11" s="35">
        <v>9</v>
      </c>
      <c r="G11" s="35">
        <v>19</v>
      </c>
      <c r="H11" s="35">
        <v>25</v>
      </c>
      <c r="I11" s="35">
        <v>6</v>
      </c>
      <c r="J11" s="35"/>
      <c r="K11" s="35"/>
      <c r="L11" s="35"/>
      <c r="M11" s="35"/>
      <c r="N11" s="35"/>
      <c r="O11" s="35">
        <v>6</v>
      </c>
      <c r="P11" s="32">
        <v>16</v>
      </c>
      <c r="Q11" s="18">
        <v>9</v>
      </c>
      <c r="R11" s="44">
        <v>19</v>
      </c>
      <c r="S11" s="20">
        <f t="shared" si="2"/>
        <v>8</v>
      </c>
      <c r="T11" s="28">
        <f t="shared" si="3"/>
        <v>-150</v>
      </c>
      <c r="U11" s="30">
        <f t="shared" si="0"/>
        <v>-18.75</v>
      </c>
      <c r="V11" s="72"/>
      <c r="W11" s="72"/>
      <c r="X11" s="72"/>
      <c r="Y11" s="72"/>
      <c r="Z11" s="72"/>
      <c r="AA11" s="72"/>
      <c r="AB11" s="72"/>
      <c r="AC11" s="72"/>
      <c r="AD11" s="72"/>
      <c r="AE11" s="72"/>
    </row>
    <row r="12" spans="1:31">
      <c r="A12" s="23" t="s">
        <v>263</v>
      </c>
      <c r="B12" s="29">
        <f>SUM(C12:Q12)</f>
        <v>11</v>
      </c>
      <c r="C12" s="35">
        <v>7</v>
      </c>
      <c r="D12" s="35">
        <v>4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2"/>
      <c r="Q12" s="18"/>
      <c r="R12" s="44"/>
      <c r="S12" s="20">
        <f>COUNTA(C12:Q12)</f>
        <v>2</v>
      </c>
      <c r="T12" s="28">
        <f>B12-IF(ISBLANK(C12),0,C$1)-IF(ISBLANK(D12),0,D$1)-IF(ISBLANK(E12),0,E$1)-IF(ISBLANK(F12),0,F$1)-IF(ISBLANK(G12),0,G$1)-IF(ISBLANK(H12),0,H$1)-IF(ISBLANK(I12),0,I$1)-IF(ISBLANK(J12),0,J$1)-IF(ISBLANK(K12),0,K$1)-IF(ISBLANK(L12),0,L$1)-IF(ISBLANK(M12),0,M$1)-IF(ISBLANK(N12),0,N$1)-IF(ISBLANK(O12),0,O$1)-IF(ISBLANK(P12),0,P$1)-IF(ISBLANK(Q12),0,Q$1)-R12</f>
        <v>-69</v>
      </c>
      <c r="U12" s="30">
        <f t="shared" si="0"/>
        <v>-34.5</v>
      </c>
    </row>
    <row r="13" spans="1:31">
      <c r="A13" s="23" t="s">
        <v>261</v>
      </c>
      <c r="B13" s="29">
        <f t="shared" si="1"/>
        <v>3</v>
      </c>
      <c r="C13" s="35">
        <v>1</v>
      </c>
      <c r="D13" s="35">
        <v>2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2"/>
      <c r="Q13" s="18"/>
      <c r="R13" s="44"/>
      <c r="S13" s="20">
        <f t="shared" si="2"/>
        <v>2</v>
      </c>
      <c r="T13" s="28">
        <f t="shared" si="3"/>
        <v>-77</v>
      </c>
      <c r="U13" s="30">
        <f t="shared" si="0"/>
        <v>-38.5</v>
      </c>
    </row>
    <row r="14" spans="1:31">
      <c r="A14" s="43"/>
      <c r="V14" s="23"/>
      <c r="X14" s="43"/>
      <c r="Z14" s="57"/>
      <c r="AA14" s="57"/>
    </row>
    <row r="15" spans="1:31">
      <c r="L15" s="23"/>
      <c r="N15" s="24"/>
      <c r="P15" s="57"/>
      <c r="Q15" s="24"/>
      <c r="V15" s="23"/>
      <c r="X15" s="24"/>
      <c r="Z15" s="57"/>
      <c r="AA15" s="24"/>
    </row>
    <row r="16" spans="1:31">
      <c r="V16" s="23"/>
      <c r="X16" s="42"/>
      <c r="Z16" s="57"/>
      <c r="AA16" s="1"/>
    </row>
    <row r="17" spans="8:27">
      <c r="X17" s="23"/>
      <c r="Z17" s="57"/>
    </row>
    <row r="18" spans="8:27">
      <c r="X18" s="24"/>
      <c r="Z18" s="57"/>
      <c r="AA18" s="1"/>
    </row>
    <row r="19" spans="8:27">
      <c r="Z19" s="57"/>
      <c r="AA19" s="1"/>
    </row>
    <row r="20" spans="8:27">
      <c r="P20" s="57"/>
      <c r="Q20" s="24"/>
      <c r="Z20" s="57"/>
      <c r="AA20" s="24"/>
    </row>
    <row r="26" spans="8:27">
      <c r="H26" s="1"/>
    </row>
  </sheetData>
  <sortState ref="A31:L39">
    <sortCondition descending="1" ref="B31:B39"/>
  </sortState>
  <phoneticPr fontId="1"/>
  <conditionalFormatting sqref="C3:Q13">
    <cfRule type="colorScale" priority="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9"/>
  <sheetViews>
    <sheetView topLeftCell="A16" workbookViewId="0">
      <selection activeCell="B18" sqref="B18"/>
    </sheetView>
  </sheetViews>
  <sheetFormatPr defaultColWidth="8.875" defaultRowHeight="13.5"/>
  <sheetData>
    <row r="1" spans="1:11">
      <c r="B1">
        <v>3</v>
      </c>
      <c r="C1">
        <v>3</v>
      </c>
      <c r="D1">
        <v>3</v>
      </c>
    </row>
    <row r="2" spans="1:11">
      <c r="B2">
        <v>2</v>
      </c>
      <c r="C2">
        <v>2</v>
      </c>
      <c r="D2">
        <v>2</v>
      </c>
    </row>
    <row r="3" spans="1:11">
      <c r="B3">
        <v>1</v>
      </c>
      <c r="C3">
        <v>1</v>
      </c>
      <c r="D3">
        <v>1</v>
      </c>
    </row>
    <row r="5" spans="1:11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1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1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F7">
        <v>140</v>
      </c>
    </row>
    <row r="8" spans="1:11">
      <c r="B8" s="7" t="s">
        <v>8</v>
      </c>
      <c r="C8" s="7" t="s">
        <v>9</v>
      </c>
      <c r="D8" s="7" t="s">
        <v>10</v>
      </c>
      <c r="G8">
        <v>40</v>
      </c>
      <c r="I8">
        <v>23</v>
      </c>
      <c r="J8">
        <v>14</v>
      </c>
      <c r="K8">
        <v>8</v>
      </c>
    </row>
    <row r="9" spans="1:11">
      <c r="A9" t="s">
        <v>13</v>
      </c>
      <c r="B9" s="8">
        <f>B$13*B5</f>
        <v>22.5</v>
      </c>
      <c r="C9" s="8">
        <f t="shared" ref="C9:D9" si="2">C$13*C5</f>
        <v>14.0625</v>
      </c>
      <c r="D9" s="8">
        <f t="shared" si="2"/>
        <v>8.4375</v>
      </c>
      <c r="G9">
        <v>100</v>
      </c>
      <c r="I9">
        <v>15</v>
      </c>
      <c r="J9">
        <v>9</v>
      </c>
      <c r="K9">
        <v>6</v>
      </c>
    </row>
    <row r="10" spans="1:11">
      <c r="A10" s="1" t="s">
        <v>11</v>
      </c>
      <c r="B10" s="8">
        <f t="shared" ref="B10:D11" si="3">B$13*B6</f>
        <v>15</v>
      </c>
      <c r="C10" s="8">
        <f t="shared" si="3"/>
        <v>9.375</v>
      </c>
      <c r="D10" s="8">
        <f>D$13*D6</f>
        <v>5.625</v>
      </c>
      <c r="I10">
        <v>8</v>
      </c>
      <c r="J10">
        <v>5</v>
      </c>
      <c r="K10">
        <v>3</v>
      </c>
    </row>
    <row r="11" spans="1:11">
      <c r="A11" t="s">
        <v>12</v>
      </c>
      <c r="B11" s="8">
        <f>B$13*B7</f>
        <v>7.5</v>
      </c>
      <c r="C11" s="8">
        <f t="shared" si="3"/>
        <v>4.6875</v>
      </c>
      <c r="D11" s="8">
        <f t="shared" si="3"/>
        <v>2.8125</v>
      </c>
    </row>
    <row r="13" spans="1:11">
      <c r="B13" s="5">
        <f>E19</f>
        <v>45</v>
      </c>
      <c r="C13" s="5">
        <f>E20</f>
        <v>28.125</v>
      </c>
      <c r="D13" s="5">
        <f>E21</f>
        <v>16.875</v>
      </c>
      <c r="I13">
        <v>45</v>
      </c>
    </row>
    <row r="14" spans="1:11">
      <c r="I14">
        <v>28</v>
      </c>
    </row>
    <row r="15" spans="1:11">
      <c r="I15">
        <v>17</v>
      </c>
    </row>
    <row r="18" spans="2:11">
      <c r="D18" s="2"/>
      <c r="E18" s="6">
        <v>90</v>
      </c>
    </row>
    <row r="19" spans="2:11">
      <c r="C19">
        <v>8</v>
      </c>
      <c r="D19" s="9">
        <f>C19/SUM(C$19:C$21)</f>
        <v>0.5</v>
      </c>
      <c r="E19" s="10">
        <f>$E$18*D19</f>
        <v>45</v>
      </c>
    </row>
    <row r="20" spans="2:11">
      <c r="C20">
        <v>5</v>
      </c>
      <c r="D20" s="9">
        <f>C20/SUM(C$19:C$21)</f>
        <v>0.3125</v>
      </c>
      <c r="E20" s="10">
        <f t="shared" ref="E20:E21" si="4">$E$18*D20</f>
        <v>28.125</v>
      </c>
    </row>
    <row r="21" spans="2:11">
      <c r="C21">
        <v>3</v>
      </c>
      <c r="D21" s="9">
        <f t="shared" ref="D21" si="5">C21/SUM(C$19:C$21)</f>
        <v>0.1875</v>
      </c>
      <c r="E21" s="10">
        <f t="shared" si="4"/>
        <v>16.875</v>
      </c>
    </row>
    <row r="23" spans="2:11">
      <c r="D23" s="2"/>
      <c r="E23" s="6">
        <v>90</v>
      </c>
    </row>
    <row r="24" spans="2:11">
      <c r="C24">
        <v>8</v>
      </c>
      <c r="D24" s="9">
        <f>C24/SUM(C$24:C$26)</f>
        <v>0.5</v>
      </c>
      <c r="E24" s="10">
        <f>$E$23*D24</f>
        <v>45</v>
      </c>
    </row>
    <row r="25" spans="2:11">
      <c r="C25">
        <v>5</v>
      </c>
      <c r="D25" s="9">
        <f t="shared" ref="D25:D26" si="6">C25/SUM(C$24:C$26)</f>
        <v>0.3125</v>
      </c>
      <c r="E25" s="10">
        <f t="shared" ref="E25:E26" si="7">$E$23*D25</f>
        <v>28.125</v>
      </c>
    </row>
    <row r="26" spans="2:11">
      <c r="C26">
        <v>3</v>
      </c>
      <c r="D26" s="9">
        <f t="shared" si="6"/>
        <v>0.1875</v>
      </c>
      <c r="E26" s="10">
        <f t="shared" si="7"/>
        <v>16.875</v>
      </c>
    </row>
    <row r="29" spans="2:11">
      <c r="B29" s="27"/>
      <c r="C29" s="99" t="s">
        <v>45</v>
      </c>
      <c r="D29" s="99"/>
      <c r="E29" s="99"/>
      <c r="F29" s="100" t="s">
        <v>46</v>
      </c>
      <c r="G29" s="99"/>
      <c r="H29" s="99"/>
      <c r="I29" s="101" t="s">
        <v>47</v>
      </c>
      <c r="J29" s="101" t="s">
        <v>48</v>
      </c>
      <c r="K29" s="101" t="s">
        <v>5</v>
      </c>
    </row>
    <row r="30" spans="2:11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102"/>
      <c r="J30" s="102"/>
      <c r="K30" s="102"/>
    </row>
    <row r="31" spans="2:11">
      <c r="B31" s="2"/>
      <c r="C31" s="3">
        <f>SUM(C32:C39)</f>
        <v>171</v>
      </c>
      <c r="D31" s="3">
        <f>SUM(D32:D39)</f>
        <v>105</v>
      </c>
      <c r="E31" s="3">
        <f>SUM(E32:E39)</f>
        <v>113</v>
      </c>
      <c r="F31" s="3">
        <v>45</v>
      </c>
      <c r="G31" s="3">
        <v>28</v>
      </c>
      <c r="H31" s="3">
        <v>17</v>
      </c>
      <c r="I31" s="103"/>
      <c r="J31" s="103"/>
      <c r="K31" s="103"/>
    </row>
    <row r="32" spans="2:11">
      <c r="B32" s="2" t="s">
        <v>30</v>
      </c>
      <c r="C32" s="2">
        <v>14</v>
      </c>
      <c r="D32" s="2">
        <v>25</v>
      </c>
      <c r="E32" s="2"/>
      <c r="F32" s="25">
        <f>F$31/$C$31*C32</f>
        <v>3.6842105263157894</v>
      </c>
      <c r="G32" s="25">
        <f>G$31/$D$31*D32</f>
        <v>6.666666666666667</v>
      </c>
      <c r="H32" s="25">
        <f>H$31/$E$31*E32</f>
        <v>0</v>
      </c>
      <c r="I32" s="34">
        <f>SUM(F32:H32)</f>
        <v>10.350877192982455</v>
      </c>
      <c r="J32" s="29">
        <v>9</v>
      </c>
      <c r="K32" s="29">
        <f>SUM(I32:J32)</f>
        <v>19.350877192982455</v>
      </c>
    </row>
    <row r="33" spans="2:13">
      <c r="B33" s="2" t="s">
        <v>36</v>
      </c>
      <c r="C33" s="2">
        <v>29</v>
      </c>
      <c r="D33" s="2"/>
      <c r="E33" s="2">
        <v>26</v>
      </c>
      <c r="F33" s="25">
        <f t="shared" ref="F33:F39" si="8">F$31/$C$31*C33</f>
        <v>7.6315789473684204</v>
      </c>
      <c r="G33" s="25">
        <f t="shared" ref="G33:G39" si="9">G$31/$D$31*D33</f>
        <v>0</v>
      </c>
      <c r="H33" s="25">
        <f t="shared" ref="H33:H39" si="10">H$31/$E$31*E33</f>
        <v>3.9115044247787614</v>
      </c>
      <c r="I33" s="34">
        <f t="shared" ref="I33:I39" si="11">SUM(F33:H33)</f>
        <v>11.543083372147182</v>
      </c>
      <c r="J33" s="29">
        <v>29</v>
      </c>
      <c r="K33" s="29">
        <f t="shared" ref="K33:K39" si="12">SUM(I33:J33)</f>
        <v>40.54308337214718</v>
      </c>
    </row>
    <row r="34" spans="2:13">
      <c r="B34" s="2" t="s">
        <v>38</v>
      </c>
      <c r="C34" s="2">
        <v>29</v>
      </c>
      <c r="D34" s="2"/>
      <c r="E34" s="2">
        <v>24</v>
      </c>
      <c r="F34" s="25">
        <f t="shared" si="8"/>
        <v>7.6315789473684204</v>
      </c>
      <c r="G34" s="25">
        <f t="shared" si="9"/>
        <v>0</v>
      </c>
      <c r="H34" s="25">
        <f t="shared" si="10"/>
        <v>3.610619469026549</v>
      </c>
      <c r="I34" s="34">
        <f t="shared" si="11"/>
        <v>11.24219841639497</v>
      </c>
      <c r="J34" s="29">
        <v>11</v>
      </c>
      <c r="K34" s="29">
        <f t="shared" si="12"/>
        <v>22.24219841639497</v>
      </c>
    </row>
    <row r="35" spans="2:13">
      <c r="B35" s="26" t="s">
        <v>35</v>
      </c>
      <c r="C35" s="2">
        <v>23</v>
      </c>
      <c r="D35" s="2">
        <v>31</v>
      </c>
      <c r="E35" s="2"/>
      <c r="F35" s="25">
        <f t="shared" si="8"/>
        <v>6.0526315789473681</v>
      </c>
      <c r="G35" s="25">
        <f t="shared" si="9"/>
        <v>8.2666666666666657</v>
      </c>
      <c r="H35" s="25">
        <f t="shared" si="10"/>
        <v>0</v>
      </c>
      <c r="I35" s="34">
        <f t="shared" si="11"/>
        <v>14.319298245614034</v>
      </c>
      <c r="J35" s="29">
        <v>19</v>
      </c>
      <c r="K35" s="29">
        <f t="shared" si="12"/>
        <v>33.319298245614036</v>
      </c>
      <c r="M35">
        <v>8</v>
      </c>
    </row>
    <row r="36" spans="2:13">
      <c r="B36" s="2" t="s">
        <v>37</v>
      </c>
      <c r="C36" s="2">
        <v>40</v>
      </c>
      <c r="D36" s="2"/>
      <c r="E36" s="2">
        <v>32</v>
      </c>
      <c r="F36" s="25">
        <f t="shared" si="8"/>
        <v>10.526315789473683</v>
      </c>
      <c r="G36" s="25">
        <f t="shared" si="9"/>
        <v>0</v>
      </c>
      <c r="H36" s="25">
        <f t="shared" si="10"/>
        <v>4.8141592920353986</v>
      </c>
      <c r="I36" s="34">
        <f t="shared" si="11"/>
        <v>15.340475081509082</v>
      </c>
      <c r="J36" s="29">
        <v>23</v>
      </c>
      <c r="K36" s="29">
        <f t="shared" si="12"/>
        <v>38.340475081509084</v>
      </c>
      <c r="M36">
        <v>200</v>
      </c>
    </row>
    <row r="37" spans="2:13">
      <c r="B37" s="26" t="s">
        <v>39</v>
      </c>
      <c r="C37" s="2">
        <v>36</v>
      </c>
      <c r="D37" s="2">
        <v>16</v>
      </c>
      <c r="E37" s="2"/>
      <c r="F37" s="25">
        <f t="shared" si="8"/>
        <v>9.473684210526315</v>
      </c>
      <c r="G37" s="25">
        <f t="shared" si="9"/>
        <v>4.2666666666666666</v>
      </c>
      <c r="H37" s="25">
        <f t="shared" si="10"/>
        <v>0</v>
      </c>
      <c r="I37" s="34">
        <f t="shared" si="11"/>
        <v>13.740350877192981</v>
      </c>
      <c r="J37" s="29">
        <v>0</v>
      </c>
      <c r="K37" s="29">
        <f t="shared" si="12"/>
        <v>13.740350877192981</v>
      </c>
    </row>
    <row r="38" spans="2:13">
      <c r="B38" s="2" t="s">
        <v>31</v>
      </c>
      <c r="C38" s="2"/>
      <c r="D38" s="2">
        <v>19</v>
      </c>
      <c r="E38" s="2">
        <v>9</v>
      </c>
      <c r="F38" s="25">
        <f t="shared" si="8"/>
        <v>0</v>
      </c>
      <c r="G38" s="25">
        <f t="shared" si="9"/>
        <v>5.0666666666666664</v>
      </c>
      <c r="H38" s="25">
        <f t="shared" si="10"/>
        <v>1.3539823008849559</v>
      </c>
      <c r="I38" s="34">
        <f t="shared" si="11"/>
        <v>6.4206489675516227</v>
      </c>
      <c r="J38" s="29">
        <v>0</v>
      </c>
      <c r="K38" s="29">
        <f t="shared" si="12"/>
        <v>6.4206489675516227</v>
      </c>
    </row>
    <row r="39" spans="2:13">
      <c r="B39" s="26" t="s">
        <v>32</v>
      </c>
      <c r="C39" s="2"/>
      <c r="D39" s="2">
        <v>14</v>
      </c>
      <c r="E39" s="2">
        <v>22</v>
      </c>
      <c r="F39" s="25">
        <f t="shared" si="8"/>
        <v>0</v>
      </c>
      <c r="G39" s="25">
        <f t="shared" si="9"/>
        <v>3.7333333333333334</v>
      </c>
      <c r="H39" s="25">
        <f t="shared" si="10"/>
        <v>3.3097345132743365</v>
      </c>
      <c r="I39" s="34">
        <f t="shared" si="11"/>
        <v>7.0430678466076699</v>
      </c>
      <c r="J39" s="29">
        <v>0</v>
      </c>
      <c r="K39" s="29">
        <f t="shared" si="12"/>
        <v>7.0430678466076699</v>
      </c>
    </row>
    <row r="42" spans="2:13">
      <c r="B42" s="2" t="s">
        <v>36</v>
      </c>
      <c r="C42" s="31">
        <v>41</v>
      </c>
    </row>
    <row r="43" spans="2:13">
      <c r="B43" s="2" t="s">
        <v>37</v>
      </c>
      <c r="C43" s="31">
        <v>38</v>
      </c>
    </row>
    <row r="44" spans="2:13">
      <c r="B44" s="26" t="s">
        <v>35</v>
      </c>
      <c r="C44" s="31">
        <v>33</v>
      </c>
    </row>
    <row r="45" spans="2:13">
      <c r="B45" s="2" t="s">
        <v>38</v>
      </c>
      <c r="C45" s="31">
        <v>22</v>
      </c>
    </row>
    <row r="46" spans="2:13">
      <c r="B46" s="2" t="s">
        <v>30</v>
      </c>
      <c r="C46" s="31">
        <v>19</v>
      </c>
    </row>
    <row r="47" spans="2:13">
      <c r="B47" s="26" t="s">
        <v>39</v>
      </c>
      <c r="C47" s="31">
        <v>14</v>
      </c>
    </row>
    <row r="48" spans="2:13">
      <c r="B48" s="26" t="s">
        <v>32</v>
      </c>
      <c r="C48" s="31">
        <v>7</v>
      </c>
    </row>
    <row r="49" spans="2:3">
      <c r="B49" s="2" t="s">
        <v>31</v>
      </c>
      <c r="C49" s="31">
        <v>6</v>
      </c>
    </row>
  </sheetData>
  <sortState ref="A50:K58">
    <sortCondition descending="1" ref="C50:C58"/>
  </sortState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48"/>
  <sheetViews>
    <sheetView topLeftCell="A19" workbookViewId="0">
      <selection activeCell="B18" sqref="B18"/>
    </sheetView>
  </sheetViews>
  <sheetFormatPr defaultColWidth="8.875" defaultRowHeight="13.5"/>
  <cols>
    <col min="13" max="13" width="10.625" customWidth="1"/>
  </cols>
  <sheetData>
    <row r="1" spans="1:8">
      <c r="B1">
        <v>3</v>
      </c>
      <c r="C1">
        <v>3</v>
      </c>
      <c r="D1">
        <v>3</v>
      </c>
    </row>
    <row r="2" spans="1:8">
      <c r="B2">
        <v>2</v>
      </c>
      <c r="C2">
        <v>2</v>
      </c>
      <c r="D2">
        <v>2</v>
      </c>
    </row>
    <row r="3" spans="1:8">
      <c r="B3">
        <v>1</v>
      </c>
      <c r="C3">
        <v>1</v>
      </c>
      <c r="D3">
        <v>1</v>
      </c>
    </row>
    <row r="5" spans="1: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>
      <c r="B8" s="7" t="s">
        <v>8</v>
      </c>
      <c r="C8" s="7" t="s">
        <v>9</v>
      </c>
      <c r="D8" s="7" t="s">
        <v>10</v>
      </c>
    </row>
    <row r="9" spans="1:8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s="2" t="s">
        <v>38</v>
      </c>
      <c r="G9" s="1" t="s">
        <v>56</v>
      </c>
      <c r="H9" s="2" t="s">
        <v>38</v>
      </c>
    </row>
    <row r="10" spans="1:8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s="2" t="s">
        <v>38</v>
      </c>
      <c r="G10" t="s">
        <v>57</v>
      </c>
      <c r="H10" s="1" t="s">
        <v>58</v>
      </c>
    </row>
    <row r="11" spans="1:8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t="s">
        <v>55</v>
      </c>
      <c r="G11" s="1" t="s">
        <v>56</v>
      </c>
      <c r="H11" t="s">
        <v>59</v>
      </c>
    </row>
    <row r="13" spans="1:8">
      <c r="B13" s="5">
        <f>E19</f>
        <v>40</v>
      </c>
      <c r="C13" s="5">
        <f>E20</f>
        <v>25</v>
      </c>
      <c r="D13" s="5">
        <f>E21</f>
        <v>15</v>
      </c>
    </row>
    <row r="17" spans="2:15">
      <c r="J17" s="36"/>
      <c r="K17" s="36" t="s">
        <v>53</v>
      </c>
      <c r="L17" s="37" t="s">
        <v>54</v>
      </c>
    </row>
    <row r="18" spans="2:15">
      <c r="D18" s="2"/>
      <c r="E18" s="6">
        <v>80</v>
      </c>
      <c r="J18" s="36" t="s">
        <v>8</v>
      </c>
      <c r="K18" s="36">
        <v>40</v>
      </c>
      <c r="L18" s="36">
        <v>46</v>
      </c>
    </row>
    <row r="19" spans="2:15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23</v>
      </c>
    </row>
    <row r="20" spans="2:15">
      <c r="C20">
        <v>5</v>
      </c>
      <c r="D20" s="9">
        <f>C20/SUM(C$19:C$21)</f>
        <v>0.3125</v>
      </c>
      <c r="E20" s="10">
        <f t="shared" ref="E20:E21" si="4">$E$18*D20</f>
        <v>25</v>
      </c>
      <c r="J20" s="36" t="s">
        <v>10</v>
      </c>
      <c r="K20" s="36">
        <v>15</v>
      </c>
      <c r="L20" s="36">
        <v>11</v>
      </c>
    </row>
    <row r="21" spans="2:15">
      <c r="C21">
        <v>3</v>
      </c>
      <c r="D21" s="9">
        <f t="shared" ref="D21" si="5">C21/SUM(C$19:C$21)</f>
        <v>0.1875</v>
      </c>
      <c r="E21" s="10">
        <f t="shared" si="4"/>
        <v>15</v>
      </c>
    </row>
    <row r="23" spans="2:15">
      <c r="D23" s="2"/>
      <c r="E23" s="6">
        <v>80</v>
      </c>
    </row>
    <row r="24" spans="2:15">
      <c r="C24">
        <v>8</v>
      </c>
      <c r="D24" s="9">
        <f>C24/SUM(C$24:C$26)</f>
        <v>0.5714285714285714</v>
      </c>
      <c r="E24" s="10">
        <f>$E$23*D24</f>
        <v>45.714285714285708</v>
      </c>
    </row>
    <row r="25" spans="2:15">
      <c r="C25">
        <v>4</v>
      </c>
      <c r="D25" s="9">
        <f t="shared" ref="D25:D26" si="6">C25/SUM(C$24:C$26)</f>
        <v>0.2857142857142857</v>
      </c>
      <c r="E25" s="10">
        <f t="shared" ref="E25:E26" si="7">$E$23*D25</f>
        <v>22.857142857142854</v>
      </c>
    </row>
    <row r="26" spans="2:15">
      <c r="C26">
        <v>2</v>
      </c>
      <c r="D26" s="9">
        <f t="shared" si="6"/>
        <v>0.14285714285714285</v>
      </c>
      <c r="E26" s="10">
        <f t="shared" si="7"/>
        <v>11.428571428571427</v>
      </c>
    </row>
    <row r="29" spans="2:15">
      <c r="B29" s="27"/>
      <c r="C29" s="99" t="s">
        <v>45</v>
      </c>
      <c r="D29" s="99"/>
      <c r="E29" s="99"/>
      <c r="F29" s="100" t="s">
        <v>46</v>
      </c>
      <c r="G29" s="99"/>
      <c r="H29" s="99"/>
      <c r="I29" s="101" t="s">
        <v>47</v>
      </c>
      <c r="J29" s="101" t="s">
        <v>48</v>
      </c>
      <c r="K29" s="101" t="s">
        <v>5</v>
      </c>
    </row>
    <row r="30" spans="2:15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102"/>
      <c r="J30" s="102"/>
      <c r="K30" s="102"/>
    </row>
    <row r="31" spans="2:15">
      <c r="B31" s="2"/>
      <c r="C31" s="3">
        <f>SUM(C32:C38)</f>
        <v>170</v>
      </c>
      <c r="D31" s="3">
        <f>SUM(D32:D38)</f>
        <v>64</v>
      </c>
      <c r="E31" s="3">
        <f>SUM(E32:E38)</f>
        <v>67</v>
      </c>
      <c r="F31" s="3">
        <v>46</v>
      </c>
      <c r="G31" s="3">
        <v>23</v>
      </c>
      <c r="H31" s="3">
        <v>11</v>
      </c>
      <c r="I31" s="103"/>
      <c r="J31" s="103"/>
      <c r="K31" s="103"/>
      <c r="M31" t="s">
        <v>71</v>
      </c>
      <c r="N31" t="s">
        <v>72</v>
      </c>
      <c r="O31" t="s">
        <v>73</v>
      </c>
    </row>
    <row r="32" spans="2:15">
      <c r="B32" s="2" t="s">
        <v>30</v>
      </c>
      <c r="C32" s="2">
        <v>19</v>
      </c>
      <c r="D32" s="2">
        <v>10</v>
      </c>
      <c r="E32" s="2"/>
      <c r="F32" s="25">
        <f>F$31/$C$31*C32</f>
        <v>5.1411764705882348</v>
      </c>
      <c r="G32" s="25">
        <f>G$31/$D$31*D32</f>
        <v>3.59375</v>
      </c>
      <c r="H32" s="25">
        <f>H$31/$E$31*E32</f>
        <v>0</v>
      </c>
      <c r="I32" s="34">
        <f>SUM(F32:H32)</f>
        <v>8.7349264705882348</v>
      </c>
      <c r="J32" s="29"/>
      <c r="K32" s="29">
        <f>SUM(I32:J32)</f>
        <v>8.7349264705882348</v>
      </c>
      <c r="L32" s="2" t="s">
        <v>30</v>
      </c>
      <c r="M32">
        <v>10</v>
      </c>
      <c r="N32">
        <v>9</v>
      </c>
      <c r="O32">
        <f>M32-N32</f>
        <v>1</v>
      </c>
    </row>
    <row r="33" spans="2:15">
      <c r="B33" s="2" t="s">
        <v>36</v>
      </c>
      <c r="C33" s="2">
        <v>25</v>
      </c>
      <c r="D33" s="2">
        <v>19</v>
      </c>
      <c r="E33" s="2"/>
      <c r="F33" s="25">
        <f t="shared" ref="F33:F38" si="8">F$31/$C$31*C33</f>
        <v>6.7647058823529411</v>
      </c>
      <c r="G33" s="25">
        <f t="shared" ref="G33:G38" si="9">G$31/$D$31*D33</f>
        <v>6.828125</v>
      </c>
      <c r="H33" s="25">
        <f t="shared" ref="H33:H38" si="10">H$31/$E$31*E33</f>
        <v>0</v>
      </c>
      <c r="I33" s="34">
        <f t="shared" ref="I33:I38" si="11">SUM(F33:H33)</f>
        <v>13.592830882352942</v>
      </c>
      <c r="J33" s="29">
        <v>8</v>
      </c>
      <c r="K33" s="29">
        <f t="shared" ref="K33:K38" si="12">SUM(I33:J33)</f>
        <v>21.592830882352942</v>
      </c>
      <c r="L33" s="2" t="s">
        <v>36</v>
      </c>
      <c r="M33">
        <v>23</v>
      </c>
      <c r="N33">
        <v>22</v>
      </c>
      <c r="O33">
        <f t="shared" ref="O33:O38" si="13">M33-N33</f>
        <v>1</v>
      </c>
    </row>
    <row r="34" spans="2:15">
      <c r="B34" s="2" t="s">
        <v>38</v>
      </c>
      <c r="C34" s="2">
        <v>52</v>
      </c>
      <c r="D34" s="2"/>
      <c r="E34" s="2">
        <v>23</v>
      </c>
      <c r="F34" s="25">
        <f t="shared" si="8"/>
        <v>14.070588235294117</v>
      </c>
      <c r="G34" s="25">
        <f t="shared" si="9"/>
        <v>0</v>
      </c>
      <c r="H34" s="25">
        <f t="shared" si="10"/>
        <v>3.7761194029850746</v>
      </c>
      <c r="I34" s="34">
        <f t="shared" si="11"/>
        <v>17.846707638279192</v>
      </c>
      <c r="J34" s="29">
        <v>41</v>
      </c>
      <c r="K34" s="29">
        <f t="shared" si="12"/>
        <v>58.846707638279192</v>
      </c>
      <c r="L34" s="2" t="s">
        <v>38</v>
      </c>
      <c r="M34">
        <v>63</v>
      </c>
      <c r="N34">
        <v>59</v>
      </c>
      <c r="O34">
        <f t="shared" si="13"/>
        <v>4</v>
      </c>
    </row>
    <row r="35" spans="2:15">
      <c r="B35" s="26" t="s">
        <v>35</v>
      </c>
      <c r="C35" s="2">
        <v>7</v>
      </c>
      <c r="D35" s="2">
        <v>20</v>
      </c>
      <c r="E35" s="2"/>
      <c r="F35" s="25">
        <f t="shared" si="8"/>
        <v>1.8941176470588235</v>
      </c>
      <c r="G35" s="25">
        <f t="shared" si="9"/>
        <v>7.1875</v>
      </c>
      <c r="H35" s="25">
        <f t="shared" si="10"/>
        <v>0</v>
      </c>
      <c r="I35" s="34">
        <f t="shared" si="11"/>
        <v>9.0816176470588239</v>
      </c>
      <c r="J35" s="29">
        <v>17</v>
      </c>
      <c r="K35" s="29">
        <f t="shared" si="12"/>
        <v>26.081617647058824</v>
      </c>
      <c r="L35" s="26" t="s">
        <v>35</v>
      </c>
      <c r="M35">
        <v>27</v>
      </c>
      <c r="N35">
        <v>26</v>
      </c>
      <c r="O35">
        <f t="shared" si="13"/>
        <v>1</v>
      </c>
    </row>
    <row r="36" spans="2:15">
      <c r="B36" s="2" t="s">
        <v>37</v>
      </c>
      <c r="C36" s="2">
        <v>31</v>
      </c>
      <c r="D36" s="2"/>
      <c r="E36" s="2">
        <v>18</v>
      </c>
      <c r="F36" s="25">
        <f t="shared" si="8"/>
        <v>8.3882352941176457</v>
      </c>
      <c r="G36" s="25">
        <f t="shared" si="9"/>
        <v>0</v>
      </c>
      <c r="H36" s="25">
        <f t="shared" si="10"/>
        <v>2.955223880597015</v>
      </c>
      <c r="I36" s="34">
        <f t="shared" si="11"/>
        <v>11.34345917471466</v>
      </c>
      <c r="J36" s="29">
        <v>3</v>
      </c>
      <c r="K36" s="29">
        <f t="shared" si="12"/>
        <v>14.34345917471466</v>
      </c>
      <c r="L36" s="2" t="s">
        <v>37</v>
      </c>
      <c r="M36">
        <v>16</v>
      </c>
      <c r="N36">
        <v>14</v>
      </c>
      <c r="O36">
        <f t="shared" si="13"/>
        <v>2</v>
      </c>
    </row>
    <row r="37" spans="2:15">
      <c r="B37" s="26" t="s">
        <v>39</v>
      </c>
      <c r="C37" s="2">
        <v>36</v>
      </c>
      <c r="D37" s="2"/>
      <c r="E37" s="2">
        <v>12</v>
      </c>
      <c r="F37" s="25">
        <f t="shared" si="8"/>
        <v>9.7411764705882344</v>
      </c>
      <c r="G37" s="25">
        <f t="shared" si="9"/>
        <v>0</v>
      </c>
      <c r="H37" s="25">
        <f t="shared" si="10"/>
        <v>1.9701492537313432</v>
      </c>
      <c r="I37" s="34">
        <f t="shared" si="11"/>
        <v>11.711325724319577</v>
      </c>
      <c r="J37" s="29">
        <v>7</v>
      </c>
      <c r="K37" s="29">
        <f t="shared" si="12"/>
        <v>18.711325724319579</v>
      </c>
      <c r="L37" s="26" t="s">
        <v>39</v>
      </c>
      <c r="M37">
        <v>9</v>
      </c>
      <c r="N37">
        <v>19</v>
      </c>
      <c r="O37">
        <f t="shared" si="13"/>
        <v>-10</v>
      </c>
    </row>
    <row r="38" spans="2:15">
      <c r="B38" s="26" t="s">
        <v>32</v>
      </c>
      <c r="C38" s="2"/>
      <c r="D38" s="2">
        <v>15</v>
      </c>
      <c r="E38" s="2">
        <v>14</v>
      </c>
      <c r="F38" s="25">
        <f t="shared" si="8"/>
        <v>0</v>
      </c>
      <c r="G38" s="25">
        <f t="shared" si="9"/>
        <v>5.390625</v>
      </c>
      <c r="H38" s="25">
        <f t="shared" si="10"/>
        <v>2.2985074626865671</v>
      </c>
      <c r="I38" s="34">
        <f t="shared" si="11"/>
        <v>7.6891324626865671</v>
      </c>
      <c r="J38" s="29">
        <v>5</v>
      </c>
      <c r="K38" s="29">
        <f t="shared" si="12"/>
        <v>12.689132462686567</v>
      </c>
      <c r="L38" s="26" t="s">
        <v>32</v>
      </c>
      <c r="M38">
        <v>13</v>
      </c>
      <c r="N38">
        <v>13</v>
      </c>
      <c r="O38">
        <f t="shared" si="13"/>
        <v>0</v>
      </c>
    </row>
    <row r="40" spans="2:15">
      <c r="F40" t="s">
        <v>74</v>
      </c>
    </row>
    <row r="41" spans="2:15">
      <c r="B41" s="2" t="s">
        <v>36</v>
      </c>
      <c r="C41" s="31">
        <v>41</v>
      </c>
      <c r="E41" s="2" t="s">
        <v>30</v>
      </c>
      <c r="F41" s="2">
        <v>1</v>
      </c>
    </row>
    <row r="42" spans="2:15">
      <c r="B42" s="2" t="s">
        <v>37</v>
      </c>
      <c r="C42" s="31">
        <v>38</v>
      </c>
      <c r="E42" s="2" t="s">
        <v>36</v>
      </c>
      <c r="F42" s="2">
        <v>1</v>
      </c>
    </row>
    <row r="43" spans="2:15">
      <c r="B43" s="26" t="s">
        <v>35</v>
      </c>
      <c r="C43" s="31">
        <v>33</v>
      </c>
      <c r="E43" s="2" t="s">
        <v>38</v>
      </c>
      <c r="F43" s="2">
        <v>4</v>
      </c>
    </row>
    <row r="44" spans="2:15">
      <c r="B44" s="2" t="s">
        <v>38</v>
      </c>
      <c r="C44" s="31">
        <v>22</v>
      </c>
      <c r="E44" s="26" t="s">
        <v>35</v>
      </c>
      <c r="F44" s="2">
        <v>1</v>
      </c>
    </row>
    <row r="45" spans="2:15">
      <c r="B45" s="2" t="s">
        <v>30</v>
      </c>
      <c r="C45" s="31">
        <v>19</v>
      </c>
      <c r="E45" s="2" t="s">
        <v>37</v>
      </c>
      <c r="F45" s="2">
        <v>2</v>
      </c>
    </row>
    <row r="46" spans="2:15">
      <c r="B46" s="26" t="s">
        <v>39</v>
      </c>
      <c r="C46" s="31">
        <v>14</v>
      </c>
      <c r="E46" s="26" t="s">
        <v>39</v>
      </c>
      <c r="F46" s="2">
        <v>-10</v>
      </c>
    </row>
    <row r="47" spans="2:15">
      <c r="B47" s="26" t="s">
        <v>32</v>
      </c>
      <c r="C47" s="31">
        <v>7</v>
      </c>
      <c r="E47" s="26" t="s">
        <v>32</v>
      </c>
      <c r="F47" s="2">
        <v>0</v>
      </c>
    </row>
    <row r="48" spans="2:15">
      <c r="B48" s="2" t="s">
        <v>31</v>
      </c>
      <c r="C48" s="31">
        <v>6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49"/>
  <sheetViews>
    <sheetView topLeftCell="A25" workbookViewId="0">
      <selection activeCell="B18" sqref="B18"/>
    </sheetView>
  </sheetViews>
  <sheetFormatPr defaultColWidth="8.875" defaultRowHeight="13.5"/>
  <cols>
    <col min="13" max="13" width="10.625" customWidth="1"/>
  </cols>
  <sheetData>
    <row r="1" spans="1:8">
      <c r="B1">
        <v>3</v>
      </c>
      <c r="C1">
        <v>3</v>
      </c>
      <c r="D1">
        <v>3</v>
      </c>
    </row>
    <row r="2" spans="1:8">
      <c r="B2">
        <v>2</v>
      </c>
      <c r="C2">
        <v>2</v>
      </c>
      <c r="D2">
        <v>2</v>
      </c>
    </row>
    <row r="3" spans="1:8">
      <c r="B3">
        <v>1</v>
      </c>
      <c r="C3">
        <v>1</v>
      </c>
      <c r="D3">
        <v>1</v>
      </c>
    </row>
    <row r="5" spans="1: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>
      <c r="B8" s="7" t="s">
        <v>8</v>
      </c>
      <c r="C8" s="7" t="s">
        <v>9</v>
      </c>
      <c r="D8" s="7" t="s">
        <v>10</v>
      </c>
    </row>
    <row r="9" spans="1:8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t="s">
        <v>77</v>
      </c>
      <c r="G9" s="1" t="s">
        <v>78</v>
      </c>
      <c r="H9" t="s">
        <v>81</v>
      </c>
    </row>
    <row r="10" spans="1:8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t="s">
        <v>79</v>
      </c>
      <c r="G10" t="s">
        <v>79</v>
      </c>
      <c r="H10" t="s">
        <v>82</v>
      </c>
    </row>
    <row r="11" spans="1:8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s="1" t="s">
        <v>78</v>
      </c>
      <c r="G11" s="1" t="s">
        <v>80</v>
      </c>
      <c r="H11" s="1" t="s">
        <v>83</v>
      </c>
    </row>
    <row r="13" spans="1:8">
      <c r="B13" s="5">
        <f>E19</f>
        <v>40</v>
      </c>
      <c r="C13" s="5">
        <f>E20</f>
        <v>25</v>
      </c>
      <c r="D13" s="5">
        <f>E21</f>
        <v>15</v>
      </c>
      <c r="F13" t="s">
        <v>18</v>
      </c>
      <c r="G13">
        <v>20</v>
      </c>
    </row>
    <row r="14" spans="1:8">
      <c r="F14" s="1" t="s">
        <v>15</v>
      </c>
      <c r="G14">
        <v>20</v>
      </c>
    </row>
    <row r="15" spans="1:8">
      <c r="F15" t="s">
        <v>16</v>
      </c>
      <c r="G15">
        <v>21</v>
      </c>
    </row>
    <row r="16" spans="1:8">
      <c r="F16" t="s">
        <v>81</v>
      </c>
      <c r="G16">
        <v>8</v>
      </c>
    </row>
    <row r="17" spans="2:12">
      <c r="F17" t="s">
        <v>82</v>
      </c>
      <c r="G17">
        <v>5</v>
      </c>
      <c r="J17" s="36"/>
      <c r="K17" s="36" t="s">
        <v>53</v>
      </c>
      <c r="L17" s="37" t="s">
        <v>54</v>
      </c>
    </row>
    <row r="18" spans="2:12">
      <c r="D18" s="2"/>
      <c r="E18" s="6">
        <v>80</v>
      </c>
      <c r="F18" s="1" t="s">
        <v>83</v>
      </c>
      <c r="G18">
        <v>7</v>
      </c>
      <c r="J18" s="36" t="s">
        <v>8</v>
      </c>
      <c r="K18" s="36">
        <v>40</v>
      </c>
      <c r="L18" s="36">
        <v>41</v>
      </c>
    </row>
    <row r="19" spans="2:12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26</v>
      </c>
    </row>
    <row r="20" spans="2:12">
      <c r="C20">
        <v>5</v>
      </c>
      <c r="D20" s="9">
        <f>C20/SUM(C$19:C$21)</f>
        <v>0.3125</v>
      </c>
      <c r="E20" s="10">
        <f t="shared" ref="E20" si="4">$E$18*D20</f>
        <v>25</v>
      </c>
      <c r="J20" s="36" t="s">
        <v>10</v>
      </c>
      <c r="K20" s="36">
        <v>16</v>
      </c>
      <c r="L20" s="36">
        <v>13</v>
      </c>
    </row>
    <row r="21" spans="2:12">
      <c r="C21">
        <v>3</v>
      </c>
      <c r="D21" s="9">
        <f t="shared" ref="D21" si="5">C21/SUM(C$19:C$21)</f>
        <v>0.1875</v>
      </c>
      <c r="E21" s="10">
        <f>$E$18*D21</f>
        <v>15</v>
      </c>
    </row>
    <row r="23" spans="2:12">
      <c r="D23" s="2"/>
      <c r="E23" s="6">
        <v>80</v>
      </c>
    </row>
    <row r="24" spans="2:12">
      <c r="C24">
        <v>8</v>
      </c>
      <c r="D24" s="9">
        <f>C24/SUM(C$24:C$26)</f>
        <v>0.5161290322580645</v>
      </c>
      <c r="E24" s="10">
        <f>$E$23*D24</f>
        <v>41.29032258064516</v>
      </c>
    </row>
    <row r="25" spans="2:12">
      <c r="C25">
        <v>5</v>
      </c>
      <c r="D25" s="9">
        <f t="shared" ref="D25:D26" si="6">C25/SUM(C$24:C$26)</f>
        <v>0.32258064516129031</v>
      </c>
      <c r="E25" s="10">
        <f t="shared" ref="E25:E26" si="7">$E$23*D25</f>
        <v>25.806451612903224</v>
      </c>
    </row>
    <row r="26" spans="2:12">
      <c r="C26">
        <v>2.5</v>
      </c>
      <c r="D26" s="9">
        <f t="shared" si="6"/>
        <v>0.16129032258064516</v>
      </c>
      <c r="E26" s="10">
        <f t="shared" si="7"/>
        <v>12.903225806451612</v>
      </c>
    </row>
    <row r="29" spans="2:12">
      <c r="B29" s="27"/>
      <c r="C29" s="99" t="s">
        <v>45</v>
      </c>
      <c r="D29" s="99"/>
      <c r="E29" s="99"/>
      <c r="F29" s="100" t="s">
        <v>46</v>
      </c>
      <c r="G29" s="99"/>
      <c r="H29" s="99"/>
      <c r="I29" s="101" t="s">
        <v>47</v>
      </c>
      <c r="J29" s="101" t="s">
        <v>48</v>
      </c>
      <c r="K29" s="101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102"/>
      <c r="J30" s="102"/>
      <c r="K30" s="102"/>
    </row>
    <row r="31" spans="2:12">
      <c r="B31" s="2"/>
      <c r="C31" s="3">
        <f>SUM(C32:C38)</f>
        <v>114</v>
      </c>
      <c r="D31" s="3">
        <f>SUM(D32:D38)</f>
        <v>108</v>
      </c>
      <c r="E31" s="3">
        <f>SUM(E32:E38)</f>
        <v>67</v>
      </c>
      <c r="F31" s="3">
        <v>41</v>
      </c>
      <c r="G31" s="3">
        <v>26</v>
      </c>
      <c r="H31" s="3">
        <v>13</v>
      </c>
      <c r="I31" s="103"/>
      <c r="J31" s="103"/>
      <c r="K31" s="103"/>
    </row>
    <row r="32" spans="2:12">
      <c r="B32" s="2" t="s">
        <v>30</v>
      </c>
      <c r="C32" s="2">
        <v>15</v>
      </c>
      <c r="D32" s="2"/>
      <c r="E32" s="2">
        <v>10</v>
      </c>
      <c r="F32" s="25">
        <f>F$31/$C$31*C32</f>
        <v>5.3947368421052637</v>
      </c>
      <c r="G32" s="25">
        <f>G$31/$D$31*D32</f>
        <v>0</v>
      </c>
      <c r="H32" s="25">
        <f>H$31/$E$31*E32</f>
        <v>1.9402985074626866</v>
      </c>
      <c r="I32" s="34">
        <f>SUM(F32:H32)</f>
        <v>7.3350353495679501</v>
      </c>
      <c r="J32" s="29">
        <v>0</v>
      </c>
      <c r="K32" s="29">
        <f>SUM(I32:J32)</f>
        <v>7.3350353495679501</v>
      </c>
    </row>
    <row r="33" spans="2:12">
      <c r="B33" s="2" t="s">
        <v>36</v>
      </c>
      <c r="C33" s="2">
        <v>33</v>
      </c>
      <c r="D33" s="2">
        <v>16</v>
      </c>
      <c r="E33" s="2"/>
      <c r="F33" s="25">
        <f t="shared" ref="F33:F38" si="8">F$31/$C$31*C33</f>
        <v>11.868421052631579</v>
      </c>
      <c r="G33" s="25">
        <f t="shared" ref="G33:G38" si="9">G$31/$D$31*D33</f>
        <v>3.8518518518518516</v>
      </c>
      <c r="H33" s="25">
        <f t="shared" ref="H33:H38" si="10">H$31/$E$31*E33</f>
        <v>0</v>
      </c>
      <c r="I33" s="34">
        <f t="shared" ref="I33:I38" si="11">SUM(F33:H33)</f>
        <v>15.72027290448343</v>
      </c>
      <c r="J33" s="29">
        <v>20</v>
      </c>
      <c r="K33" s="29">
        <f t="shared" ref="K33:K38" si="12">SUM(I33:J33)</f>
        <v>35.72027290448343</v>
      </c>
      <c r="L33">
        <v>35.72027290448343</v>
      </c>
    </row>
    <row r="34" spans="2:12">
      <c r="B34" s="2" t="s">
        <v>38</v>
      </c>
      <c r="C34" s="2">
        <v>24</v>
      </c>
      <c r="D34" s="2">
        <v>28</v>
      </c>
      <c r="E34" s="2"/>
      <c r="F34" s="25">
        <f t="shared" si="8"/>
        <v>8.6315789473684212</v>
      </c>
      <c r="G34" s="25">
        <f t="shared" si="9"/>
        <v>6.7407407407407405</v>
      </c>
      <c r="H34" s="25">
        <f t="shared" si="10"/>
        <v>0</v>
      </c>
      <c r="I34" s="34">
        <f t="shared" si="11"/>
        <v>15.372319688109162</v>
      </c>
      <c r="J34" s="29">
        <v>21</v>
      </c>
      <c r="K34" s="29">
        <f t="shared" si="12"/>
        <v>36.372319688109158</v>
      </c>
      <c r="L34">
        <v>36.372319688109158</v>
      </c>
    </row>
    <row r="35" spans="2:12">
      <c r="B35" s="26" t="s">
        <v>35</v>
      </c>
      <c r="C35" s="2">
        <v>23</v>
      </c>
      <c r="D35" s="2">
        <v>30</v>
      </c>
      <c r="E35" s="2"/>
      <c r="F35" s="25">
        <f t="shared" si="8"/>
        <v>8.2719298245614041</v>
      </c>
      <c r="G35" s="25">
        <f t="shared" si="9"/>
        <v>7.2222222222222214</v>
      </c>
      <c r="H35" s="25">
        <f t="shared" si="10"/>
        <v>0</v>
      </c>
      <c r="I35" s="34">
        <f t="shared" si="11"/>
        <v>15.494152046783626</v>
      </c>
      <c r="J35" s="29">
        <v>20</v>
      </c>
      <c r="K35" s="29">
        <f t="shared" si="12"/>
        <v>35.494152046783626</v>
      </c>
      <c r="L35">
        <v>35.494152046783626</v>
      </c>
    </row>
    <row r="36" spans="2:12">
      <c r="B36" s="2" t="s">
        <v>37</v>
      </c>
      <c r="C36" s="2">
        <v>19</v>
      </c>
      <c r="D36" s="2"/>
      <c r="E36" s="2">
        <v>20</v>
      </c>
      <c r="F36" s="25">
        <f t="shared" si="8"/>
        <v>6.8333333333333339</v>
      </c>
      <c r="G36" s="25">
        <f t="shared" si="9"/>
        <v>0</v>
      </c>
      <c r="H36" s="25">
        <f t="shared" si="10"/>
        <v>3.8805970149253732</v>
      </c>
      <c r="I36" s="34">
        <f t="shared" si="11"/>
        <v>10.713930348258707</v>
      </c>
      <c r="J36" s="29">
        <v>8</v>
      </c>
      <c r="K36" s="29">
        <f t="shared" si="12"/>
        <v>18.713930348258707</v>
      </c>
    </row>
    <row r="37" spans="2:12">
      <c r="B37" s="26" t="s">
        <v>39</v>
      </c>
      <c r="C37" s="2"/>
      <c r="D37" s="2">
        <v>16</v>
      </c>
      <c r="E37" s="2">
        <v>17</v>
      </c>
      <c r="F37" s="25">
        <f t="shared" si="8"/>
        <v>0</v>
      </c>
      <c r="G37" s="25">
        <f t="shared" si="9"/>
        <v>3.8518518518518516</v>
      </c>
      <c r="H37" s="25">
        <f t="shared" si="10"/>
        <v>3.2985074626865671</v>
      </c>
      <c r="I37" s="34">
        <f t="shared" si="11"/>
        <v>7.1503593145384183</v>
      </c>
      <c r="J37" s="29">
        <v>5</v>
      </c>
      <c r="K37" s="29">
        <f t="shared" si="12"/>
        <v>12.150359314538418</v>
      </c>
    </row>
    <row r="38" spans="2:12">
      <c r="B38" s="26" t="s">
        <v>32</v>
      </c>
      <c r="C38" s="2"/>
      <c r="D38" s="2">
        <v>18</v>
      </c>
      <c r="E38" s="2">
        <v>20</v>
      </c>
      <c r="F38" s="25">
        <f t="shared" si="8"/>
        <v>0</v>
      </c>
      <c r="G38" s="25">
        <f t="shared" si="9"/>
        <v>4.333333333333333</v>
      </c>
      <c r="H38" s="25">
        <f t="shared" si="10"/>
        <v>3.8805970149253732</v>
      </c>
      <c r="I38" s="34">
        <f t="shared" si="11"/>
        <v>8.2139303482587067</v>
      </c>
      <c r="J38" s="29">
        <v>7</v>
      </c>
      <c r="K38" s="29">
        <f t="shared" si="12"/>
        <v>15.213930348258707</v>
      </c>
    </row>
    <row r="43" spans="2:12">
      <c r="D43" s="2" t="s">
        <v>38</v>
      </c>
      <c r="E43" s="2">
        <v>36</v>
      </c>
    </row>
    <row r="44" spans="2:12">
      <c r="D44" s="2" t="s">
        <v>36</v>
      </c>
      <c r="E44" s="2">
        <v>36</v>
      </c>
    </row>
    <row r="45" spans="2:12">
      <c r="D45" s="26" t="s">
        <v>35</v>
      </c>
      <c r="E45" s="2">
        <v>35</v>
      </c>
    </row>
    <row r="46" spans="2:12">
      <c r="D46" s="2" t="s">
        <v>37</v>
      </c>
      <c r="E46" s="2">
        <v>19</v>
      </c>
    </row>
    <row r="47" spans="2:12">
      <c r="D47" s="26" t="s">
        <v>32</v>
      </c>
      <c r="E47" s="2">
        <v>15</v>
      </c>
    </row>
    <row r="48" spans="2:12">
      <c r="D48" s="26" t="s">
        <v>39</v>
      </c>
      <c r="E48" s="2">
        <v>12</v>
      </c>
    </row>
    <row r="49" spans="4:5">
      <c r="D49" s="2" t="s">
        <v>30</v>
      </c>
      <c r="E49" s="2">
        <v>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38"/>
  <sheetViews>
    <sheetView topLeftCell="A13" workbookViewId="0">
      <selection activeCell="B18" sqref="B18"/>
    </sheetView>
  </sheetViews>
  <sheetFormatPr defaultColWidth="8.875" defaultRowHeight="13.5"/>
  <cols>
    <col min="3" max="3" width="9" customWidth="1"/>
    <col min="13" max="13" width="10.625" customWidth="1"/>
  </cols>
  <sheetData>
    <row r="1" spans="1:16">
      <c r="B1">
        <v>3</v>
      </c>
      <c r="C1">
        <v>3</v>
      </c>
      <c r="D1">
        <v>3</v>
      </c>
    </row>
    <row r="2" spans="1:16">
      <c r="B2">
        <v>2</v>
      </c>
      <c r="C2">
        <v>2</v>
      </c>
      <c r="D2">
        <v>2</v>
      </c>
    </row>
    <row r="3" spans="1:16">
      <c r="B3">
        <v>1</v>
      </c>
      <c r="C3">
        <v>1</v>
      </c>
      <c r="D3">
        <v>1</v>
      </c>
    </row>
    <row r="5" spans="1:16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>
      <c r="B8" s="7" t="s">
        <v>8</v>
      </c>
      <c r="C8" s="7" t="s">
        <v>9</v>
      </c>
      <c r="D8" s="7" t="s">
        <v>10</v>
      </c>
    </row>
    <row r="9" spans="1:16">
      <c r="A9" t="s">
        <v>13</v>
      </c>
      <c r="B9" s="8">
        <f>B$13*B5</f>
        <v>16.071428571428569</v>
      </c>
      <c r="C9" s="8">
        <f t="shared" ref="C9:D9" si="2">C$13*C5</f>
        <v>12.5</v>
      </c>
      <c r="D9" s="8">
        <f t="shared" si="2"/>
        <v>8.9285714285714288</v>
      </c>
    </row>
    <row r="10" spans="1:16">
      <c r="A10" s="1" t="s">
        <v>11</v>
      </c>
      <c r="B10" s="8">
        <f t="shared" ref="B10:D11" si="3">B$13*B6</f>
        <v>10.714285714285712</v>
      </c>
      <c r="C10" s="8">
        <f t="shared" si="3"/>
        <v>8.3333333333333321</v>
      </c>
      <c r="D10" s="8">
        <f>D$13*D6</f>
        <v>5.9523809523809526</v>
      </c>
    </row>
    <row r="11" spans="1:16">
      <c r="A11" t="s">
        <v>12</v>
      </c>
      <c r="B11" s="8">
        <f>B$13*B7</f>
        <v>5.3571428571428559</v>
      </c>
      <c r="C11" s="8">
        <f t="shared" si="3"/>
        <v>4.1666666666666661</v>
      </c>
      <c r="D11" s="8">
        <f t="shared" si="3"/>
        <v>2.9761904761904763</v>
      </c>
      <c r="J11" s="2"/>
      <c r="K11" s="2" t="s">
        <v>41</v>
      </c>
      <c r="L11" s="2" t="s">
        <v>42</v>
      </c>
      <c r="M11" s="2" t="s">
        <v>43</v>
      </c>
    </row>
    <row r="12" spans="1:16">
      <c r="J12" s="2" t="s">
        <v>84</v>
      </c>
      <c r="K12" s="2">
        <v>16</v>
      </c>
      <c r="L12" s="2">
        <v>13</v>
      </c>
      <c r="M12" s="2">
        <v>9</v>
      </c>
      <c r="N12" t="s">
        <v>86</v>
      </c>
      <c r="O12" t="s">
        <v>88</v>
      </c>
      <c r="P12" t="s">
        <v>86</v>
      </c>
    </row>
    <row r="13" spans="1:16">
      <c r="B13" s="5">
        <f>E19</f>
        <v>32.142857142857139</v>
      </c>
      <c r="C13" s="5">
        <f>E20</f>
        <v>25</v>
      </c>
      <c r="D13" s="5">
        <f>E21</f>
        <v>17.857142857142858</v>
      </c>
      <c r="J13" s="26" t="s">
        <v>44</v>
      </c>
      <c r="K13" s="2">
        <v>11</v>
      </c>
      <c r="L13" s="2">
        <v>8</v>
      </c>
      <c r="M13" s="2">
        <v>6</v>
      </c>
      <c r="N13" t="s">
        <v>87</v>
      </c>
      <c r="O13" t="s">
        <v>89</v>
      </c>
      <c r="P13" t="s">
        <v>89</v>
      </c>
    </row>
    <row r="14" spans="1:16">
      <c r="J14" s="2" t="s">
        <v>85</v>
      </c>
      <c r="K14" s="2">
        <v>5</v>
      </c>
      <c r="L14" s="2">
        <v>4</v>
      </c>
      <c r="M14" s="2">
        <v>3</v>
      </c>
      <c r="N14" t="s">
        <v>88</v>
      </c>
      <c r="O14" s="1" t="s">
        <v>90</v>
      </c>
      <c r="P14" t="s">
        <v>87</v>
      </c>
    </row>
    <row r="17" spans="2:12">
      <c r="J17" s="36"/>
      <c r="K17" s="36" t="s">
        <v>53</v>
      </c>
      <c r="L17" s="37" t="s">
        <v>54</v>
      </c>
    </row>
    <row r="18" spans="2:12">
      <c r="D18" s="2"/>
      <c r="E18" s="6">
        <v>75</v>
      </c>
      <c r="J18" s="36" t="s">
        <v>8</v>
      </c>
      <c r="K18" s="2">
        <v>32</v>
      </c>
      <c r="L18" s="2">
        <v>32</v>
      </c>
    </row>
    <row r="19" spans="2:12">
      <c r="C19">
        <v>9</v>
      </c>
      <c r="D19" s="9">
        <f>C19/SUM(C$19:C$21)</f>
        <v>0.42857142857142855</v>
      </c>
      <c r="E19" s="10">
        <f>$E$18*D19</f>
        <v>32.142857142857139</v>
      </c>
      <c r="J19" s="36" t="s">
        <v>9</v>
      </c>
      <c r="K19" s="2">
        <v>25</v>
      </c>
      <c r="L19" s="2">
        <v>25</v>
      </c>
    </row>
    <row r="20" spans="2:12">
      <c r="C20">
        <v>7</v>
      </c>
      <c r="D20" s="9">
        <f>C20/SUM(C$19:C$21)</f>
        <v>0.33333333333333331</v>
      </c>
      <c r="E20" s="10">
        <f t="shared" ref="E20" si="4">$E$18*D20</f>
        <v>25</v>
      </c>
      <c r="J20" s="36" t="s">
        <v>10</v>
      </c>
      <c r="K20" s="2">
        <v>18</v>
      </c>
      <c r="L20" s="2">
        <v>18</v>
      </c>
    </row>
    <row r="21" spans="2:12">
      <c r="C21">
        <v>5</v>
      </c>
      <c r="D21" s="9">
        <f t="shared" ref="D21" si="5">C21/SUM(C$19:C$21)</f>
        <v>0.23809523809523808</v>
      </c>
      <c r="E21" s="10">
        <f>$E$18*D21</f>
        <v>17.857142857142858</v>
      </c>
    </row>
    <row r="23" spans="2:12">
      <c r="D23" s="2"/>
      <c r="E23" s="6">
        <v>75</v>
      </c>
    </row>
    <row r="24" spans="2:12">
      <c r="C24">
        <v>9</v>
      </c>
      <c r="D24" s="9">
        <f>C24/SUM(C$24:C$26)</f>
        <v>0.42857142857142855</v>
      </c>
      <c r="E24" s="10">
        <f>$E$23*D24</f>
        <v>32.142857142857139</v>
      </c>
    </row>
    <row r="25" spans="2:1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25</v>
      </c>
    </row>
    <row r="26" spans="2:12">
      <c r="C26">
        <v>5</v>
      </c>
      <c r="D26" s="9">
        <f t="shared" si="6"/>
        <v>0.23809523809523808</v>
      </c>
      <c r="E26" s="10">
        <f t="shared" si="7"/>
        <v>17.857142857142858</v>
      </c>
    </row>
    <row r="29" spans="2:12">
      <c r="B29" s="27"/>
      <c r="C29" s="99" t="s">
        <v>45</v>
      </c>
      <c r="D29" s="99"/>
      <c r="E29" s="99"/>
      <c r="F29" s="100" t="s">
        <v>46</v>
      </c>
      <c r="G29" s="99"/>
      <c r="H29" s="99"/>
      <c r="I29" s="101" t="s">
        <v>47</v>
      </c>
      <c r="J29" s="101" t="s">
        <v>48</v>
      </c>
      <c r="K29" s="101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102"/>
      <c r="J30" s="102"/>
      <c r="K30" s="102"/>
    </row>
    <row r="31" spans="2:12">
      <c r="B31" s="2"/>
      <c r="C31" s="3">
        <f>SUM(C32:C38)</f>
        <v>113</v>
      </c>
      <c r="D31" s="3">
        <f>SUM(D32:D38)</f>
        <v>116</v>
      </c>
      <c r="E31" s="3">
        <f>SUM(E32:E38)</f>
        <v>115</v>
      </c>
      <c r="F31" s="3">
        <v>32</v>
      </c>
      <c r="G31" s="3">
        <v>25</v>
      </c>
      <c r="H31" s="3">
        <v>18</v>
      </c>
      <c r="I31" s="103"/>
      <c r="J31" s="103"/>
      <c r="K31" s="103"/>
    </row>
    <row r="32" spans="2:12">
      <c r="B32" s="2" t="s">
        <v>30</v>
      </c>
      <c r="C32" s="2">
        <v>11</v>
      </c>
      <c r="D32" s="2">
        <v>9</v>
      </c>
      <c r="E32" s="2">
        <v>9</v>
      </c>
      <c r="F32" s="25">
        <f>F$31/$C$31*C32</f>
        <v>3.1150442477876106</v>
      </c>
      <c r="G32" s="25">
        <f>G$31/$D$31*D32</f>
        <v>1.9396551724137929</v>
      </c>
      <c r="H32" s="25">
        <f>H$31/$E$31*E32</f>
        <v>1.4086956521739131</v>
      </c>
      <c r="I32" s="34">
        <f>SUM(F32:H32)</f>
        <v>6.4633950723753166</v>
      </c>
      <c r="J32" s="29">
        <v>0</v>
      </c>
      <c r="K32" s="29">
        <f>SUM(I32:J32)</f>
        <v>6.4633950723753166</v>
      </c>
      <c r="L32" s="2" t="s">
        <v>30</v>
      </c>
    </row>
    <row r="33" spans="2:12">
      <c r="B33" s="2" t="s">
        <v>36</v>
      </c>
      <c r="C33" s="2">
        <v>17</v>
      </c>
      <c r="D33" s="2">
        <v>22</v>
      </c>
      <c r="E33" s="2">
        <v>20</v>
      </c>
      <c r="F33" s="25">
        <f t="shared" ref="F33:F38" si="8">F$31/$C$31*C33</f>
        <v>4.8141592920353986</v>
      </c>
      <c r="G33" s="25">
        <f t="shared" ref="G33:G38" si="9">G$31/$D$31*D33</f>
        <v>4.7413793103448274</v>
      </c>
      <c r="H33" s="25">
        <f t="shared" ref="H33:H38" si="10">H$31/$E$31*E33</f>
        <v>3.1304347826086958</v>
      </c>
      <c r="I33" s="34">
        <f t="shared" ref="I33:I38" si="11">SUM(F33:H33)</f>
        <v>12.685973384988921</v>
      </c>
      <c r="J33" s="29">
        <v>14</v>
      </c>
      <c r="K33" s="29">
        <f t="shared" ref="K33:K38" si="12">SUM(I33:J33)</f>
        <v>26.68597338498892</v>
      </c>
      <c r="L33" s="2" t="s">
        <v>36</v>
      </c>
    </row>
    <row r="34" spans="2:12">
      <c r="B34" s="2" t="s">
        <v>38</v>
      </c>
      <c r="C34" s="2">
        <v>24</v>
      </c>
      <c r="D34" s="2">
        <v>13</v>
      </c>
      <c r="E34" s="2">
        <v>28</v>
      </c>
      <c r="F34" s="25">
        <f t="shared" si="8"/>
        <v>6.7964601769911503</v>
      </c>
      <c r="G34" s="25">
        <f t="shared" si="9"/>
        <v>2.8017241379310343</v>
      </c>
      <c r="H34" s="25">
        <f t="shared" si="10"/>
        <v>4.3826086956521744</v>
      </c>
      <c r="I34" s="34">
        <f t="shared" si="11"/>
        <v>13.980793010574359</v>
      </c>
      <c r="J34" s="29">
        <v>25</v>
      </c>
      <c r="K34" s="29">
        <f t="shared" si="12"/>
        <v>38.980793010574359</v>
      </c>
      <c r="L34" s="2" t="s">
        <v>38</v>
      </c>
    </row>
    <row r="35" spans="2:12">
      <c r="B35" s="26" t="s">
        <v>35</v>
      </c>
      <c r="C35" s="2">
        <v>14</v>
      </c>
      <c r="D35" s="2">
        <v>13</v>
      </c>
      <c r="E35" s="2">
        <v>16</v>
      </c>
      <c r="F35" s="25">
        <f t="shared" si="8"/>
        <v>3.9646017699115044</v>
      </c>
      <c r="G35" s="25">
        <f t="shared" si="9"/>
        <v>2.8017241379310343</v>
      </c>
      <c r="H35" s="25">
        <f t="shared" si="10"/>
        <v>2.5043478260869567</v>
      </c>
      <c r="I35" s="34">
        <f t="shared" si="11"/>
        <v>9.2706737339294953</v>
      </c>
      <c r="J35" s="29">
        <v>0</v>
      </c>
      <c r="K35" s="29">
        <f t="shared" si="12"/>
        <v>9.2706737339294953</v>
      </c>
      <c r="L35" s="26" t="s">
        <v>35</v>
      </c>
    </row>
    <row r="36" spans="2:12">
      <c r="B36" s="2" t="s">
        <v>37</v>
      </c>
      <c r="C36" s="2">
        <v>20</v>
      </c>
      <c r="D36" s="2">
        <v>13</v>
      </c>
      <c r="E36" s="2">
        <v>17</v>
      </c>
      <c r="F36" s="25">
        <f t="shared" si="8"/>
        <v>5.663716814159292</v>
      </c>
      <c r="G36" s="25">
        <f t="shared" si="9"/>
        <v>2.8017241379310343</v>
      </c>
      <c r="H36" s="25">
        <f t="shared" si="10"/>
        <v>2.6608695652173915</v>
      </c>
      <c r="I36" s="34">
        <f t="shared" si="11"/>
        <v>11.126310517307717</v>
      </c>
      <c r="J36" s="29">
        <v>14</v>
      </c>
      <c r="K36" s="29">
        <f t="shared" si="12"/>
        <v>25.126310517307715</v>
      </c>
      <c r="L36" s="2" t="s">
        <v>37</v>
      </c>
    </row>
    <row r="37" spans="2:12">
      <c r="B37" s="26" t="s">
        <v>39</v>
      </c>
      <c r="C37" s="2">
        <v>17</v>
      </c>
      <c r="D37" s="2">
        <v>26</v>
      </c>
      <c r="E37" s="2">
        <v>13</v>
      </c>
      <c r="F37" s="25">
        <f t="shared" si="8"/>
        <v>4.8141592920353986</v>
      </c>
      <c r="G37" s="25">
        <f t="shared" si="9"/>
        <v>5.6034482758620685</v>
      </c>
      <c r="H37" s="25">
        <f t="shared" si="10"/>
        <v>2.0347826086956524</v>
      </c>
      <c r="I37" s="34">
        <f t="shared" si="11"/>
        <v>12.452390176593118</v>
      </c>
      <c r="J37" s="29">
        <v>18</v>
      </c>
      <c r="K37" s="29">
        <f t="shared" si="12"/>
        <v>30.45239017659312</v>
      </c>
      <c r="L37" s="26" t="s">
        <v>39</v>
      </c>
    </row>
    <row r="38" spans="2:12">
      <c r="B38" s="26" t="s">
        <v>32</v>
      </c>
      <c r="C38" s="2">
        <v>10</v>
      </c>
      <c r="D38" s="2">
        <v>20</v>
      </c>
      <c r="E38" s="2">
        <v>12</v>
      </c>
      <c r="F38" s="25">
        <f t="shared" si="8"/>
        <v>2.831858407079646</v>
      </c>
      <c r="G38" s="25">
        <f t="shared" si="9"/>
        <v>4.3103448275862064</v>
      </c>
      <c r="H38" s="25">
        <f t="shared" si="10"/>
        <v>1.8782608695652177</v>
      </c>
      <c r="I38" s="34">
        <f t="shared" si="11"/>
        <v>9.0204641042310705</v>
      </c>
      <c r="J38" s="29">
        <v>4</v>
      </c>
      <c r="K38" s="29">
        <f t="shared" si="12"/>
        <v>13.02046410423107</v>
      </c>
      <c r="L38" s="26" t="s">
        <v>32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46"/>
  <sheetViews>
    <sheetView topLeftCell="A25" workbookViewId="0">
      <selection activeCell="B18" sqref="B18"/>
    </sheetView>
  </sheetViews>
  <sheetFormatPr defaultColWidth="8.875" defaultRowHeight="13.5"/>
  <cols>
    <col min="3" max="3" width="9" customWidth="1"/>
    <col min="13" max="13" width="10.625" customWidth="1"/>
  </cols>
  <sheetData>
    <row r="1" spans="1:16">
      <c r="B1">
        <v>3</v>
      </c>
      <c r="C1">
        <v>3</v>
      </c>
      <c r="D1">
        <v>3</v>
      </c>
    </row>
    <row r="2" spans="1:16">
      <c r="B2">
        <v>2</v>
      </c>
      <c r="C2">
        <v>2</v>
      </c>
      <c r="D2">
        <v>2</v>
      </c>
    </row>
    <row r="3" spans="1:16">
      <c r="B3">
        <v>1</v>
      </c>
      <c r="C3">
        <v>1</v>
      </c>
      <c r="D3">
        <v>1</v>
      </c>
    </row>
    <row r="5" spans="1:16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>
      <c r="B8" s="7" t="s">
        <v>8</v>
      </c>
      <c r="C8" s="7" t="s">
        <v>9</v>
      </c>
      <c r="D8" s="7" t="s">
        <v>10</v>
      </c>
    </row>
    <row r="9" spans="1:16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6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6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/>
      <c r="K11" s="2" t="s">
        <v>41</v>
      </c>
      <c r="L11" s="2" t="s">
        <v>42</v>
      </c>
      <c r="M11" s="2" t="s">
        <v>43</v>
      </c>
    </row>
    <row r="12" spans="1:16">
      <c r="J12" s="2" t="s">
        <v>84</v>
      </c>
      <c r="K12" s="2">
        <v>21</v>
      </c>
      <c r="L12" s="2">
        <v>17</v>
      </c>
      <c r="M12" s="2">
        <v>12</v>
      </c>
      <c r="N12" s="23"/>
      <c r="O12" s="23" t="s">
        <v>101</v>
      </c>
      <c r="P12" s="24" t="s">
        <v>102</v>
      </c>
    </row>
    <row r="13" spans="1:16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2">
        <v>14</v>
      </c>
      <c r="L13" s="2">
        <v>11</v>
      </c>
      <c r="M13" s="2">
        <v>8</v>
      </c>
      <c r="N13" s="24"/>
      <c r="O13" s="24" t="s">
        <v>102</v>
      </c>
      <c r="P13" s="23" t="s">
        <v>103</v>
      </c>
    </row>
    <row r="14" spans="1:16">
      <c r="J14" s="2" t="s">
        <v>85</v>
      </c>
      <c r="K14" s="2">
        <v>7</v>
      </c>
      <c r="L14" s="2">
        <v>6</v>
      </c>
      <c r="M14" s="2">
        <v>4</v>
      </c>
      <c r="N14" s="24"/>
      <c r="O14" s="24" t="s">
        <v>103</v>
      </c>
      <c r="P14" s="42" t="s">
        <v>104</v>
      </c>
    </row>
    <row r="17" spans="2:12">
      <c r="J17" s="36"/>
      <c r="K17" s="36" t="s">
        <v>53</v>
      </c>
      <c r="L17" s="37" t="s">
        <v>54</v>
      </c>
    </row>
    <row r="18" spans="2:12">
      <c r="D18" s="2"/>
      <c r="E18" s="6">
        <v>100</v>
      </c>
      <c r="J18" s="36" t="s">
        <v>8</v>
      </c>
      <c r="K18" s="2">
        <v>42</v>
      </c>
      <c r="L18" s="2">
        <v>34</v>
      </c>
    </row>
    <row r="19" spans="2:12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2">
        <v>27</v>
      </c>
    </row>
    <row r="20" spans="2:12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2">
        <v>19</v>
      </c>
    </row>
    <row r="21" spans="2:12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</row>
    <row r="23" spans="2:12">
      <c r="D23" s="2"/>
      <c r="E23" s="6">
        <v>80</v>
      </c>
    </row>
    <row r="24" spans="2:12">
      <c r="C24">
        <v>9</v>
      </c>
      <c r="D24" s="9">
        <f>C24/SUM(C$24:C$26)</f>
        <v>0.42857142857142855</v>
      </c>
      <c r="E24" s="10">
        <f>$E$23*D24</f>
        <v>34.285714285714285</v>
      </c>
    </row>
    <row r="25" spans="2:1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26.666666666666664</v>
      </c>
    </row>
    <row r="26" spans="2:12">
      <c r="C26">
        <v>5</v>
      </c>
      <c r="D26" s="9">
        <f t="shared" si="6"/>
        <v>0.23809523809523808</v>
      </c>
      <c r="E26" s="10">
        <f t="shared" si="7"/>
        <v>19.047619047619047</v>
      </c>
    </row>
    <row r="29" spans="2:12">
      <c r="B29" s="27"/>
      <c r="C29" s="99" t="s">
        <v>45</v>
      </c>
      <c r="D29" s="99"/>
      <c r="E29" s="99"/>
      <c r="F29" s="100" t="s">
        <v>46</v>
      </c>
      <c r="G29" s="99"/>
      <c r="H29" s="99"/>
      <c r="I29" s="101" t="s">
        <v>47</v>
      </c>
      <c r="J29" s="101" t="s">
        <v>48</v>
      </c>
      <c r="K29" s="101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102"/>
      <c r="J30" s="102"/>
      <c r="K30" s="102"/>
    </row>
    <row r="31" spans="2:12">
      <c r="B31" s="2"/>
      <c r="C31" s="3">
        <f>SUM(C32:C39)</f>
        <v>154</v>
      </c>
      <c r="D31" s="3">
        <f t="shared" ref="D31" si="8">SUM(D32:D39)</f>
        <v>158</v>
      </c>
      <c r="E31" s="3">
        <f>SUM(E32:E39)</f>
        <v>156</v>
      </c>
      <c r="F31" s="3">
        <v>34</v>
      </c>
      <c r="G31" s="3">
        <v>27</v>
      </c>
      <c r="H31" s="3">
        <v>19</v>
      </c>
      <c r="I31" s="103"/>
      <c r="J31" s="103"/>
      <c r="K31" s="103"/>
    </row>
    <row r="32" spans="2:12">
      <c r="B32" s="2" t="s">
        <v>38</v>
      </c>
      <c r="C32" s="2">
        <v>27</v>
      </c>
      <c r="D32" s="2">
        <v>31</v>
      </c>
      <c r="E32" s="2">
        <v>17</v>
      </c>
      <c r="F32" s="25">
        <f>F$31/$C$31*C32</f>
        <v>5.9610389610389607</v>
      </c>
      <c r="G32" s="25">
        <f>G$31/$D$31*D32</f>
        <v>5.2974683544303796</v>
      </c>
      <c r="H32" s="25">
        <f>H$31/$E$31*E32</f>
        <v>2.0705128205128203</v>
      </c>
      <c r="I32" s="34">
        <f>SUM(F32:H32)</f>
        <v>13.329020135982162</v>
      </c>
      <c r="J32" s="29">
        <v>38</v>
      </c>
      <c r="K32" s="29">
        <f>SUM(I32:J32)</f>
        <v>51.329020135982162</v>
      </c>
      <c r="L32" s="23" t="s">
        <v>38</v>
      </c>
    </row>
    <row r="33" spans="2:15">
      <c r="B33" s="26" t="s">
        <v>18</v>
      </c>
      <c r="C33" s="2">
        <v>20</v>
      </c>
      <c r="D33" s="2">
        <v>23</v>
      </c>
      <c r="E33" s="2">
        <v>12</v>
      </c>
      <c r="F33" s="25">
        <f t="shared" ref="F33:F38" si="9">F$31/$C$31*C33</f>
        <v>4.4155844155844157</v>
      </c>
      <c r="G33" s="25">
        <f t="shared" ref="G33:G38" si="10">G$31/$D$31*D33</f>
        <v>3.9303797468354431</v>
      </c>
      <c r="H33" s="25">
        <f t="shared" ref="H33:H38" si="11">H$31/$E$31*E33</f>
        <v>1.4615384615384615</v>
      </c>
      <c r="I33" s="34">
        <f t="shared" ref="I33:I38" si="12">SUM(F33:H33)</f>
        <v>9.807502623958321</v>
      </c>
      <c r="J33" s="29">
        <v>0</v>
      </c>
      <c r="K33" s="29">
        <f t="shared" ref="K33:K38" si="13">SUM(I33:J33)</f>
        <v>9.807502623958321</v>
      </c>
      <c r="L33" s="24" t="s">
        <v>18</v>
      </c>
    </row>
    <row r="34" spans="2:15">
      <c r="B34" s="26" t="s">
        <v>35</v>
      </c>
      <c r="C34" s="2">
        <v>25</v>
      </c>
      <c r="D34" s="2">
        <v>29</v>
      </c>
      <c r="E34" s="2">
        <v>28</v>
      </c>
      <c r="F34" s="25">
        <f t="shared" si="9"/>
        <v>5.5194805194805197</v>
      </c>
      <c r="G34" s="25">
        <f t="shared" si="10"/>
        <v>4.9556962025316453</v>
      </c>
      <c r="H34" s="25">
        <f t="shared" si="11"/>
        <v>3.4102564102564101</v>
      </c>
      <c r="I34" s="34">
        <f t="shared" si="12"/>
        <v>13.885433132268576</v>
      </c>
      <c r="J34" s="29">
        <v>37</v>
      </c>
      <c r="K34" s="29">
        <f t="shared" si="13"/>
        <v>50.885433132268574</v>
      </c>
      <c r="L34" s="24" t="s">
        <v>35</v>
      </c>
      <c r="O34" s="1"/>
    </row>
    <row r="35" spans="2:15">
      <c r="B35" s="3" t="s">
        <v>17</v>
      </c>
      <c r="C35" s="2">
        <v>22</v>
      </c>
      <c r="D35" s="2">
        <v>26</v>
      </c>
      <c r="E35" s="2">
        <v>21</v>
      </c>
      <c r="F35" s="25">
        <f t="shared" si="9"/>
        <v>4.8571428571428568</v>
      </c>
      <c r="G35" s="25">
        <f t="shared" si="10"/>
        <v>4.443037974683544</v>
      </c>
      <c r="H35" s="25">
        <f t="shared" si="11"/>
        <v>2.5576923076923075</v>
      </c>
      <c r="I35" s="34">
        <f t="shared" si="12"/>
        <v>11.857873139518709</v>
      </c>
      <c r="J35" s="29">
        <v>21</v>
      </c>
      <c r="K35" s="29">
        <f t="shared" si="13"/>
        <v>32.857873139518709</v>
      </c>
      <c r="L35" s="42" t="s">
        <v>17</v>
      </c>
    </row>
    <row r="36" spans="2:15">
      <c r="B36" s="2" t="s">
        <v>20</v>
      </c>
      <c r="C36" s="2">
        <v>20</v>
      </c>
      <c r="D36" s="2">
        <v>16</v>
      </c>
      <c r="E36" s="2">
        <v>21</v>
      </c>
      <c r="F36" s="25">
        <f t="shared" si="9"/>
        <v>4.4155844155844157</v>
      </c>
      <c r="G36" s="25">
        <f t="shared" si="10"/>
        <v>2.7341772151898733</v>
      </c>
      <c r="H36" s="25">
        <f t="shared" si="11"/>
        <v>2.5576923076923075</v>
      </c>
      <c r="I36" s="34">
        <f t="shared" si="12"/>
        <v>9.7074539384665961</v>
      </c>
      <c r="J36" s="29">
        <v>4</v>
      </c>
      <c r="K36" s="29">
        <f t="shared" si="13"/>
        <v>13.707453938466596</v>
      </c>
      <c r="L36" s="23" t="s">
        <v>20</v>
      </c>
    </row>
    <row r="37" spans="2:15">
      <c r="B37" s="48" t="s">
        <v>21</v>
      </c>
      <c r="C37" s="2">
        <v>6</v>
      </c>
      <c r="D37" s="2">
        <v>15</v>
      </c>
      <c r="E37" s="2">
        <v>19</v>
      </c>
      <c r="F37" s="25">
        <f t="shared" si="9"/>
        <v>1.3246753246753247</v>
      </c>
      <c r="G37" s="25">
        <f t="shared" si="10"/>
        <v>2.5632911392405062</v>
      </c>
      <c r="H37" s="25">
        <f t="shared" si="11"/>
        <v>2.3141025641025639</v>
      </c>
      <c r="I37" s="34">
        <f t="shared" si="12"/>
        <v>6.2020690280183945</v>
      </c>
      <c r="J37" s="29">
        <v>0</v>
      </c>
      <c r="K37" s="29">
        <f t="shared" si="13"/>
        <v>6.2020690280183945</v>
      </c>
      <c r="L37" s="43" t="s">
        <v>21</v>
      </c>
    </row>
    <row r="38" spans="2:15">
      <c r="B38" s="26" t="s">
        <v>32</v>
      </c>
      <c r="C38" s="2">
        <v>16</v>
      </c>
      <c r="D38" s="2">
        <v>11</v>
      </c>
      <c r="E38" s="2">
        <v>21</v>
      </c>
      <c r="F38" s="25">
        <f t="shared" si="9"/>
        <v>3.5324675324675323</v>
      </c>
      <c r="G38" s="25">
        <f t="shared" si="10"/>
        <v>1.879746835443038</v>
      </c>
      <c r="H38" s="25">
        <f t="shared" si="11"/>
        <v>2.5576923076923075</v>
      </c>
      <c r="I38" s="34">
        <f t="shared" si="12"/>
        <v>7.9699066756028776</v>
      </c>
      <c r="J38" s="29">
        <v>0</v>
      </c>
      <c r="K38" s="29">
        <f t="shared" si="13"/>
        <v>7.9699066756028776</v>
      </c>
      <c r="L38" s="24" t="s">
        <v>32</v>
      </c>
      <c r="O38" s="1"/>
    </row>
    <row r="39" spans="2:15">
      <c r="B39" s="2" t="s">
        <v>29</v>
      </c>
      <c r="C39" s="2">
        <v>18</v>
      </c>
      <c r="D39" s="2">
        <v>7</v>
      </c>
      <c r="E39" s="2">
        <v>17</v>
      </c>
      <c r="F39" s="25">
        <f>F$31/$C$31*C39</f>
        <v>3.9740259740259738</v>
      </c>
      <c r="G39" s="25">
        <f>G$31/$D$31*D39</f>
        <v>1.1962025316455696</v>
      </c>
      <c r="H39" s="25">
        <f>H$31/$E$31*E39</f>
        <v>2.0705128205128203</v>
      </c>
      <c r="I39" s="34">
        <f t="shared" ref="I39" si="14">SUM(F39:H39)</f>
        <v>7.2407413261843638</v>
      </c>
      <c r="J39" s="29">
        <v>0</v>
      </c>
      <c r="K39" s="29">
        <f t="shared" ref="K39" si="15">SUM(I39:J39)</f>
        <v>7.2407413261843638</v>
      </c>
      <c r="L39" s="23" t="s">
        <v>29</v>
      </c>
    </row>
    <row r="40" spans="2:15">
      <c r="B40" s="24"/>
    </row>
    <row r="41" spans="2:15">
      <c r="B41" s="23"/>
      <c r="O41" s="1"/>
    </row>
    <row r="46" spans="2:15">
      <c r="O46" s="1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61"/>
  <sheetViews>
    <sheetView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9" customWidth="1"/>
    <col min="10" max="10" width="7.875" customWidth="1"/>
    <col min="11" max="11" width="11.1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</cols>
  <sheetData>
    <row r="1" spans="1:17">
      <c r="B1">
        <v>3</v>
      </c>
      <c r="C1">
        <v>3</v>
      </c>
      <c r="D1">
        <v>3</v>
      </c>
      <c r="H1" s="55" t="s">
        <v>95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7">
      <c r="B2">
        <v>2</v>
      </c>
      <c r="C2">
        <v>2</v>
      </c>
      <c r="D2">
        <v>2</v>
      </c>
      <c r="H2" s="2">
        <v>30</v>
      </c>
      <c r="I2" s="2">
        <v>6</v>
      </c>
      <c r="J2" s="2">
        <f>H2*I2</f>
        <v>180</v>
      </c>
      <c r="K2" s="2">
        <v>20</v>
      </c>
      <c r="L2" s="2">
        <f>J2-K2</f>
        <v>160</v>
      </c>
    </row>
    <row r="3" spans="1:17">
      <c r="B3">
        <v>0</v>
      </c>
      <c r="C3">
        <v>0</v>
      </c>
      <c r="D3">
        <v>0</v>
      </c>
    </row>
    <row r="5" spans="1:17">
      <c r="B5" s="4">
        <f>B1/SUM(B$1:B$3)</f>
        <v>0.6</v>
      </c>
      <c r="C5" s="4">
        <f t="shared" ref="C5:D5" si="0">C1/SUM(C$1:C$3)</f>
        <v>0.6</v>
      </c>
      <c r="D5" s="4">
        <f t="shared" si="0"/>
        <v>0.6</v>
      </c>
    </row>
    <row r="6" spans="1:17">
      <c r="B6" s="4">
        <f t="shared" ref="B6:D7" si="1">B2/SUM(B$1:B$3)</f>
        <v>0.4</v>
      </c>
      <c r="C6" s="4">
        <f t="shared" si="1"/>
        <v>0.4</v>
      </c>
      <c r="D6" s="4">
        <f t="shared" si="1"/>
        <v>0.4</v>
      </c>
    </row>
    <row r="7" spans="1:17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7">
      <c r="B8" s="7" t="s">
        <v>8</v>
      </c>
      <c r="C8" s="7" t="s">
        <v>9</v>
      </c>
      <c r="D8" s="7" t="s">
        <v>10</v>
      </c>
    </row>
    <row r="9" spans="1:17">
      <c r="A9" t="s">
        <v>13</v>
      </c>
      <c r="B9" s="8">
        <f>B$13*B5</f>
        <v>20.571428571428569</v>
      </c>
      <c r="C9" s="8">
        <f t="shared" ref="C9:D9" si="2">C$13*C5</f>
        <v>15.999999999999998</v>
      </c>
      <c r="D9" s="8">
        <f t="shared" si="2"/>
        <v>11.428571428571429</v>
      </c>
    </row>
    <row r="10" spans="1:17">
      <c r="A10" s="1" t="s">
        <v>11</v>
      </c>
      <c r="B10" s="8">
        <f t="shared" ref="B10:D11" si="3">B$13*B6</f>
        <v>13.714285714285715</v>
      </c>
      <c r="C10" s="8">
        <f t="shared" si="3"/>
        <v>10.666666666666666</v>
      </c>
      <c r="D10" s="8">
        <f>D$13*D6</f>
        <v>7.6190476190476195</v>
      </c>
    </row>
    <row r="11" spans="1:17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4" t="s">
        <v>41</v>
      </c>
      <c r="L11" s="54" t="s">
        <v>42</v>
      </c>
      <c r="M11" s="54" t="s">
        <v>43</v>
      </c>
      <c r="N11" s="54" t="s">
        <v>93</v>
      </c>
    </row>
    <row r="12" spans="1:17">
      <c r="J12" s="2" t="s">
        <v>84</v>
      </c>
      <c r="K12" s="49">
        <v>21</v>
      </c>
      <c r="L12" s="49">
        <v>16</v>
      </c>
      <c r="M12" s="49">
        <v>10</v>
      </c>
      <c r="N12" s="49">
        <v>20</v>
      </c>
      <c r="O12" s="57" t="s">
        <v>109</v>
      </c>
      <c r="P12" s="24" t="s">
        <v>113</v>
      </c>
      <c r="Q12" t="s">
        <v>112</v>
      </c>
    </row>
    <row r="13" spans="1:17">
      <c r="B13" s="5">
        <f>E19</f>
        <v>34.285714285714285</v>
      </c>
      <c r="C13" s="5">
        <f>E20</f>
        <v>26.666666666666664</v>
      </c>
      <c r="D13" s="5">
        <f>E21</f>
        <v>19.047619047619047</v>
      </c>
      <c r="J13" s="26" t="s">
        <v>44</v>
      </c>
      <c r="K13" s="49">
        <v>14</v>
      </c>
      <c r="L13" s="49">
        <v>11</v>
      </c>
      <c r="M13" s="49">
        <v>8</v>
      </c>
      <c r="N13" s="49"/>
      <c r="O13" s="23" t="s">
        <v>110</v>
      </c>
      <c r="P13" s="1" t="s">
        <v>111</v>
      </c>
      <c r="Q13" s="1" t="s">
        <v>111</v>
      </c>
    </row>
    <row r="14" spans="1:17">
      <c r="J14" s="2" t="s">
        <v>85</v>
      </c>
      <c r="K14" s="49"/>
      <c r="L14" s="49"/>
      <c r="M14" s="49"/>
      <c r="N14" s="49"/>
      <c r="O14" s="43"/>
      <c r="P14" s="42"/>
    </row>
    <row r="17" spans="2:14">
      <c r="J17" s="36"/>
      <c r="K17" s="52" t="s">
        <v>53</v>
      </c>
      <c r="L17" s="53" t="s">
        <v>54</v>
      </c>
    </row>
    <row r="18" spans="2:14">
      <c r="D18" s="2"/>
      <c r="E18" s="6">
        <v>80</v>
      </c>
      <c r="J18" s="36" t="s">
        <v>8</v>
      </c>
      <c r="K18" s="2">
        <v>35</v>
      </c>
      <c r="L18" s="3">
        <v>26</v>
      </c>
    </row>
    <row r="19" spans="2:14">
      <c r="C19">
        <v>9</v>
      </c>
      <c r="D19" s="9">
        <f>C19/SUM(C$19:C$21)</f>
        <v>0.42857142857142855</v>
      </c>
      <c r="E19" s="10">
        <f>$E$18*D19</f>
        <v>34.285714285714285</v>
      </c>
      <c r="J19" s="36" t="s">
        <v>9</v>
      </c>
      <c r="K19" s="2">
        <v>27</v>
      </c>
      <c r="L19" s="3">
        <v>20</v>
      </c>
    </row>
    <row r="20" spans="2:14">
      <c r="C20">
        <v>7</v>
      </c>
      <c r="D20" s="9">
        <f>C20/SUM(C$19:C$21)</f>
        <v>0.33333333333333331</v>
      </c>
      <c r="E20" s="10">
        <f t="shared" ref="E20" si="4">$E$18*D20</f>
        <v>26.666666666666664</v>
      </c>
      <c r="J20" s="36" t="s">
        <v>10</v>
      </c>
      <c r="K20" s="2">
        <v>18</v>
      </c>
      <c r="L20" s="3">
        <v>14</v>
      </c>
    </row>
    <row r="21" spans="2:14">
      <c r="C21">
        <v>5</v>
      </c>
      <c r="D21" s="9">
        <f t="shared" ref="D21" si="5">C21/SUM(C$19:C$21)</f>
        <v>0.23809523809523808</v>
      </c>
      <c r="E21" s="10">
        <f>$E$18*D21</f>
        <v>19.047619047619047</v>
      </c>
      <c r="J21" s="36" t="s">
        <v>93</v>
      </c>
      <c r="K21" s="3">
        <v>20</v>
      </c>
      <c r="L21" s="2"/>
    </row>
    <row r="23" spans="2:14">
      <c r="C23" s="50"/>
      <c r="D23" s="3"/>
      <c r="E23" s="27">
        <v>60</v>
      </c>
      <c r="F23" s="50"/>
    </row>
    <row r="24" spans="2:14">
      <c r="C24" s="50">
        <v>9</v>
      </c>
      <c r="D24" s="51">
        <f>C24/SUM(C$24:C$26)</f>
        <v>0.42857142857142855</v>
      </c>
      <c r="E24" s="56">
        <f>$E$23*D24</f>
        <v>25.714285714285712</v>
      </c>
      <c r="F24" s="50"/>
    </row>
    <row r="25" spans="2:14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20</v>
      </c>
      <c r="F25" s="50"/>
    </row>
    <row r="26" spans="2:14">
      <c r="C26" s="50">
        <v>5</v>
      </c>
      <c r="D26" s="51">
        <f t="shared" si="6"/>
        <v>0.23809523809523808</v>
      </c>
      <c r="E26" s="56">
        <f t="shared" si="7"/>
        <v>14.285714285714285</v>
      </c>
      <c r="F26" s="50"/>
    </row>
    <row r="29" spans="2:14">
      <c r="B29" s="27"/>
      <c r="C29" s="99" t="s">
        <v>45</v>
      </c>
      <c r="D29" s="99"/>
      <c r="E29" s="99"/>
      <c r="F29" s="100" t="s">
        <v>46</v>
      </c>
      <c r="G29" s="99"/>
      <c r="H29" s="99"/>
      <c r="I29" s="101" t="s">
        <v>47</v>
      </c>
      <c r="J29" s="101" t="s">
        <v>48</v>
      </c>
      <c r="K29" s="101" t="s">
        <v>5</v>
      </c>
    </row>
    <row r="30" spans="2:14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102"/>
      <c r="J30" s="102"/>
      <c r="K30" s="102"/>
    </row>
    <row r="31" spans="2:14">
      <c r="B31" s="2"/>
      <c r="C31" s="3">
        <f>SUM(C32:C37)</f>
        <v>0</v>
      </c>
      <c r="D31" s="3">
        <f>SUM(D32:D37)</f>
        <v>0</v>
      </c>
      <c r="E31" s="3">
        <f>SUM(E32:E37)</f>
        <v>0</v>
      </c>
      <c r="F31" s="3">
        <v>26</v>
      </c>
      <c r="G31" s="3">
        <v>20</v>
      </c>
      <c r="H31" s="3">
        <v>14</v>
      </c>
      <c r="I31" s="103"/>
      <c r="J31" s="103"/>
      <c r="K31" s="103"/>
    </row>
    <row r="32" spans="2:14"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7" si="8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 t="shared" ref="I32:I37" si="9">SUM(F32:H32)</f>
        <v>0</v>
      </c>
      <c r="J32" s="29">
        <v>20</v>
      </c>
      <c r="K32" s="29">
        <f t="shared" ref="K32:K37" si="10">SUM(I32:J32)</f>
        <v>20</v>
      </c>
      <c r="L32" s="24" t="s">
        <v>18</v>
      </c>
      <c r="M32">
        <v>9</v>
      </c>
      <c r="N32" s="58">
        <f>J32+M32</f>
        <v>29</v>
      </c>
    </row>
    <row r="33" spans="1:14">
      <c r="B33" s="26" t="s">
        <v>35</v>
      </c>
      <c r="C33" s="2">
        <v>0</v>
      </c>
      <c r="D33" s="2">
        <v>0</v>
      </c>
      <c r="E33" s="2">
        <v>0</v>
      </c>
      <c r="F33" s="25" t="str">
        <f t="shared" si="8"/>
        <v/>
      </c>
      <c r="G33" s="25" t="str">
        <f t="shared" ref="G33:G37" si="11">IFERROR(G$31/$D$31*D33,"")</f>
        <v/>
      </c>
      <c r="H33" s="25" t="str">
        <f t="shared" ref="H33:H37" si="12">IFERROR(H$31/$E$31*E33,"")</f>
        <v/>
      </c>
      <c r="I33" s="34">
        <f t="shared" si="9"/>
        <v>0</v>
      </c>
      <c r="J33" s="29">
        <v>21</v>
      </c>
      <c r="K33" s="29">
        <f t="shared" si="10"/>
        <v>21</v>
      </c>
      <c r="L33" s="24" t="s">
        <v>35</v>
      </c>
      <c r="M33">
        <v>11</v>
      </c>
      <c r="N33" s="58">
        <f t="shared" ref="N33:N37" si="13">J33+M33</f>
        <v>32</v>
      </c>
    </row>
    <row r="34" spans="1:14">
      <c r="B34" s="3" t="s">
        <v>17</v>
      </c>
      <c r="C34" s="2">
        <v>0</v>
      </c>
      <c r="D34" s="2">
        <v>0</v>
      </c>
      <c r="E34" s="2">
        <v>0</v>
      </c>
      <c r="F34" s="25" t="str">
        <f t="shared" si="8"/>
        <v/>
      </c>
      <c r="G34" s="25" t="str">
        <f t="shared" si="11"/>
        <v/>
      </c>
      <c r="H34" s="25" t="str">
        <f t="shared" si="12"/>
        <v/>
      </c>
      <c r="I34" s="34">
        <f t="shared" si="9"/>
        <v>0</v>
      </c>
      <c r="J34" s="29">
        <v>14</v>
      </c>
      <c r="K34" s="29">
        <f t="shared" si="10"/>
        <v>14</v>
      </c>
      <c r="L34" s="42" t="s">
        <v>17</v>
      </c>
      <c r="M34">
        <v>10</v>
      </c>
      <c r="N34" s="58">
        <f t="shared" si="13"/>
        <v>24</v>
      </c>
    </row>
    <row r="35" spans="1:14">
      <c r="B35" s="2" t="s">
        <v>20</v>
      </c>
      <c r="C35" s="2">
        <v>0</v>
      </c>
      <c r="D35" s="2">
        <v>0</v>
      </c>
      <c r="E35" s="2">
        <v>0</v>
      </c>
      <c r="F35" s="25" t="str">
        <f t="shared" si="8"/>
        <v/>
      </c>
      <c r="G35" s="25" t="str">
        <f t="shared" si="11"/>
        <v/>
      </c>
      <c r="H35" s="25" t="str">
        <f t="shared" si="12"/>
        <v/>
      </c>
      <c r="I35" s="34">
        <f t="shared" si="9"/>
        <v>0</v>
      </c>
      <c r="J35" s="29">
        <v>0</v>
      </c>
      <c r="K35" s="29">
        <f t="shared" si="10"/>
        <v>0</v>
      </c>
      <c r="L35" s="23" t="s">
        <v>20</v>
      </c>
      <c r="M35">
        <v>9</v>
      </c>
      <c r="N35" s="58">
        <f t="shared" si="13"/>
        <v>9</v>
      </c>
    </row>
    <row r="36" spans="1:14">
      <c r="B36" s="48" t="s">
        <v>21</v>
      </c>
      <c r="C36" s="2">
        <v>0</v>
      </c>
      <c r="D36" s="2">
        <v>0</v>
      </c>
      <c r="E36" s="2">
        <v>0</v>
      </c>
      <c r="F36" s="25" t="str">
        <f t="shared" si="8"/>
        <v/>
      </c>
      <c r="G36" s="25" t="str">
        <f t="shared" si="11"/>
        <v/>
      </c>
      <c r="H36" s="25" t="str">
        <f t="shared" si="12"/>
        <v/>
      </c>
      <c r="I36" s="34">
        <f t="shared" si="9"/>
        <v>0</v>
      </c>
      <c r="J36" s="29">
        <v>26</v>
      </c>
      <c r="K36" s="29">
        <f t="shared" si="10"/>
        <v>26</v>
      </c>
      <c r="L36" s="43" t="s">
        <v>21</v>
      </c>
      <c r="M36">
        <v>9</v>
      </c>
      <c r="N36" s="58">
        <f t="shared" si="13"/>
        <v>35</v>
      </c>
    </row>
    <row r="37" spans="1:14">
      <c r="B37" s="26" t="s">
        <v>32</v>
      </c>
      <c r="C37" s="2">
        <v>0</v>
      </c>
      <c r="D37" s="2">
        <v>0</v>
      </c>
      <c r="E37" s="2">
        <v>0</v>
      </c>
      <c r="F37" s="25" t="str">
        <f t="shared" si="8"/>
        <v/>
      </c>
      <c r="G37" s="25" t="str">
        <f t="shared" si="11"/>
        <v/>
      </c>
      <c r="H37" s="25" t="str">
        <f t="shared" si="12"/>
        <v/>
      </c>
      <c r="I37" s="34">
        <f t="shared" si="9"/>
        <v>0</v>
      </c>
      <c r="J37" s="29">
        <v>19</v>
      </c>
      <c r="K37" s="29">
        <f t="shared" si="10"/>
        <v>19</v>
      </c>
      <c r="L37" s="24" t="s">
        <v>32</v>
      </c>
      <c r="M37">
        <v>11</v>
      </c>
      <c r="N37" s="58">
        <f t="shared" si="13"/>
        <v>30</v>
      </c>
    </row>
    <row r="38" spans="1:14">
      <c r="B38" s="24"/>
    </row>
    <row r="39" spans="1:14">
      <c r="B39" s="23"/>
    </row>
    <row r="44" spans="1:14">
      <c r="A44" s="2">
        <v>-160</v>
      </c>
      <c r="B44" s="2" t="s">
        <v>107</v>
      </c>
      <c r="E44" s="24"/>
      <c r="H44" s="48" t="s">
        <v>21</v>
      </c>
      <c r="I44" s="2">
        <v>35</v>
      </c>
      <c r="J44" s="2">
        <f>I44-33</f>
        <v>2</v>
      </c>
      <c r="K44" s="2">
        <f>30-J44</f>
        <v>28</v>
      </c>
    </row>
    <row r="45" spans="1:14">
      <c r="A45" s="2">
        <v>-3967</v>
      </c>
      <c r="B45" s="26" t="s">
        <v>105</v>
      </c>
      <c r="E45" s="24"/>
      <c r="H45" s="26" t="s">
        <v>35</v>
      </c>
      <c r="I45" s="2">
        <v>32</v>
      </c>
      <c r="J45" s="2">
        <f t="shared" ref="J45:J49" si="14">I45-33</f>
        <v>-1</v>
      </c>
      <c r="K45" s="2">
        <f t="shared" ref="K45:K49" si="15">30-J45</f>
        <v>31</v>
      </c>
    </row>
    <row r="46" spans="1:14">
      <c r="A46" s="2">
        <v>3930</v>
      </c>
      <c r="B46" s="26" t="s">
        <v>122</v>
      </c>
      <c r="E46" s="42"/>
      <c r="H46" s="26" t="s">
        <v>32</v>
      </c>
      <c r="I46" s="2">
        <v>30</v>
      </c>
      <c r="J46" s="2">
        <f t="shared" si="14"/>
        <v>-3</v>
      </c>
      <c r="K46" s="2">
        <f t="shared" si="15"/>
        <v>33</v>
      </c>
    </row>
    <row r="47" spans="1:14">
      <c r="A47" s="2">
        <f>128-12</f>
        <v>116</v>
      </c>
      <c r="B47" s="26" t="s">
        <v>123</v>
      </c>
      <c r="E47" s="23"/>
      <c r="H47" s="26" t="s">
        <v>18</v>
      </c>
      <c r="I47" s="2">
        <v>29</v>
      </c>
      <c r="J47" s="2">
        <f t="shared" si="14"/>
        <v>-4</v>
      </c>
      <c r="K47" s="2">
        <f t="shared" si="15"/>
        <v>34</v>
      </c>
    </row>
    <row r="48" spans="1:14">
      <c r="A48" s="2">
        <f>-SUM(A44:A47)</f>
        <v>81</v>
      </c>
      <c r="B48" s="2" t="s">
        <v>121</v>
      </c>
      <c r="E48" s="43"/>
      <c r="H48" s="3" t="s">
        <v>17</v>
      </c>
      <c r="I48" s="2">
        <v>24</v>
      </c>
      <c r="J48" s="2">
        <f t="shared" si="14"/>
        <v>-9</v>
      </c>
      <c r="K48" s="2">
        <f t="shared" si="15"/>
        <v>39</v>
      </c>
    </row>
    <row r="49" spans="1:11">
      <c r="A49" s="2">
        <f>A48/A50</f>
        <v>11.571428571428571</v>
      </c>
      <c r="B49" s="2" t="s">
        <v>106</v>
      </c>
      <c r="E49" s="24"/>
      <c r="H49" s="2" t="s">
        <v>20</v>
      </c>
      <c r="I49" s="2">
        <v>9</v>
      </c>
      <c r="J49" s="2">
        <f t="shared" si="14"/>
        <v>-24</v>
      </c>
      <c r="K49" s="2">
        <f t="shared" si="15"/>
        <v>54</v>
      </c>
    </row>
    <row r="50" spans="1:11">
      <c r="A50" s="3">
        <v>7</v>
      </c>
      <c r="B50" s="3" t="s">
        <v>108</v>
      </c>
    </row>
    <row r="53" spans="1:11">
      <c r="C53" s="48" t="s">
        <v>21</v>
      </c>
      <c r="D53" t="s">
        <v>119</v>
      </c>
    </row>
    <row r="54" spans="1:11">
      <c r="C54" s="26" t="s">
        <v>35</v>
      </c>
      <c r="D54" t="s">
        <v>118</v>
      </c>
    </row>
    <row r="55" spans="1:11">
      <c r="C55" s="26" t="s">
        <v>32</v>
      </c>
    </row>
    <row r="56" spans="1:11">
      <c r="C56" s="26" t="s">
        <v>18</v>
      </c>
      <c r="D56" t="s">
        <v>120</v>
      </c>
    </row>
    <row r="57" spans="1:11">
      <c r="C57" s="3" t="s">
        <v>17</v>
      </c>
      <c r="D57" t="s">
        <v>120</v>
      </c>
    </row>
    <row r="58" spans="1:11">
      <c r="C58" s="2" t="s">
        <v>20</v>
      </c>
    </row>
    <row r="59" spans="1:11">
      <c r="C59" s="59" t="s">
        <v>115</v>
      </c>
    </row>
    <row r="60" spans="1:11">
      <c r="C60" s="59" t="s">
        <v>116</v>
      </c>
      <c r="D60" t="s">
        <v>118</v>
      </c>
    </row>
    <row r="61" spans="1:11">
      <c r="C61" s="59" t="s">
        <v>117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57"/>
  <sheetViews>
    <sheetView topLeftCell="A7"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  <col min="18" max="18" width="3.5" bestFit="1" customWidth="1"/>
  </cols>
  <sheetData>
    <row r="1" spans="1:18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8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24</v>
      </c>
      <c r="L2" s="2">
        <f>J2-K2</f>
        <v>186</v>
      </c>
    </row>
    <row r="3" spans="1:18">
      <c r="B3">
        <v>1</v>
      </c>
      <c r="C3">
        <v>1</v>
      </c>
      <c r="D3">
        <v>1</v>
      </c>
    </row>
    <row r="5" spans="1:1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8">
      <c r="B8" s="7" t="s">
        <v>8</v>
      </c>
      <c r="C8" s="7" t="s">
        <v>9</v>
      </c>
      <c r="D8" s="7" t="s">
        <v>10</v>
      </c>
    </row>
    <row r="9" spans="1:18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8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8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 t="s">
        <v>94</v>
      </c>
      <c r="K11" s="54" t="s">
        <v>41</v>
      </c>
      <c r="L11" s="54" t="s">
        <v>42</v>
      </c>
      <c r="M11" s="54" t="s">
        <v>43</v>
      </c>
      <c r="N11" s="54" t="s">
        <v>93</v>
      </c>
    </row>
    <row r="12" spans="1:18">
      <c r="J12" s="2" t="s">
        <v>84</v>
      </c>
      <c r="K12" s="49">
        <v>21</v>
      </c>
      <c r="L12" s="49">
        <v>17</v>
      </c>
      <c r="M12" s="49">
        <v>12</v>
      </c>
      <c r="N12" s="49">
        <v>16</v>
      </c>
      <c r="O12" s="57" t="s">
        <v>153</v>
      </c>
      <c r="P12" s="24" t="s">
        <v>156</v>
      </c>
      <c r="Q12" t="s">
        <v>158</v>
      </c>
      <c r="R12" t="s">
        <v>160</v>
      </c>
    </row>
    <row r="13" spans="1:18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49">
        <v>14</v>
      </c>
      <c r="L13" s="49">
        <v>11</v>
      </c>
      <c r="M13" s="49">
        <v>8</v>
      </c>
      <c r="N13" s="49"/>
      <c r="O13" s="24" t="s">
        <v>154</v>
      </c>
      <c r="P13" s="1" t="s">
        <v>153</v>
      </c>
      <c r="Q13" s="1" t="s">
        <v>154</v>
      </c>
    </row>
    <row r="14" spans="1:18">
      <c r="J14" s="2" t="s">
        <v>85</v>
      </c>
      <c r="K14" s="49">
        <v>7</v>
      </c>
      <c r="L14" s="49">
        <v>6</v>
      </c>
      <c r="M14" s="49">
        <v>4</v>
      </c>
      <c r="N14" s="49"/>
      <c r="O14" s="42" t="s">
        <v>155</v>
      </c>
      <c r="P14" s="1" t="s">
        <v>157</v>
      </c>
      <c r="Q14" t="s">
        <v>156</v>
      </c>
    </row>
    <row r="17" spans="2:20">
      <c r="J17" s="36"/>
      <c r="K17" s="52" t="s">
        <v>53</v>
      </c>
      <c r="L17" s="53" t="s">
        <v>54</v>
      </c>
      <c r="O17" s="1"/>
    </row>
    <row r="18" spans="2:20">
      <c r="D18" s="2"/>
      <c r="E18" s="6">
        <v>100</v>
      </c>
      <c r="G18">
        <v>170</v>
      </c>
      <c r="J18" s="36" t="s">
        <v>8</v>
      </c>
      <c r="K18" s="2">
        <v>42</v>
      </c>
      <c r="L18" s="3">
        <v>30</v>
      </c>
      <c r="O18" s="57"/>
    </row>
    <row r="19" spans="2:20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3">
        <v>23</v>
      </c>
      <c r="O19" s="57"/>
    </row>
    <row r="20" spans="2:20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3">
        <v>17</v>
      </c>
      <c r="O20" s="57"/>
    </row>
    <row r="21" spans="2:20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  <c r="J21" s="36" t="s">
        <v>93</v>
      </c>
      <c r="K21" s="3">
        <v>16</v>
      </c>
      <c r="L21" s="2"/>
    </row>
    <row r="23" spans="2:20">
      <c r="C23" s="50"/>
      <c r="D23" s="3"/>
      <c r="E23" s="27">
        <v>70</v>
      </c>
      <c r="F23" s="50"/>
    </row>
    <row r="24" spans="2:20">
      <c r="C24" s="50">
        <v>9</v>
      </c>
      <c r="D24" s="51">
        <f>C24/SUM(C$24:C$26)</f>
        <v>0.42857142857142855</v>
      </c>
      <c r="E24" s="56">
        <f>$E$23*D24</f>
        <v>30</v>
      </c>
      <c r="F24" s="50"/>
    </row>
    <row r="25" spans="2:20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</row>
    <row r="26" spans="2:20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2:20">
      <c r="B29" s="27"/>
      <c r="C29" s="99" t="s">
        <v>45</v>
      </c>
      <c r="D29" s="99"/>
      <c r="E29" s="99"/>
      <c r="F29" s="100" t="s">
        <v>46</v>
      </c>
      <c r="G29" s="99"/>
      <c r="H29" s="99"/>
      <c r="I29" s="101" t="s">
        <v>47</v>
      </c>
      <c r="J29" s="101" t="s">
        <v>48</v>
      </c>
      <c r="K29" s="101" t="s">
        <v>5</v>
      </c>
    </row>
    <row r="30" spans="2:20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102"/>
      <c r="J30" s="102"/>
      <c r="K30" s="102"/>
    </row>
    <row r="31" spans="2:20">
      <c r="B31" s="2"/>
      <c r="C31" s="3">
        <f>SUM(C32:C38)</f>
        <v>111</v>
      </c>
      <c r="D31" s="3">
        <f t="shared" ref="D31:E31" si="8">SUM(D32:D38)</f>
        <v>111</v>
      </c>
      <c r="E31" s="3">
        <f t="shared" si="8"/>
        <v>115</v>
      </c>
      <c r="F31" s="3">
        <v>30</v>
      </c>
      <c r="G31" s="3">
        <v>23</v>
      </c>
      <c r="H31" s="3">
        <v>17</v>
      </c>
      <c r="I31" s="103"/>
      <c r="J31" s="103"/>
      <c r="K31" s="103"/>
    </row>
    <row r="32" spans="2:20">
      <c r="B32" s="26" t="s">
        <v>18</v>
      </c>
      <c r="C32" s="2">
        <v>17</v>
      </c>
      <c r="D32" s="2">
        <v>16</v>
      </c>
      <c r="E32" s="2">
        <v>17</v>
      </c>
      <c r="F32" s="25">
        <f t="shared" ref="F32:F37" si="9">IFERROR(F$31/$C$31*C32,"")</f>
        <v>4.5945945945945947</v>
      </c>
      <c r="G32" s="25">
        <f>IFERROR(G$31/$D$31*D32,"")</f>
        <v>3.3153153153153152</v>
      </c>
      <c r="H32" s="25">
        <f>IFERROR(H$31/$E$31*E32,"")</f>
        <v>2.5130434782608697</v>
      </c>
      <c r="I32" s="34">
        <f>SUM(F32:H32)</f>
        <v>10.422953388170779</v>
      </c>
      <c r="J32" s="29">
        <v>7</v>
      </c>
      <c r="K32" s="29">
        <f t="shared" ref="K32:K37" si="10">SUM(I32:J32)</f>
        <v>17.422953388170779</v>
      </c>
      <c r="L32" s="24"/>
      <c r="O32" s="43" t="s">
        <v>30</v>
      </c>
      <c r="P32">
        <v>43</v>
      </c>
      <c r="Q32">
        <v>7</v>
      </c>
      <c r="S32">
        <f>P32+Q32</f>
        <v>50</v>
      </c>
      <c r="T32">
        <f>P32+R32</f>
        <v>43</v>
      </c>
    </row>
    <row r="33" spans="1:20">
      <c r="B33" s="26" t="s">
        <v>35</v>
      </c>
      <c r="C33" s="2">
        <v>19</v>
      </c>
      <c r="D33" s="2">
        <v>16</v>
      </c>
      <c r="E33" s="2">
        <v>21</v>
      </c>
      <c r="F33" s="25">
        <f t="shared" si="9"/>
        <v>5.1351351351351351</v>
      </c>
      <c r="G33" s="25">
        <f t="shared" ref="G33:G37" si="11">IFERROR(G$31/$D$31*D33,"")</f>
        <v>3.3153153153153152</v>
      </c>
      <c r="H33" s="25">
        <f t="shared" ref="H33:H37" si="12">IFERROR(H$31/$E$31*E33,"")</f>
        <v>3.1043478260869568</v>
      </c>
      <c r="I33" s="34">
        <f t="shared" ref="I33:I37" si="13">SUM(F33:H33)</f>
        <v>11.554798276537408</v>
      </c>
      <c r="J33" s="29">
        <v>22</v>
      </c>
      <c r="K33" s="29">
        <f t="shared" si="10"/>
        <v>33.554798276537412</v>
      </c>
      <c r="L33" s="24"/>
      <c r="N33" s="58"/>
      <c r="O33" s="24" t="s">
        <v>35</v>
      </c>
      <c r="P33">
        <v>34</v>
      </c>
      <c r="S33">
        <f t="shared" ref="S33:S38" si="14">P33+Q33</f>
        <v>34</v>
      </c>
      <c r="T33">
        <f t="shared" ref="T33:T38" si="15">P33+R33</f>
        <v>34</v>
      </c>
    </row>
    <row r="34" spans="1:20">
      <c r="B34" s="3" t="s">
        <v>17</v>
      </c>
      <c r="C34" s="2">
        <v>14</v>
      </c>
      <c r="D34" s="2">
        <v>22</v>
      </c>
      <c r="E34" s="2">
        <v>17</v>
      </c>
      <c r="F34" s="25">
        <f t="shared" si="9"/>
        <v>3.7837837837837842</v>
      </c>
      <c r="G34" s="25">
        <f t="shared" si="11"/>
        <v>4.5585585585585582</v>
      </c>
      <c r="H34" s="25">
        <f t="shared" si="12"/>
        <v>2.5130434782608697</v>
      </c>
      <c r="I34" s="34">
        <f t="shared" si="13"/>
        <v>10.85538582060321</v>
      </c>
      <c r="J34" s="29">
        <v>21</v>
      </c>
      <c r="K34" s="29">
        <f t="shared" si="10"/>
        <v>31.85538582060321</v>
      </c>
      <c r="L34" s="42"/>
      <c r="N34" s="58"/>
      <c r="O34" s="42" t="s">
        <v>37</v>
      </c>
      <c r="P34">
        <v>34</v>
      </c>
      <c r="Q34">
        <v>2</v>
      </c>
      <c r="R34">
        <v>2</v>
      </c>
      <c r="S34">
        <f t="shared" si="14"/>
        <v>36</v>
      </c>
      <c r="T34">
        <f t="shared" si="15"/>
        <v>36</v>
      </c>
    </row>
    <row r="35" spans="1:20">
      <c r="B35" s="2" t="s">
        <v>20</v>
      </c>
      <c r="C35" s="2">
        <v>17</v>
      </c>
      <c r="D35" s="2">
        <v>16</v>
      </c>
      <c r="E35" s="2">
        <v>25</v>
      </c>
      <c r="F35" s="25">
        <f t="shared" si="9"/>
        <v>4.5945945945945947</v>
      </c>
      <c r="G35" s="25">
        <f t="shared" si="11"/>
        <v>3.3153153153153152</v>
      </c>
      <c r="H35" s="25">
        <f t="shared" si="12"/>
        <v>3.6956521739130435</v>
      </c>
      <c r="I35" s="34">
        <f t="shared" si="13"/>
        <v>11.605562083822953</v>
      </c>
      <c r="J35" s="29">
        <v>12</v>
      </c>
      <c r="K35" s="29">
        <f t="shared" si="10"/>
        <v>23.605562083822953</v>
      </c>
      <c r="L35" s="23"/>
      <c r="N35" s="58"/>
      <c r="O35" s="23" t="s">
        <v>39</v>
      </c>
      <c r="P35">
        <v>24</v>
      </c>
      <c r="R35">
        <v>7</v>
      </c>
      <c r="S35">
        <f t="shared" si="14"/>
        <v>24</v>
      </c>
      <c r="T35">
        <f t="shared" si="15"/>
        <v>31</v>
      </c>
    </row>
    <row r="36" spans="1:20">
      <c r="B36" s="48" t="s">
        <v>21</v>
      </c>
      <c r="C36" s="2">
        <v>21</v>
      </c>
      <c r="D36" s="2">
        <v>18</v>
      </c>
      <c r="E36" s="2">
        <v>13</v>
      </c>
      <c r="F36" s="25">
        <f t="shared" si="9"/>
        <v>5.6756756756756763</v>
      </c>
      <c r="G36" s="25">
        <f t="shared" si="11"/>
        <v>3.7297297297297298</v>
      </c>
      <c r="H36" s="25">
        <f t="shared" si="12"/>
        <v>1.9217391304347826</v>
      </c>
      <c r="I36" s="34">
        <f t="shared" si="13"/>
        <v>11.327144535840191</v>
      </c>
      <c r="J36" s="29">
        <v>32</v>
      </c>
      <c r="K36" s="29">
        <f t="shared" si="10"/>
        <v>43.327144535840191</v>
      </c>
      <c r="L36" s="43"/>
      <c r="N36" s="58"/>
      <c r="O36" s="24" t="s">
        <v>36</v>
      </c>
      <c r="P36">
        <v>17</v>
      </c>
      <c r="S36">
        <f t="shared" si="14"/>
        <v>17</v>
      </c>
      <c r="T36">
        <f t="shared" si="15"/>
        <v>17</v>
      </c>
    </row>
    <row r="37" spans="1:20">
      <c r="B37" s="26" t="s">
        <v>32</v>
      </c>
      <c r="C37" s="2">
        <v>11</v>
      </c>
      <c r="D37" s="2">
        <v>17</v>
      </c>
      <c r="E37" s="2">
        <v>13</v>
      </c>
      <c r="F37" s="25">
        <f t="shared" si="9"/>
        <v>2.9729729729729732</v>
      </c>
      <c r="G37" s="25">
        <f t="shared" si="11"/>
        <v>3.5225225225225225</v>
      </c>
      <c r="H37" s="25">
        <f t="shared" si="12"/>
        <v>1.9217391304347826</v>
      </c>
      <c r="I37" s="34">
        <f t="shared" si="13"/>
        <v>8.417234625930277</v>
      </c>
      <c r="J37" s="29">
        <v>6</v>
      </c>
      <c r="K37" s="29">
        <f t="shared" si="10"/>
        <v>14.417234625930277</v>
      </c>
      <c r="L37" s="24"/>
      <c r="N37" s="58"/>
      <c r="O37" s="24" t="s">
        <v>32</v>
      </c>
      <c r="P37">
        <v>14</v>
      </c>
      <c r="Q37">
        <v>7</v>
      </c>
      <c r="S37">
        <f t="shared" si="14"/>
        <v>21</v>
      </c>
      <c r="T37">
        <f t="shared" si="15"/>
        <v>14</v>
      </c>
    </row>
    <row r="38" spans="1:20">
      <c r="B38" s="26" t="s">
        <v>125</v>
      </c>
      <c r="C38" s="2">
        <v>12</v>
      </c>
      <c r="D38" s="2">
        <v>6</v>
      </c>
      <c r="E38" s="2">
        <v>9</v>
      </c>
      <c r="F38" s="25">
        <f t="shared" ref="F38" si="16">IFERROR(F$31/$C$31*C38,"")</f>
        <v>3.2432432432432434</v>
      </c>
      <c r="G38" s="25">
        <f t="shared" ref="G38" si="17">IFERROR(G$31/$D$31*D38,"")</f>
        <v>1.2432432432432432</v>
      </c>
      <c r="H38" s="25">
        <f t="shared" ref="H38" si="18">IFERROR(H$31/$E$31*E38,"")</f>
        <v>1.3304347826086957</v>
      </c>
      <c r="I38" s="34">
        <f t="shared" ref="I38" si="19">SUM(F38:H38)</f>
        <v>5.8169212690951824</v>
      </c>
      <c r="J38" s="29">
        <v>0</v>
      </c>
      <c r="K38" s="29">
        <f t="shared" ref="K38" si="20">SUM(I38:J38)</f>
        <v>5.8169212690951824</v>
      </c>
      <c r="L38" s="24"/>
      <c r="N38" s="58"/>
      <c r="O38" s="24" t="s">
        <v>31</v>
      </c>
      <c r="P38">
        <v>6</v>
      </c>
      <c r="R38">
        <v>7</v>
      </c>
      <c r="S38">
        <f t="shared" si="14"/>
        <v>6</v>
      </c>
      <c r="T38">
        <f t="shared" si="15"/>
        <v>13</v>
      </c>
    </row>
    <row r="39" spans="1:20">
      <c r="B39" s="24"/>
    </row>
    <row r="40" spans="1:20">
      <c r="B40" s="23"/>
    </row>
    <row r="43" spans="1:20">
      <c r="C43" s="27" t="s">
        <v>8</v>
      </c>
      <c r="D43" s="27" t="s">
        <v>9</v>
      </c>
      <c r="E43" s="27" t="s">
        <v>10</v>
      </c>
    </row>
    <row r="44" spans="1:20">
      <c r="A44">
        <v>13</v>
      </c>
      <c r="B44" s="26" t="s">
        <v>35</v>
      </c>
      <c r="C44" s="26" t="s">
        <v>146</v>
      </c>
      <c r="D44" s="26" t="s">
        <v>145</v>
      </c>
      <c r="E44" s="26" t="s">
        <v>144</v>
      </c>
    </row>
    <row r="45" spans="1:20">
      <c r="A45">
        <v>8</v>
      </c>
      <c r="B45" s="26" t="s">
        <v>36</v>
      </c>
      <c r="C45" s="2" t="s">
        <v>141</v>
      </c>
      <c r="D45" s="2" t="s">
        <v>142</v>
      </c>
      <c r="E45" s="26" t="s">
        <v>143</v>
      </c>
    </row>
    <row r="46" spans="1:20">
      <c r="A46">
        <v>12</v>
      </c>
      <c r="B46" s="3" t="s">
        <v>37</v>
      </c>
      <c r="C46" s="2" t="s">
        <v>137</v>
      </c>
      <c r="D46" s="2" t="s">
        <v>138</v>
      </c>
      <c r="E46" s="26" t="s">
        <v>139</v>
      </c>
    </row>
    <row r="47" spans="1:20">
      <c r="A47">
        <v>16</v>
      </c>
      <c r="B47" s="2" t="s">
        <v>39</v>
      </c>
      <c r="C47" s="2" t="s">
        <v>135</v>
      </c>
      <c r="D47" s="2" t="s">
        <v>159</v>
      </c>
      <c r="E47" s="3" t="s">
        <v>136</v>
      </c>
    </row>
    <row r="48" spans="1:20">
      <c r="A48">
        <v>11</v>
      </c>
      <c r="B48" s="48" t="s">
        <v>30</v>
      </c>
      <c r="C48" s="3" t="s">
        <v>140</v>
      </c>
      <c r="D48" s="26" t="s">
        <v>132</v>
      </c>
      <c r="E48" s="60" t="s">
        <v>133</v>
      </c>
    </row>
    <row r="49" spans="1:15">
      <c r="A49">
        <v>6</v>
      </c>
      <c r="B49" s="26" t="s">
        <v>31</v>
      </c>
      <c r="C49" s="2" t="s">
        <v>131</v>
      </c>
      <c r="D49" s="2" t="s">
        <v>130</v>
      </c>
      <c r="E49" s="2" t="s">
        <v>129</v>
      </c>
    </row>
    <row r="50" spans="1:15">
      <c r="B50" s="26" t="s">
        <v>32</v>
      </c>
      <c r="C50" s="2" t="s">
        <v>126</v>
      </c>
      <c r="D50" s="2" t="s">
        <v>127</v>
      </c>
      <c r="E50" s="26" t="s">
        <v>128</v>
      </c>
    </row>
    <row r="51" spans="1:15">
      <c r="C51" s="61" t="s">
        <v>93</v>
      </c>
    </row>
    <row r="52" spans="1:15">
      <c r="B52" s="2" t="s">
        <v>147</v>
      </c>
      <c r="C52" s="2" t="s">
        <v>151</v>
      </c>
    </row>
    <row r="53" spans="1:15">
      <c r="B53" s="26" t="s">
        <v>148</v>
      </c>
      <c r="C53" s="26" t="s">
        <v>150</v>
      </c>
    </row>
    <row r="54" spans="1:15">
      <c r="B54" s="60" t="s">
        <v>149</v>
      </c>
      <c r="C54" s="60" t="s">
        <v>152</v>
      </c>
    </row>
    <row r="56" spans="1:15">
      <c r="O56" s="43"/>
    </row>
    <row r="57" spans="1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57"/>
  <sheetViews>
    <sheetView topLeftCell="A22"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  <col min="18" max="18" width="3.5" bestFit="1" customWidth="1"/>
  </cols>
  <sheetData>
    <row r="1" spans="1:17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7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41</v>
      </c>
      <c r="L2" s="2">
        <f>J2-K2</f>
        <v>169</v>
      </c>
    </row>
    <row r="3" spans="1:17">
      <c r="B3">
        <v>1</v>
      </c>
      <c r="C3">
        <v>1</v>
      </c>
      <c r="D3">
        <v>1</v>
      </c>
    </row>
    <row r="5" spans="1:17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7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7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7">
      <c r="B8" s="7" t="s">
        <v>8</v>
      </c>
      <c r="C8" s="7" t="s">
        <v>9</v>
      </c>
      <c r="D8" s="7" t="s">
        <v>10</v>
      </c>
    </row>
    <row r="9" spans="1:17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7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7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63" t="s">
        <v>181</v>
      </c>
      <c r="K11" s="64" t="s">
        <v>41</v>
      </c>
      <c r="L11" s="64" t="s">
        <v>42</v>
      </c>
      <c r="M11" s="64" t="s">
        <v>43</v>
      </c>
      <c r="N11" s="65"/>
    </row>
    <row r="12" spans="1:17">
      <c r="J12" s="63" t="s">
        <v>182</v>
      </c>
      <c r="K12" s="66">
        <v>26</v>
      </c>
      <c r="L12" s="66">
        <v>20</v>
      </c>
      <c r="M12" s="66">
        <v>14</v>
      </c>
      <c r="N12" s="65"/>
      <c r="O12" s="57"/>
      <c r="P12" s="24"/>
    </row>
    <row r="13" spans="1:17">
      <c r="B13" s="5">
        <f>E19</f>
        <v>51.428571428571423</v>
      </c>
      <c r="C13" s="5">
        <f>E20</f>
        <v>40</v>
      </c>
      <c r="D13" s="5">
        <f>E21</f>
        <v>28.571428571428569</v>
      </c>
      <c r="J13" s="63" t="s">
        <v>183</v>
      </c>
      <c r="K13" s="66">
        <v>16</v>
      </c>
      <c r="L13" s="66">
        <v>13</v>
      </c>
      <c r="M13" s="66">
        <v>10</v>
      </c>
      <c r="N13" s="65"/>
      <c r="O13" s="24"/>
      <c r="P13" s="1"/>
      <c r="Q13" s="1"/>
    </row>
    <row r="14" spans="1:17">
      <c r="J14" s="63" t="s">
        <v>184</v>
      </c>
      <c r="K14" s="66">
        <v>9</v>
      </c>
      <c r="L14" s="66">
        <v>7</v>
      </c>
      <c r="M14" s="66">
        <v>5</v>
      </c>
      <c r="N14" s="65" t="s">
        <v>185</v>
      </c>
      <c r="O14" s="42"/>
      <c r="P14" s="1"/>
    </row>
    <row r="17" spans="1:15">
      <c r="J17" s="67"/>
      <c r="K17" s="68" t="s">
        <v>186</v>
      </c>
      <c r="L17" s="69" t="s">
        <v>187</v>
      </c>
      <c r="O17" s="1"/>
    </row>
    <row r="18" spans="1:15">
      <c r="D18" s="2"/>
      <c r="E18" s="6">
        <v>120</v>
      </c>
      <c r="J18" s="70" t="s">
        <v>8</v>
      </c>
      <c r="K18" s="63">
        <v>51</v>
      </c>
      <c r="L18" s="71">
        <v>30</v>
      </c>
      <c r="O18" s="57"/>
    </row>
    <row r="19" spans="1:15">
      <c r="C19">
        <v>9</v>
      </c>
      <c r="D19" s="9">
        <f>C19/SUM(C$19:C$21)</f>
        <v>0.42857142857142855</v>
      </c>
      <c r="E19" s="10">
        <f>$E$18*D19</f>
        <v>51.428571428571423</v>
      </c>
      <c r="J19" s="70" t="s">
        <v>9</v>
      </c>
      <c r="K19" s="63">
        <v>40</v>
      </c>
      <c r="L19" s="71">
        <v>23</v>
      </c>
      <c r="O19" s="57"/>
    </row>
    <row r="20" spans="1:15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70" t="s">
        <v>10</v>
      </c>
      <c r="K20" s="63">
        <v>29</v>
      </c>
      <c r="L20" s="71">
        <v>17</v>
      </c>
      <c r="O20" s="57"/>
    </row>
    <row r="21" spans="1:15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</row>
    <row r="22" spans="1:15">
      <c r="J22" s="2" t="s">
        <v>94</v>
      </c>
      <c r="K22" s="54" t="s">
        <v>41</v>
      </c>
      <c r="L22" s="54" t="s">
        <v>42</v>
      </c>
      <c r="M22" s="54" t="s">
        <v>43</v>
      </c>
      <c r="N22" s="53" t="s">
        <v>54</v>
      </c>
    </row>
    <row r="23" spans="1:15">
      <c r="C23" s="50"/>
      <c r="D23" s="3"/>
      <c r="E23" s="27">
        <v>70</v>
      </c>
      <c r="F23" s="50"/>
      <c r="J23" s="2" t="s">
        <v>84</v>
      </c>
      <c r="K23" s="49">
        <v>21</v>
      </c>
      <c r="L23" s="49">
        <v>17</v>
      </c>
      <c r="M23" s="49">
        <v>12</v>
      </c>
      <c r="N23" s="62">
        <v>30</v>
      </c>
    </row>
    <row r="24" spans="1:15">
      <c r="C24" s="50">
        <v>9</v>
      </c>
      <c r="D24" s="51">
        <f>C24/SUM(C$24:C$26)</f>
        <v>0.42857142857142855</v>
      </c>
      <c r="E24" s="56">
        <f>$E$23*D24</f>
        <v>30</v>
      </c>
      <c r="F24" s="50"/>
      <c r="J24" s="26" t="s">
        <v>44</v>
      </c>
      <c r="K24" s="49">
        <v>14</v>
      </c>
      <c r="L24" s="49">
        <v>11</v>
      </c>
      <c r="M24" s="49">
        <v>8</v>
      </c>
      <c r="N24" s="62">
        <v>23</v>
      </c>
    </row>
    <row r="25" spans="1:15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  <c r="J25" s="2" t="s">
        <v>85</v>
      </c>
      <c r="K25" s="49">
        <v>7</v>
      </c>
      <c r="L25" s="49">
        <v>6</v>
      </c>
      <c r="M25" s="49">
        <v>4</v>
      </c>
      <c r="N25" s="62">
        <v>17</v>
      </c>
    </row>
    <row r="26" spans="1:15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1:15">
      <c r="B29" s="27"/>
      <c r="C29" s="99" t="s">
        <v>45</v>
      </c>
      <c r="D29" s="99"/>
      <c r="E29" s="99"/>
      <c r="F29" s="100" t="s">
        <v>46</v>
      </c>
      <c r="G29" s="99"/>
      <c r="H29" s="99"/>
      <c r="I29" s="101" t="s">
        <v>47</v>
      </c>
      <c r="J29" s="101" t="s">
        <v>48</v>
      </c>
      <c r="K29" s="101" t="s">
        <v>5</v>
      </c>
    </row>
    <row r="30" spans="1:15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102"/>
      <c r="J30" s="102"/>
      <c r="K30" s="102"/>
    </row>
    <row r="31" spans="1:15">
      <c r="B31" s="2"/>
      <c r="C31" s="3">
        <f>SUM(C32:C38)</f>
        <v>0</v>
      </c>
      <c r="D31" s="3">
        <f t="shared" ref="D31:E31" si="8">SUM(D32:D38)</f>
        <v>0</v>
      </c>
      <c r="E31" s="3">
        <f t="shared" si="8"/>
        <v>0</v>
      </c>
      <c r="F31" s="3"/>
      <c r="G31" s="3"/>
      <c r="H31" s="3"/>
      <c r="I31" s="103"/>
      <c r="J31" s="103"/>
      <c r="K31" s="103"/>
    </row>
    <row r="32" spans="1:15">
      <c r="A32">
        <v>8</v>
      </c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8" si="9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>SUM(F32:H32)</f>
        <v>0</v>
      </c>
      <c r="J32" s="29"/>
      <c r="K32" s="29">
        <f t="shared" ref="K32:K38" si="10">SUM(I32:J32)</f>
        <v>0</v>
      </c>
      <c r="L32" s="24"/>
      <c r="O32" s="43"/>
    </row>
    <row r="33" spans="1:15">
      <c r="A33">
        <v>42</v>
      </c>
      <c r="B33" s="26" t="s">
        <v>35</v>
      </c>
      <c r="C33" s="2">
        <v>0</v>
      </c>
      <c r="D33" s="2">
        <v>0</v>
      </c>
      <c r="E33" s="2">
        <v>0</v>
      </c>
      <c r="F33" s="25" t="str">
        <f t="shared" si="9"/>
        <v/>
      </c>
      <c r="G33" s="25" t="str">
        <f t="shared" ref="G33:G38" si="11">IFERROR(G$31/$D$31*D33,"")</f>
        <v/>
      </c>
      <c r="H33" s="25" t="str">
        <f t="shared" ref="H33:H38" si="12">IFERROR(H$31/$E$31*E33,"")</f>
        <v/>
      </c>
      <c r="I33" s="34">
        <f t="shared" ref="I33:I38" si="13">SUM(F33:H33)</f>
        <v>0</v>
      </c>
      <c r="J33" s="29"/>
      <c r="K33" s="29">
        <f t="shared" si="10"/>
        <v>0</v>
      </c>
      <c r="L33" s="24"/>
      <c r="N33" s="58"/>
      <c r="O33" s="24"/>
    </row>
    <row r="34" spans="1:15">
      <c r="A34">
        <v>36</v>
      </c>
      <c r="B34" s="3" t="s">
        <v>17</v>
      </c>
      <c r="C34" s="2">
        <v>0</v>
      </c>
      <c r="D34" s="2">
        <v>0</v>
      </c>
      <c r="E34" s="2">
        <v>0</v>
      </c>
      <c r="F34" s="25" t="str">
        <f t="shared" si="9"/>
        <v/>
      </c>
      <c r="G34" s="25" t="str">
        <f t="shared" si="11"/>
        <v/>
      </c>
      <c r="H34" s="25" t="str">
        <f t="shared" si="12"/>
        <v/>
      </c>
      <c r="I34" s="34">
        <f t="shared" si="13"/>
        <v>0</v>
      </c>
      <c r="J34" s="29"/>
      <c r="K34" s="29">
        <f t="shared" si="10"/>
        <v>0</v>
      </c>
      <c r="L34" s="42"/>
      <c r="N34" s="58"/>
      <c r="O34" s="42"/>
    </row>
    <row r="35" spans="1:15">
      <c r="A35">
        <v>15</v>
      </c>
      <c r="B35" s="2" t="s">
        <v>20</v>
      </c>
      <c r="C35" s="2">
        <v>0</v>
      </c>
      <c r="D35" s="2">
        <v>0</v>
      </c>
      <c r="E35" s="2">
        <v>0</v>
      </c>
      <c r="F35" s="25" t="str">
        <f t="shared" si="9"/>
        <v/>
      </c>
      <c r="G35" s="25" t="str">
        <f t="shared" si="11"/>
        <v/>
      </c>
      <c r="H35" s="25" t="str">
        <f t="shared" si="12"/>
        <v/>
      </c>
      <c r="I35" s="34">
        <f t="shared" si="13"/>
        <v>0</v>
      </c>
      <c r="J35" s="29"/>
      <c r="K35" s="29">
        <f t="shared" si="10"/>
        <v>0</v>
      </c>
      <c r="L35" s="23"/>
      <c r="N35" s="58"/>
      <c r="O35" s="23"/>
    </row>
    <row r="36" spans="1:15">
      <c r="A36">
        <v>32</v>
      </c>
      <c r="B36" s="48" t="s">
        <v>21</v>
      </c>
      <c r="C36" s="2">
        <v>0</v>
      </c>
      <c r="D36" s="2">
        <v>0</v>
      </c>
      <c r="E36" s="2">
        <v>0</v>
      </c>
      <c r="F36" s="25" t="str">
        <f t="shared" si="9"/>
        <v/>
      </c>
      <c r="G36" s="25" t="str">
        <f t="shared" si="11"/>
        <v/>
      </c>
      <c r="H36" s="25" t="str">
        <f t="shared" si="12"/>
        <v/>
      </c>
      <c r="I36" s="34">
        <f t="shared" si="13"/>
        <v>0</v>
      </c>
      <c r="J36" s="29"/>
      <c r="K36" s="29">
        <f t="shared" si="10"/>
        <v>0</v>
      </c>
      <c r="L36" s="43"/>
      <c r="N36" s="58"/>
      <c r="O36" s="24"/>
    </row>
    <row r="37" spans="1:15">
      <c r="A37">
        <v>11</v>
      </c>
      <c r="B37" s="26" t="s">
        <v>32</v>
      </c>
      <c r="C37" s="2">
        <v>0</v>
      </c>
      <c r="D37" s="2">
        <v>0</v>
      </c>
      <c r="E37" s="2">
        <v>0</v>
      </c>
      <c r="F37" s="25" t="str">
        <f t="shared" si="9"/>
        <v/>
      </c>
      <c r="G37" s="25" t="str">
        <f t="shared" si="11"/>
        <v/>
      </c>
      <c r="H37" s="25" t="str">
        <f t="shared" si="12"/>
        <v/>
      </c>
      <c r="I37" s="34">
        <f t="shared" si="13"/>
        <v>0</v>
      </c>
      <c r="J37" s="29"/>
      <c r="K37" s="29">
        <f t="shared" si="10"/>
        <v>0</v>
      </c>
      <c r="L37" s="24"/>
      <c r="N37" s="58"/>
      <c r="O37" s="24"/>
    </row>
    <row r="38" spans="1:15">
      <c r="A38">
        <v>25</v>
      </c>
      <c r="B38" s="26" t="s">
        <v>19</v>
      </c>
      <c r="C38" s="2">
        <v>0</v>
      </c>
      <c r="D38" s="2">
        <v>0</v>
      </c>
      <c r="E38" s="2">
        <v>0</v>
      </c>
      <c r="F38" s="25" t="str">
        <f t="shared" si="9"/>
        <v/>
      </c>
      <c r="G38" s="25" t="str">
        <f t="shared" si="11"/>
        <v/>
      </c>
      <c r="H38" s="25" t="str">
        <f t="shared" si="12"/>
        <v/>
      </c>
      <c r="I38" s="34">
        <f t="shared" si="13"/>
        <v>0</v>
      </c>
      <c r="J38" s="29"/>
      <c r="K38" s="29">
        <f t="shared" si="10"/>
        <v>0</v>
      </c>
      <c r="L38" s="24"/>
      <c r="N38" s="58"/>
      <c r="O38" s="24"/>
    </row>
    <row r="39" spans="1:15">
      <c r="B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26" t="s">
        <v>35</v>
      </c>
      <c r="C44" s="26" t="s">
        <v>163</v>
      </c>
      <c r="D44" s="2" t="s">
        <v>142</v>
      </c>
      <c r="E44" s="26" t="s">
        <v>143</v>
      </c>
    </row>
    <row r="45" spans="1:15">
      <c r="B45" s="26" t="s">
        <v>36</v>
      </c>
      <c r="C45" s="2" t="s">
        <v>141</v>
      </c>
      <c r="D45" s="2" t="s">
        <v>164</v>
      </c>
      <c r="E45" s="26" t="s">
        <v>162</v>
      </c>
    </row>
    <row r="46" spans="1:15">
      <c r="B46" s="3" t="s">
        <v>37</v>
      </c>
      <c r="C46" s="2" t="s">
        <v>137</v>
      </c>
      <c r="D46" s="26" t="s">
        <v>165</v>
      </c>
      <c r="E46" s="26" t="s">
        <v>166</v>
      </c>
    </row>
    <row r="47" spans="1:15">
      <c r="B47" s="3" t="s">
        <v>21</v>
      </c>
      <c r="C47" s="2" t="s">
        <v>167</v>
      </c>
      <c r="D47" s="2" t="s">
        <v>168</v>
      </c>
      <c r="E47" s="3" t="s">
        <v>169</v>
      </c>
    </row>
    <row r="48" spans="1:15">
      <c r="B48" s="3" t="s">
        <v>20</v>
      </c>
      <c r="C48" s="3" t="s">
        <v>173</v>
      </c>
      <c r="D48" s="26" t="s">
        <v>174</v>
      </c>
      <c r="E48" s="60" t="s">
        <v>175</v>
      </c>
    </row>
    <row r="49" spans="2:15">
      <c r="B49" s="26" t="s">
        <v>32</v>
      </c>
      <c r="C49" s="2" t="s">
        <v>170</v>
      </c>
      <c r="D49" s="26" t="s">
        <v>171</v>
      </c>
      <c r="E49" s="2" t="s">
        <v>172</v>
      </c>
    </row>
    <row r="50" spans="2:15">
      <c r="B50" s="26" t="s">
        <v>161</v>
      </c>
      <c r="C50" s="2" t="s">
        <v>177</v>
      </c>
      <c r="D50" s="2" t="s">
        <v>176</v>
      </c>
      <c r="E50" s="26" t="s">
        <v>178</v>
      </c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S57"/>
  <sheetViews>
    <sheetView topLeftCell="A31"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22</v>
      </c>
      <c r="L2" s="2">
        <f>J2-K2</f>
        <v>188</v>
      </c>
      <c r="S2" s="57" t="s">
        <v>194</v>
      </c>
    </row>
    <row r="3" spans="1:19">
      <c r="B3">
        <v>1</v>
      </c>
      <c r="C3">
        <v>1</v>
      </c>
      <c r="D3">
        <v>1</v>
      </c>
      <c r="S3" s="24" t="s">
        <v>195</v>
      </c>
    </row>
    <row r="4" spans="1:19">
      <c r="S4" s="1" t="s">
        <v>197</v>
      </c>
    </row>
    <row r="5" spans="1:19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  <c r="S5" t="s">
        <v>190</v>
      </c>
    </row>
    <row r="6" spans="1:19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  <c r="S6" s="1" t="s">
        <v>191</v>
      </c>
    </row>
    <row r="7" spans="1:19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S7" t="s">
        <v>192</v>
      </c>
    </row>
    <row r="8" spans="1:19">
      <c r="B8" s="7" t="s">
        <v>8</v>
      </c>
      <c r="C8" s="7" t="s">
        <v>9</v>
      </c>
      <c r="D8" s="7" t="s">
        <v>10</v>
      </c>
      <c r="S8" s="24" t="s">
        <v>193</v>
      </c>
    </row>
    <row r="9" spans="1:19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9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9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2" t="s">
        <v>94</v>
      </c>
      <c r="K11" s="54" t="s">
        <v>41</v>
      </c>
      <c r="L11" s="54" t="s">
        <v>42</v>
      </c>
      <c r="M11" s="54" t="s">
        <v>43</v>
      </c>
    </row>
    <row r="12" spans="1:19">
      <c r="J12" s="2" t="s">
        <v>84</v>
      </c>
      <c r="K12" s="49">
        <v>26</v>
      </c>
      <c r="L12" s="49">
        <v>20</v>
      </c>
      <c r="M12" s="49">
        <v>14</v>
      </c>
      <c r="O12" s="57" t="s">
        <v>194</v>
      </c>
      <c r="P12" s="24" t="s">
        <v>193</v>
      </c>
      <c r="Q12" t="s">
        <v>190</v>
      </c>
    </row>
    <row r="13" spans="1:19">
      <c r="B13" s="5">
        <f>E19</f>
        <v>51.428571428571423</v>
      </c>
      <c r="C13" s="5">
        <f>E20</f>
        <v>40</v>
      </c>
      <c r="D13" s="5">
        <f>E21</f>
        <v>28.571428571428569</v>
      </c>
      <c r="J13" s="26" t="s">
        <v>44</v>
      </c>
      <c r="K13" s="49">
        <v>16</v>
      </c>
      <c r="L13" s="49">
        <v>13</v>
      </c>
      <c r="M13" s="49">
        <v>10</v>
      </c>
      <c r="O13" s="24" t="s">
        <v>195</v>
      </c>
      <c r="P13" s="1" t="s">
        <v>197</v>
      </c>
      <c r="Q13" s="1" t="s">
        <v>191</v>
      </c>
    </row>
    <row r="14" spans="1:19">
      <c r="J14" s="2" t="s">
        <v>85</v>
      </c>
      <c r="K14" s="49">
        <v>9</v>
      </c>
      <c r="L14" s="49">
        <v>7</v>
      </c>
      <c r="M14" s="49">
        <v>5</v>
      </c>
      <c r="N14" s="1"/>
      <c r="O14" s="1" t="s">
        <v>197</v>
      </c>
      <c r="P14" s="24" t="s">
        <v>21</v>
      </c>
      <c r="Q14" t="s">
        <v>192</v>
      </c>
    </row>
    <row r="16" spans="1:19">
      <c r="N16" s="57" t="s">
        <v>194</v>
      </c>
      <c r="O16" s="57">
        <v>26</v>
      </c>
      <c r="P16" s="57"/>
      <c r="Q16" s="57"/>
    </row>
    <row r="17" spans="2:17">
      <c r="J17" s="36"/>
      <c r="K17" s="52" t="s">
        <v>53</v>
      </c>
      <c r="L17" s="53" t="s">
        <v>54</v>
      </c>
      <c r="N17" s="24" t="s">
        <v>195</v>
      </c>
      <c r="O17" s="57">
        <v>23</v>
      </c>
      <c r="P17" s="57"/>
      <c r="Q17" s="57"/>
    </row>
    <row r="18" spans="2:17">
      <c r="D18" s="2"/>
      <c r="E18" s="6">
        <v>120</v>
      </c>
      <c r="J18" s="36" t="s">
        <v>8</v>
      </c>
      <c r="K18" s="2">
        <v>51</v>
      </c>
      <c r="L18" s="3">
        <v>30</v>
      </c>
      <c r="N18" s="1" t="s">
        <v>197</v>
      </c>
      <c r="O18" s="57">
        <v>22</v>
      </c>
      <c r="P18" s="57"/>
      <c r="Q18" s="57"/>
    </row>
    <row r="19" spans="2:17">
      <c r="C19">
        <v>9</v>
      </c>
      <c r="D19" s="9">
        <f>C19/SUM(C$19:C$21)</f>
        <v>0.42857142857142855</v>
      </c>
      <c r="E19" s="10">
        <f>$E$18*D19</f>
        <v>51.428571428571423</v>
      </c>
      <c r="J19" s="36" t="s">
        <v>9</v>
      </c>
      <c r="K19" s="2">
        <v>40</v>
      </c>
      <c r="L19" s="3">
        <v>23</v>
      </c>
      <c r="N19" t="s">
        <v>190</v>
      </c>
      <c r="O19" s="57">
        <v>14</v>
      </c>
      <c r="P19" s="57"/>
      <c r="Q19" s="57"/>
    </row>
    <row r="20" spans="2:17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v>29</v>
      </c>
      <c r="L20" s="3">
        <v>17</v>
      </c>
      <c r="N20" s="1" t="s">
        <v>191</v>
      </c>
      <c r="O20" s="57">
        <v>10</v>
      </c>
      <c r="P20" s="57"/>
      <c r="Q20" s="57"/>
    </row>
    <row r="21" spans="2:17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  <c r="N21" t="s">
        <v>192</v>
      </c>
      <c r="O21" s="57">
        <v>5</v>
      </c>
      <c r="P21" s="57"/>
      <c r="Q21" s="57"/>
    </row>
    <row r="22" spans="2:17">
      <c r="N22" s="24" t="s">
        <v>193</v>
      </c>
      <c r="O22" s="57">
        <v>20</v>
      </c>
      <c r="P22" s="57"/>
      <c r="Q22" s="57"/>
    </row>
    <row r="23" spans="2:17">
      <c r="C23" s="50"/>
      <c r="D23" s="3"/>
      <c r="E23" s="27">
        <v>70</v>
      </c>
      <c r="F23" s="50"/>
    </row>
    <row r="24" spans="2:17">
      <c r="C24" s="50">
        <v>9</v>
      </c>
      <c r="D24" s="51">
        <f>C24/SUM(C$24:C$26)</f>
        <v>0.42857142857142855</v>
      </c>
      <c r="E24" s="56">
        <f>$E$23*D24</f>
        <v>30</v>
      </c>
      <c r="F24" s="50"/>
    </row>
    <row r="25" spans="2:17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</row>
    <row r="26" spans="2:17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2:17">
      <c r="B29" s="27"/>
      <c r="C29" s="99" t="s">
        <v>45</v>
      </c>
      <c r="D29" s="99"/>
      <c r="E29" s="99"/>
      <c r="F29" s="100" t="s">
        <v>46</v>
      </c>
      <c r="G29" s="99"/>
      <c r="H29" s="99"/>
      <c r="I29" s="101" t="s">
        <v>47</v>
      </c>
      <c r="J29" s="101" t="s">
        <v>48</v>
      </c>
      <c r="K29" s="101" t="s">
        <v>5</v>
      </c>
    </row>
    <row r="30" spans="2:17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102"/>
      <c r="J30" s="102"/>
      <c r="K30" s="102"/>
    </row>
    <row r="31" spans="2:17">
      <c r="B31" s="2"/>
      <c r="C31" s="3">
        <f>SUM(C32:C38)</f>
        <v>119</v>
      </c>
      <c r="D31" s="3">
        <f t="shared" ref="D31:E31" si="8">SUM(D32:D38)</f>
        <v>119</v>
      </c>
      <c r="E31" s="3">
        <f t="shared" si="8"/>
        <v>117</v>
      </c>
      <c r="F31" s="3">
        <v>30</v>
      </c>
      <c r="G31" s="3">
        <v>23</v>
      </c>
      <c r="H31" s="3">
        <v>17</v>
      </c>
      <c r="I31" s="103"/>
      <c r="J31" s="103"/>
      <c r="K31" s="103"/>
    </row>
    <row r="32" spans="2:17">
      <c r="B32" s="26" t="s">
        <v>18</v>
      </c>
      <c r="C32" s="2">
        <v>14</v>
      </c>
      <c r="D32" s="2">
        <v>15</v>
      </c>
      <c r="E32" s="2">
        <v>26</v>
      </c>
      <c r="F32" s="3">
        <f t="shared" ref="F32:F37" si="9">IFERROR(F$31/$C$31*C32,"")</f>
        <v>3.5294117647058822</v>
      </c>
      <c r="G32" s="3">
        <f t="shared" ref="G32:G37" si="10">IFERROR(G$31/$D$31*D32,"")</f>
        <v>2.8991596638655461</v>
      </c>
      <c r="H32" s="3">
        <f t="shared" ref="H32:H37" si="11">IFERROR(H$31/$E$31*E32,"")</f>
        <v>3.7777777777777781</v>
      </c>
      <c r="I32" s="34">
        <f>SUM(F32:H32)</f>
        <v>10.206349206349207</v>
      </c>
      <c r="J32" s="29">
        <v>14</v>
      </c>
      <c r="K32" s="29">
        <f t="shared" ref="K32:K38" si="12">SUM(I32:J32)</f>
        <v>24.206349206349209</v>
      </c>
      <c r="L32" s="26" t="s">
        <v>18</v>
      </c>
      <c r="M32">
        <v>24</v>
      </c>
      <c r="O32" s="43"/>
    </row>
    <row r="33" spans="2:15">
      <c r="B33" s="26" t="s">
        <v>35</v>
      </c>
      <c r="C33" s="2">
        <v>21</v>
      </c>
      <c r="D33" s="2">
        <v>20</v>
      </c>
      <c r="E33" s="2">
        <v>16</v>
      </c>
      <c r="F33" s="3">
        <f t="shared" si="9"/>
        <v>5.2941176470588234</v>
      </c>
      <c r="G33" s="3">
        <f t="shared" si="10"/>
        <v>3.865546218487395</v>
      </c>
      <c r="H33" s="3">
        <f t="shared" si="11"/>
        <v>2.324786324786325</v>
      </c>
      <c r="I33" s="34">
        <f t="shared" ref="I33:I38" si="13">SUM(F33:H33)</f>
        <v>11.484450190332543</v>
      </c>
      <c r="J33" s="29">
        <v>22</v>
      </c>
      <c r="K33" s="29">
        <f t="shared" si="12"/>
        <v>33.484450190332545</v>
      </c>
      <c r="L33" s="26" t="s">
        <v>35</v>
      </c>
      <c r="M33">
        <v>33</v>
      </c>
      <c r="N33" s="58"/>
      <c r="O33" s="24"/>
    </row>
    <row r="34" spans="2:15">
      <c r="B34" s="3" t="s">
        <v>17</v>
      </c>
      <c r="C34" s="2">
        <v>25</v>
      </c>
      <c r="D34" s="2">
        <v>14</v>
      </c>
      <c r="E34" s="2">
        <v>17</v>
      </c>
      <c r="F34" s="3">
        <f t="shared" si="9"/>
        <v>6.3025210084033612</v>
      </c>
      <c r="G34" s="3">
        <f t="shared" si="10"/>
        <v>2.7058823529411766</v>
      </c>
      <c r="H34" s="3">
        <f t="shared" si="11"/>
        <v>2.4700854700854702</v>
      </c>
      <c r="I34" s="34">
        <f t="shared" si="13"/>
        <v>11.478488831430008</v>
      </c>
      <c r="J34" s="29">
        <v>26</v>
      </c>
      <c r="K34" s="29">
        <f t="shared" si="12"/>
        <v>37.478488831430006</v>
      </c>
      <c r="L34" s="3" t="s">
        <v>17</v>
      </c>
      <c r="M34">
        <v>37</v>
      </c>
      <c r="N34" s="58"/>
      <c r="O34" s="42"/>
    </row>
    <row r="35" spans="2:15">
      <c r="B35" s="2" t="s">
        <v>20</v>
      </c>
      <c r="C35" s="2">
        <v>8</v>
      </c>
      <c r="D35" s="2">
        <v>17</v>
      </c>
      <c r="E35" s="2">
        <v>17</v>
      </c>
      <c r="F35" s="3">
        <f t="shared" si="9"/>
        <v>2.0168067226890756</v>
      </c>
      <c r="G35" s="3">
        <f t="shared" si="10"/>
        <v>3.285714285714286</v>
      </c>
      <c r="H35" s="3">
        <f t="shared" si="11"/>
        <v>2.4700854700854702</v>
      </c>
      <c r="I35" s="34">
        <f t="shared" si="13"/>
        <v>7.7726064784888322</v>
      </c>
      <c r="J35" s="29">
        <v>5</v>
      </c>
      <c r="K35" s="29">
        <f t="shared" si="12"/>
        <v>12.772606478488832</v>
      </c>
      <c r="L35" s="2" t="s">
        <v>20</v>
      </c>
      <c r="M35">
        <v>13</v>
      </c>
      <c r="N35" s="58"/>
      <c r="O35" s="23"/>
    </row>
    <row r="36" spans="2:15">
      <c r="B36" s="48" t="s">
        <v>21</v>
      </c>
      <c r="C36" s="2">
        <v>24</v>
      </c>
      <c r="D36" s="2">
        <v>18</v>
      </c>
      <c r="E36" s="2">
        <v>13</v>
      </c>
      <c r="F36" s="3">
        <f t="shared" si="9"/>
        <v>6.0504201680672267</v>
      </c>
      <c r="G36" s="3">
        <f t="shared" si="10"/>
        <v>3.4789915966386555</v>
      </c>
      <c r="H36" s="3">
        <f t="shared" si="11"/>
        <v>1.8888888888888891</v>
      </c>
      <c r="I36" s="34">
        <f t="shared" si="13"/>
        <v>11.418300653594772</v>
      </c>
      <c r="J36" s="29">
        <v>23</v>
      </c>
      <c r="K36" s="29">
        <f t="shared" si="12"/>
        <v>34.41830065359477</v>
      </c>
      <c r="L36" s="48" t="s">
        <v>21</v>
      </c>
      <c r="M36">
        <v>34</v>
      </c>
      <c r="N36" s="58"/>
      <c r="O36" s="24"/>
    </row>
    <row r="37" spans="2:15">
      <c r="B37" s="26" t="s">
        <v>32</v>
      </c>
      <c r="C37" s="2">
        <v>13</v>
      </c>
      <c r="D37" s="2">
        <v>25</v>
      </c>
      <c r="E37" s="2">
        <v>2</v>
      </c>
      <c r="F37" s="3">
        <f t="shared" si="9"/>
        <v>3.2773109243697478</v>
      </c>
      <c r="G37" s="3">
        <f t="shared" si="10"/>
        <v>4.8319327731092443</v>
      </c>
      <c r="H37" s="3">
        <f t="shared" si="11"/>
        <v>0.29059829059829062</v>
      </c>
      <c r="I37" s="34">
        <f t="shared" si="13"/>
        <v>8.3998419880772826</v>
      </c>
      <c r="J37" s="29">
        <v>20</v>
      </c>
      <c r="K37" s="29">
        <f t="shared" si="12"/>
        <v>28.399841988077284</v>
      </c>
      <c r="L37" s="26" t="s">
        <v>32</v>
      </c>
      <c r="M37">
        <v>28</v>
      </c>
      <c r="N37" s="58"/>
      <c r="O37" s="24"/>
    </row>
    <row r="38" spans="2:15">
      <c r="B38" s="26" t="s">
        <v>19</v>
      </c>
      <c r="C38" s="2">
        <v>14</v>
      </c>
      <c r="D38" s="2">
        <v>10</v>
      </c>
      <c r="E38" s="2">
        <v>26</v>
      </c>
      <c r="F38" s="3">
        <f t="shared" ref="F38" si="14">IFERROR(F$31/$C$31*C38,"")</f>
        <v>3.5294117647058822</v>
      </c>
      <c r="G38" s="3">
        <f t="shared" ref="G38" si="15">IFERROR(G$31/$D$31*D38,"")</f>
        <v>1.9327731092436975</v>
      </c>
      <c r="H38" s="3">
        <f t="shared" ref="H38" si="16">IFERROR(H$31/$E$31*E38,"")</f>
        <v>3.7777777777777781</v>
      </c>
      <c r="I38" s="34">
        <f t="shared" si="13"/>
        <v>9.2399626517273585</v>
      </c>
      <c r="J38" s="29">
        <v>10</v>
      </c>
      <c r="K38" s="29">
        <f t="shared" si="12"/>
        <v>19.23996265172736</v>
      </c>
      <c r="L38" s="26" t="s">
        <v>19</v>
      </c>
      <c r="M38">
        <v>19</v>
      </c>
      <c r="N38" s="58"/>
      <c r="O38" s="24"/>
    </row>
    <row r="39" spans="2:15">
      <c r="B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"/>
      <c r="E44" s="26"/>
    </row>
    <row r="45" spans="2:15">
      <c r="B45" s="26" t="s">
        <v>36</v>
      </c>
      <c r="C45" s="2"/>
      <c r="D45" s="2"/>
      <c r="E45" s="26"/>
    </row>
    <row r="46" spans="2:15">
      <c r="B46" s="3" t="s">
        <v>37</v>
      </c>
      <c r="C46" s="2"/>
      <c r="D46" s="26"/>
      <c r="E46" s="26"/>
    </row>
    <row r="47" spans="2:15">
      <c r="B47" s="3" t="s">
        <v>21</v>
      </c>
      <c r="C47" s="2"/>
      <c r="D47" s="2"/>
      <c r="E47" s="3"/>
    </row>
    <row r="48" spans="2:15">
      <c r="B48" s="3" t="s">
        <v>20</v>
      </c>
      <c r="C48" s="3"/>
      <c r="D48" s="26"/>
      <c r="E48" s="60"/>
    </row>
    <row r="49" spans="2:15">
      <c r="B49" s="26" t="s">
        <v>32</v>
      </c>
      <c r="C49" s="2"/>
      <c r="D49" s="26"/>
      <c r="E49" s="2"/>
    </row>
    <row r="50" spans="2:15">
      <c r="B50" s="26" t="s">
        <v>19</v>
      </c>
      <c r="C50" s="2"/>
      <c r="D50" s="2"/>
      <c r="E50" s="26"/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S57"/>
  <sheetViews>
    <sheetView topLeftCell="A30" zoomScale="85" zoomScaleNormal="85" workbookViewId="0">
      <selection activeCell="B18" sqref="B18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7</v>
      </c>
      <c r="C1">
        <v>5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4</v>
      </c>
      <c r="C2">
        <v>3</v>
      </c>
      <c r="D2">
        <v>2</v>
      </c>
      <c r="H2" s="2">
        <v>30</v>
      </c>
      <c r="I2" s="2">
        <v>7</v>
      </c>
      <c r="J2" s="2">
        <f>H2*I2</f>
        <v>210</v>
      </c>
      <c r="K2" s="2">
        <v>20</v>
      </c>
      <c r="L2" s="2">
        <f>J2-K2</f>
        <v>190</v>
      </c>
      <c r="S2" s="57"/>
    </row>
    <row r="3" spans="1:19">
      <c r="B3">
        <v>0</v>
      </c>
      <c r="C3">
        <v>0</v>
      </c>
      <c r="D3">
        <v>0</v>
      </c>
      <c r="S3" s="24"/>
    </row>
    <row r="4" spans="1:19">
      <c r="S4" s="1"/>
    </row>
    <row r="5" spans="1:19">
      <c r="B5" s="4">
        <f>B1/SUM(B$1:B$3)</f>
        <v>0.63636363636363635</v>
      </c>
      <c r="C5" s="4">
        <f t="shared" ref="C5:D5" si="0">C1/SUM(C$1:C$3)</f>
        <v>0.625</v>
      </c>
      <c r="D5" s="4">
        <f t="shared" si="0"/>
        <v>0.6</v>
      </c>
    </row>
    <row r="6" spans="1:19">
      <c r="B6" s="4">
        <f t="shared" ref="B6:D7" si="1">B2/SUM(B$1:B$3)</f>
        <v>0.36363636363636365</v>
      </c>
      <c r="C6" s="4">
        <f t="shared" si="1"/>
        <v>0.375</v>
      </c>
      <c r="D6" s="4">
        <f t="shared" si="1"/>
        <v>0.4</v>
      </c>
      <c r="S6" s="1"/>
    </row>
    <row r="7" spans="1:19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9">
      <c r="B8" s="7" t="s">
        <v>8</v>
      </c>
      <c r="C8" s="7" t="s">
        <v>9</v>
      </c>
      <c r="D8" s="7" t="s">
        <v>10</v>
      </c>
      <c r="S8" s="24"/>
    </row>
    <row r="9" spans="1:19">
      <c r="A9" t="s">
        <v>13</v>
      </c>
      <c r="B9" s="8">
        <f>B$13*B5</f>
        <v>35</v>
      </c>
      <c r="C9" s="8">
        <f t="shared" ref="C9:D9" si="2">C$13*C5</f>
        <v>25</v>
      </c>
      <c r="D9" s="8">
        <f t="shared" si="2"/>
        <v>15</v>
      </c>
    </row>
    <row r="10" spans="1:19">
      <c r="A10" s="1" t="s">
        <v>11</v>
      </c>
      <c r="B10" s="8">
        <f t="shared" ref="B10:D11" si="3">B$13*B6</f>
        <v>20</v>
      </c>
      <c r="C10" s="8">
        <f t="shared" si="3"/>
        <v>15</v>
      </c>
      <c r="D10" s="8">
        <f>D$13*D6</f>
        <v>10</v>
      </c>
    </row>
    <row r="11" spans="1:19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4" t="s">
        <v>41</v>
      </c>
      <c r="L11" s="54" t="s">
        <v>42</v>
      </c>
      <c r="M11" s="54" t="s">
        <v>43</v>
      </c>
    </row>
    <row r="12" spans="1:19">
      <c r="J12" s="2" t="s">
        <v>84</v>
      </c>
      <c r="K12" s="49">
        <v>35</v>
      </c>
      <c r="L12" s="49">
        <v>25</v>
      </c>
      <c r="M12" s="49">
        <v>15</v>
      </c>
      <c r="N12" t="s">
        <v>228</v>
      </c>
      <c r="O12" s="57" t="s">
        <v>230</v>
      </c>
      <c r="P12" s="24" t="s">
        <v>231</v>
      </c>
    </row>
    <row r="13" spans="1:19">
      <c r="B13" s="5">
        <f>E19</f>
        <v>55</v>
      </c>
      <c r="C13" s="5">
        <f>E20</f>
        <v>40</v>
      </c>
      <c r="D13" s="5">
        <f>E21</f>
        <v>25</v>
      </c>
      <c r="J13" s="26" t="s">
        <v>44</v>
      </c>
      <c r="K13" s="49">
        <v>20</v>
      </c>
      <c r="L13" s="49">
        <v>15</v>
      </c>
      <c r="M13" s="49">
        <v>10</v>
      </c>
      <c r="N13" t="s">
        <v>229</v>
      </c>
      <c r="O13" s="24" t="s">
        <v>231</v>
      </c>
      <c r="P13" s="1" t="s">
        <v>228</v>
      </c>
      <c r="Q13" s="1"/>
    </row>
    <row r="14" spans="1:19">
      <c r="J14" s="2" t="s">
        <v>85</v>
      </c>
      <c r="K14" s="49"/>
      <c r="L14" s="49"/>
      <c r="M14" s="49"/>
      <c r="N14" s="1"/>
      <c r="O14" s="1"/>
      <c r="P14" s="1"/>
    </row>
    <row r="16" spans="1:19">
      <c r="N16" s="57"/>
      <c r="O16" s="57"/>
      <c r="P16" s="57"/>
      <c r="Q16" s="57"/>
    </row>
    <row r="17" spans="2:17">
      <c r="J17" s="36"/>
      <c r="K17" s="52" t="s">
        <v>53</v>
      </c>
      <c r="L17" s="53" t="s">
        <v>54</v>
      </c>
      <c r="N17" s="24"/>
      <c r="O17" s="57"/>
      <c r="P17" s="57"/>
      <c r="Q17" s="57"/>
    </row>
    <row r="18" spans="2:17">
      <c r="C18" s="49" t="s">
        <v>217</v>
      </c>
      <c r="D18" s="2" t="s">
        <v>219</v>
      </c>
      <c r="E18" s="6">
        <v>120</v>
      </c>
      <c r="J18" s="36" t="s">
        <v>8</v>
      </c>
      <c r="K18" s="2">
        <f>SUM(K12:K14)</f>
        <v>55</v>
      </c>
      <c r="L18" s="3">
        <v>30</v>
      </c>
      <c r="N18" s="1"/>
      <c r="O18" s="57"/>
      <c r="P18" s="57"/>
      <c r="Q18" s="57"/>
    </row>
    <row r="19" spans="2:17">
      <c r="C19" s="49">
        <v>11</v>
      </c>
      <c r="D19" s="9">
        <f>C19/SUM(C$19:C$21)</f>
        <v>0.45833333333333331</v>
      </c>
      <c r="E19" s="10">
        <f>$E$18*D19</f>
        <v>55</v>
      </c>
      <c r="J19" s="36" t="s">
        <v>9</v>
      </c>
      <c r="K19" s="2">
        <f>SUM(L12:L14)</f>
        <v>40</v>
      </c>
      <c r="L19" s="3">
        <v>25</v>
      </c>
      <c r="O19" s="57"/>
      <c r="P19" s="57"/>
      <c r="Q19" s="57"/>
    </row>
    <row r="20" spans="2:17">
      <c r="C20" s="49">
        <v>8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f>SUM(M12:M14)</f>
        <v>25</v>
      </c>
      <c r="L20" s="3">
        <v>15</v>
      </c>
      <c r="N20" s="1"/>
      <c r="O20" s="57"/>
      <c r="P20" s="57"/>
      <c r="Q20" s="57"/>
    </row>
    <row r="21" spans="2:17">
      <c r="C21" s="49">
        <v>5</v>
      </c>
      <c r="D21" s="9">
        <f t="shared" ref="D21" si="5">C21/SUM(C$19:C$21)</f>
        <v>0.20833333333333334</v>
      </c>
      <c r="E21" s="10">
        <f>$E$18*D21</f>
        <v>25</v>
      </c>
      <c r="O21" s="57"/>
      <c r="P21" s="57"/>
      <c r="Q21" s="57"/>
    </row>
    <row r="22" spans="2:17">
      <c r="N22" s="24"/>
      <c r="O22" s="57"/>
      <c r="P22" s="57"/>
      <c r="Q22" s="57"/>
    </row>
    <row r="23" spans="2:17">
      <c r="C23" s="49" t="s">
        <v>218</v>
      </c>
      <c r="D23" s="60" t="s">
        <v>220</v>
      </c>
      <c r="E23" s="27">
        <v>70</v>
      </c>
      <c r="F23" s="50"/>
    </row>
    <row r="24" spans="2:17">
      <c r="C24" s="49">
        <v>6</v>
      </c>
      <c r="D24" s="51">
        <f>C24/SUM(C$24:C$26)</f>
        <v>0.42857142857142855</v>
      </c>
      <c r="E24" s="56">
        <f>$E$23*D24</f>
        <v>30</v>
      </c>
      <c r="F24" s="50"/>
    </row>
    <row r="25" spans="2:17">
      <c r="C25" s="49">
        <v>5</v>
      </c>
      <c r="D25" s="51">
        <f t="shared" ref="D25:D26" si="6">C25/SUM(C$24:C$26)</f>
        <v>0.35714285714285715</v>
      </c>
      <c r="E25" s="56">
        <v>25</v>
      </c>
      <c r="F25" s="50"/>
    </row>
    <row r="26" spans="2:17">
      <c r="C26" s="49">
        <v>3</v>
      </c>
      <c r="D26" s="51">
        <f t="shared" si="6"/>
        <v>0.21428571428571427</v>
      </c>
      <c r="E26" s="56">
        <f t="shared" ref="E26" si="7">$E$23*D26</f>
        <v>15</v>
      </c>
      <c r="F26" s="50"/>
    </row>
    <row r="29" spans="2:17">
      <c r="B29" s="27"/>
      <c r="C29" s="99" t="s">
        <v>45</v>
      </c>
      <c r="D29" s="99"/>
      <c r="E29" s="99"/>
      <c r="F29" s="100" t="s">
        <v>46</v>
      </c>
      <c r="G29" s="99"/>
      <c r="H29" s="99"/>
      <c r="I29" s="101" t="s">
        <v>47</v>
      </c>
      <c r="J29" s="101" t="s">
        <v>48</v>
      </c>
      <c r="K29" s="101" t="s">
        <v>5</v>
      </c>
    </row>
    <row r="30" spans="2:17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102"/>
      <c r="J30" s="102"/>
      <c r="K30" s="102"/>
      <c r="M30" t="s">
        <v>232</v>
      </c>
    </row>
    <row r="31" spans="2:17">
      <c r="B31" s="2"/>
      <c r="C31" s="3">
        <f>SUM(C32:C38)</f>
        <v>120</v>
      </c>
      <c r="D31" s="3">
        <f t="shared" ref="D31:E31" si="8">SUM(D32:D38)</f>
        <v>116</v>
      </c>
      <c r="E31" s="3">
        <f t="shared" si="8"/>
        <v>118</v>
      </c>
      <c r="F31" s="3">
        <v>30</v>
      </c>
      <c r="G31" s="3">
        <v>25</v>
      </c>
      <c r="H31" s="3">
        <v>15</v>
      </c>
      <c r="I31" s="103"/>
      <c r="J31" s="103"/>
      <c r="K31" s="103"/>
    </row>
    <row r="32" spans="2:17">
      <c r="B32" s="26" t="s">
        <v>18</v>
      </c>
      <c r="C32" s="2">
        <v>15</v>
      </c>
      <c r="D32" s="2">
        <v>22</v>
      </c>
      <c r="E32" s="2">
        <v>19</v>
      </c>
      <c r="F32" s="25">
        <f t="shared" ref="F32:F38" si="9">IFERROR(F$31/$C$31*C32,"")</f>
        <v>3.75</v>
      </c>
      <c r="G32" s="25">
        <f>IFERROR(G$31/$D$31*D32,"")</f>
        <v>4.7413793103448274</v>
      </c>
      <c r="H32" s="25">
        <f>IFERROR(H$31/$E$31*E32,"")</f>
        <v>2.4152542372881354</v>
      </c>
      <c r="I32" s="34">
        <f>SUM(F32:H32)</f>
        <v>10.906633547632962</v>
      </c>
      <c r="J32" s="29">
        <v>25</v>
      </c>
      <c r="K32" s="29">
        <f>SUM(I32:J32)</f>
        <v>35.906633547632964</v>
      </c>
      <c r="L32" s="24"/>
      <c r="M32" s="77" t="s">
        <v>18</v>
      </c>
      <c r="N32" s="79">
        <v>36</v>
      </c>
      <c r="O32" s="43"/>
      <c r="P32">
        <f>N32-O32</f>
        <v>36</v>
      </c>
    </row>
    <row r="33" spans="2:16">
      <c r="B33" s="26" t="s">
        <v>35</v>
      </c>
      <c r="C33" s="2">
        <v>20</v>
      </c>
      <c r="D33" s="2">
        <v>21</v>
      </c>
      <c r="E33" s="2">
        <v>21</v>
      </c>
      <c r="F33" s="25">
        <f t="shared" si="9"/>
        <v>5</v>
      </c>
      <c r="G33" s="25">
        <f t="shared" ref="G33:G38" si="10">IFERROR(G$31/$D$31*D33,"")</f>
        <v>4.5258620689655169</v>
      </c>
      <c r="H33" s="25">
        <f t="shared" ref="H33:H38" si="11">IFERROR(H$31/$E$31*E33,"")</f>
        <v>2.6694915254237288</v>
      </c>
      <c r="I33" s="34">
        <f t="shared" ref="I33:I38" si="12">SUM(F33:H33)</f>
        <v>12.195353594389244</v>
      </c>
      <c r="J33" s="29">
        <v>30</v>
      </c>
      <c r="K33" s="29">
        <f t="shared" ref="K33:K38" si="13">SUM(I33:J33)</f>
        <v>42.195353594389246</v>
      </c>
      <c r="L33" s="24"/>
      <c r="M33" s="77" t="s">
        <v>35</v>
      </c>
      <c r="N33" s="80">
        <v>42</v>
      </c>
      <c r="O33" s="24"/>
      <c r="P33">
        <f t="shared" ref="P33:P38" si="14">N33-O33</f>
        <v>42</v>
      </c>
    </row>
    <row r="34" spans="2:16">
      <c r="B34" s="3" t="s">
        <v>17</v>
      </c>
      <c r="C34" s="2">
        <v>16</v>
      </c>
      <c r="D34" s="2">
        <v>15</v>
      </c>
      <c r="E34" s="2">
        <v>15</v>
      </c>
      <c r="F34" s="25">
        <f t="shared" si="9"/>
        <v>4</v>
      </c>
      <c r="G34" s="25">
        <f t="shared" si="10"/>
        <v>3.2327586206896548</v>
      </c>
      <c r="H34" s="25">
        <f t="shared" si="11"/>
        <v>1.906779661016949</v>
      </c>
      <c r="I34" s="34">
        <f t="shared" si="12"/>
        <v>9.1395382817066029</v>
      </c>
      <c r="J34" s="29">
        <v>0</v>
      </c>
      <c r="K34" s="29">
        <f t="shared" si="13"/>
        <v>9.1395382817066029</v>
      </c>
      <c r="L34" s="42"/>
      <c r="M34" s="78" t="s">
        <v>17</v>
      </c>
      <c r="N34" s="80">
        <v>9</v>
      </c>
      <c r="O34" s="42">
        <v>5</v>
      </c>
      <c r="P34">
        <f t="shared" si="14"/>
        <v>4</v>
      </c>
    </row>
    <row r="35" spans="2:16">
      <c r="B35" s="2" t="s">
        <v>20</v>
      </c>
      <c r="C35" s="2">
        <v>23</v>
      </c>
      <c r="D35" s="2">
        <v>12</v>
      </c>
      <c r="E35" s="2">
        <v>20</v>
      </c>
      <c r="F35" s="25">
        <f t="shared" si="9"/>
        <v>5.75</v>
      </c>
      <c r="G35" s="25">
        <f t="shared" si="10"/>
        <v>2.5862068965517242</v>
      </c>
      <c r="H35" s="25">
        <f t="shared" si="11"/>
        <v>2.5423728813559321</v>
      </c>
      <c r="I35" s="34">
        <f t="shared" si="12"/>
        <v>10.878579777907657</v>
      </c>
      <c r="J35" s="29">
        <v>20</v>
      </c>
      <c r="K35" s="29">
        <f t="shared" si="13"/>
        <v>30.878579777907657</v>
      </c>
      <c r="L35" s="23"/>
      <c r="M35" s="49" t="s">
        <v>20</v>
      </c>
      <c r="N35" s="80">
        <v>31</v>
      </c>
      <c r="O35" s="23"/>
      <c r="P35">
        <f t="shared" si="14"/>
        <v>31</v>
      </c>
    </row>
    <row r="36" spans="2:16">
      <c r="B36" s="48" t="s">
        <v>21</v>
      </c>
      <c r="C36" s="2">
        <v>26</v>
      </c>
      <c r="D36" s="2">
        <v>10</v>
      </c>
      <c r="E36" s="2">
        <v>21</v>
      </c>
      <c r="F36" s="25">
        <f t="shared" si="9"/>
        <v>6.5</v>
      </c>
      <c r="G36" s="25">
        <f t="shared" si="10"/>
        <v>2.1551724137931032</v>
      </c>
      <c r="H36" s="25">
        <f t="shared" si="11"/>
        <v>2.6694915254237288</v>
      </c>
      <c r="I36" s="34">
        <f t="shared" si="12"/>
        <v>11.324663939216832</v>
      </c>
      <c r="J36" s="29">
        <v>45</v>
      </c>
      <c r="K36" s="29">
        <f t="shared" si="13"/>
        <v>56.324663939216833</v>
      </c>
      <c r="L36" s="43"/>
      <c r="M36" s="76" t="s">
        <v>21</v>
      </c>
      <c r="N36" s="80">
        <v>56</v>
      </c>
      <c r="O36" s="24"/>
      <c r="P36">
        <f t="shared" si="14"/>
        <v>56</v>
      </c>
    </row>
    <row r="37" spans="2:16">
      <c r="B37" s="26" t="s">
        <v>32</v>
      </c>
      <c r="C37" s="2">
        <v>6</v>
      </c>
      <c r="D37" s="2">
        <v>16</v>
      </c>
      <c r="E37" s="2">
        <v>10</v>
      </c>
      <c r="F37" s="25">
        <f t="shared" si="9"/>
        <v>1.5</v>
      </c>
      <c r="G37" s="25">
        <f t="shared" si="10"/>
        <v>3.4482758620689653</v>
      </c>
      <c r="H37" s="25">
        <f t="shared" si="11"/>
        <v>1.271186440677966</v>
      </c>
      <c r="I37" s="34">
        <f t="shared" si="12"/>
        <v>6.2194623027469316</v>
      </c>
      <c r="J37" s="29">
        <v>0</v>
      </c>
      <c r="K37" s="29">
        <f t="shared" si="13"/>
        <v>6.2194623027469316</v>
      </c>
      <c r="L37" s="24"/>
      <c r="M37" s="77" t="s">
        <v>32</v>
      </c>
      <c r="N37" s="80">
        <v>6</v>
      </c>
      <c r="O37" s="24">
        <v>15</v>
      </c>
      <c r="P37">
        <f t="shared" si="14"/>
        <v>-9</v>
      </c>
    </row>
    <row r="38" spans="2:16">
      <c r="B38" s="26" t="s">
        <v>19</v>
      </c>
      <c r="C38" s="2">
        <v>14</v>
      </c>
      <c r="D38" s="2">
        <v>20</v>
      </c>
      <c r="E38" s="2">
        <v>12</v>
      </c>
      <c r="F38" s="25">
        <f t="shared" si="9"/>
        <v>3.5</v>
      </c>
      <c r="G38" s="25">
        <f t="shared" si="10"/>
        <v>4.3103448275862064</v>
      </c>
      <c r="H38" s="25">
        <f t="shared" si="11"/>
        <v>1.5254237288135593</v>
      </c>
      <c r="I38" s="34">
        <f t="shared" si="12"/>
        <v>9.3357685563997652</v>
      </c>
      <c r="J38" s="29">
        <v>0</v>
      </c>
      <c r="K38" s="29">
        <f t="shared" si="13"/>
        <v>9.3357685563997652</v>
      </c>
      <c r="L38" s="24"/>
      <c r="M38" s="77" t="s">
        <v>19</v>
      </c>
      <c r="N38" s="81">
        <v>9</v>
      </c>
      <c r="O38" s="24">
        <v>5</v>
      </c>
      <c r="P38">
        <f t="shared" si="14"/>
        <v>4</v>
      </c>
    </row>
    <row r="39" spans="2:16">
      <c r="B39" s="24"/>
    </row>
    <row r="40" spans="2:16">
      <c r="B40" s="23"/>
    </row>
    <row r="43" spans="2:16">
      <c r="C43" s="27" t="s">
        <v>8</v>
      </c>
      <c r="D43" s="27" t="s">
        <v>9</v>
      </c>
      <c r="E43" s="27" t="s">
        <v>10</v>
      </c>
    </row>
    <row r="44" spans="2:16">
      <c r="B44" s="26" t="s">
        <v>35</v>
      </c>
      <c r="C44" s="26" t="s">
        <v>215</v>
      </c>
      <c r="D44" s="26" t="s">
        <v>216</v>
      </c>
      <c r="E44" s="60" t="s">
        <v>175</v>
      </c>
    </row>
    <row r="45" spans="2:16">
      <c r="B45" s="26" t="s">
        <v>17</v>
      </c>
      <c r="C45" s="26" t="s">
        <v>213</v>
      </c>
      <c r="D45" s="2" t="s">
        <v>214</v>
      </c>
      <c r="E45" s="60" t="s">
        <v>166</v>
      </c>
    </row>
    <row r="46" spans="2:16">
      <c r="B46" s="3" t="s">
        <v>18</v>
      </c>
      <c r="C46" s="2" t="s">
        <v>204</v>
      </c>
      <c r="D46" s="26" t="s">
        <v>203</v>
      </c>
      <c r="E46" s="60" t="s">
        <v>198</v>
      </c>
    </row>
    <row r="47" spans="2:16">
      <c r="B47" s="3" t="s">
        <v>21</v>
      </c>
      <c r="C47" s="2" t="s">
        <v>205</v>
      </c>
      <c r="D47" s="26" t="s">
        <v>206</v>
      </c>
      <c r="E47" s="60" t="s">
        <v>199</v>
      </c>
    </row>
    <row r="48" spans="2:16">
      <c r="B48" s="3" t="s">
        <v>20</v>
      </c>
      <c r="C48" s="3" t="s">
        <v>207</v>
      </c>
      <c r="D48" s="26" t="s">
        <v>208</v>
      </c>
      <c r="E48" s="3" t="s">
        <v>200</v>
      </c>
    </row>
    <row r="49" spans="2:15">
      <c r="B49" s="26" t="s">
        <v>32</v>
      </c>
      <c r="C49" s="2" t="s">
        <v>209</v>
      </c>
      <c r="D49" s="26" t="s">
        <v>210</v>
      </c>
      <c r="E49" s="60" t="s">
        <v>201</v>
      </c>
    </row>
    <row r="50" spans="2:15">
      <c r="B50" s="26" t="s">
        <v>19</v>
      </c>
      <c r="C50" s="2" t="s">
        <v>212</v>
      </c>
      <c r="D50" s="2" t="s">
        <v>211</v>
      </c>
      <c r="E50" s="3" t="s">
        <v>202</v>
      </c>
    </row>
    <row r="51" spans="2:15">
      <c r="E51" s="50"/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5"/>
  <sheetViews>
    <sheetView topLeftCell="A18" zoomScale="142" workbookViewId="0">
      <selection activeCell="C37" sqref="C37"/>
    </sheetView>
  </sheetViews>
  <sheetFormatPr defaultColWidth="8.875" defaultRowHeight="13.5"/>
  <cols>
    <col min="1" max="1" width="5.375" bestFit="1" customWidth="1"/>
    <col min="2" max="3" width="11.625" style="84" bestFit="1" customWidth="1"/>
    <col min="4" max="4" width="10.5" style="83" bestFit="1" customWidth="1"/>
  </cols>
  <sheetData>
    <row r="2" spans="1:4">
      <c r="A2" s="2"/>
      <c r="B2" s="38" t="s">
        <v>61</v>
      </c>
      <c r="C2" s="39" t="s">
        <v>62</v>
      </c>
      <c r="D2" s="82" t="s">
        <v>63</v>
      </c>
    </row>
    <row r="3" spans="1:4">
      <c r="A3" s="2" t="s">
        <v>64</v>
      </c>
      <c r="B3" s="40">
        <v>42727</v>
      </c>
      <c r="C3" s="40">
        <v>42748</v>
      </c>
      <c r="D3" s="36">
        <f>C3-B3</f>
        <v>21</v>
      </c>
    </row>
    <row r="4" spans="1:4">
      <c r="A4" s="2" t="s">
        <v>65</v>
      </c>
      <c r="B4" s="40">
        <v>42748</v>
      </c>
      <c r="C4" s="40">
        <v>42780</v>
      </c>
      <c r="D4" s="36">
        <f t="shared" ref="D4:D13" si="0">C4-B4</f>
        <v>32</v>
      </c>
    </row>
    <row r="5" spans="1:4">
      <c r="A5" s="2" t="s">
        <v>66</v>
      </c>
      <c r="B5" s="40">
        <v>42780</v>
      </c>
      <c r="C5" s="40">
        <v>42797</v>
      </c>
      <c r="D5" s="36">
        <f t="shared" si="0"/>
        <v>17</v>
      </c>
    </row>
    <row r="6" spans="1:4">
      <c r="A6" s="2" t="s">
        <v>28</v>
      </c>
      <c r="B6" s="40">
        <v>42797</v>
      </c>
      <c r="C6" s="40">
        <v>42816</v>
      </c>
      <c r="D6" s="36">
        <f t="shared" si="0"/>
        <v>19</v>
      </c>
    </row>
    <row r="7" spans="1:4">
      <c r="A7" s="2" t="s">
        <v>27</v>
      </c>
      <c r="B7" s="40">
        <v>42816</v>
      </c>
      <c r="C7" s="40">
        <v>42832</v>
      </c>
      <c r="D7" s="36">
        <f t="shared" si="0"/>
        <v>16</v>
      </c>
    </row>
    <row r="8" spans="1:4">
      <c r="A8" s="2" t="s">
        <v>26</v>
      </c>
      <c r="B8" s="40">
        <v>42832</v>
      </c>
      <c r="C8" s="40">
        <v>42844</v>
      </c>
      <c r="D8" s="36">
        <f t="shared" si="0"/>
        <v>12</v>
      </c>
    </row>
    <row r="9" spans="1:4">
      <c r="A9" s="2" t="s">
        <v>40</v>
      </c>
      <c r="B9" s="40">
        <v>42844</v>
      </c>
      <c r="C9" s="40">
        <v>42857</v>
      </c>
      <c r="D9" s="36">
        <f t="shared" si="0"/>
        <v>13</v>
      </c>
    </row>
    <row r="10" spans="1:4">
      <c r="A10" s="2" t="s">
        <v>67</v>
      </c>
      <c r="B10" s="40">
        <v>42857</v>
      </c>
      <c r="C10" s="40">
        <v>42873</v>
      </c>
      <c r="D10" s="36">
        <f t="shared" si="0"/>
        <v>16</v>
      </c>
    </row>
    <row r="11" spans="1:4">
      <c r="A11" s="2" t="s">
        <v>68</v>
      </c>
      <c r="B11" s="40">
        <v>42873</v>
      </c>
      <c r="C11" s="40">
        <v>42888</v>
      </c>
      <c r="D11" s="36">
        <f t="shared" si="0"/>
        <v>15</v>
      </c>
    </row>
    <row r="12" spans="1:4">
      <c r="A12" s="2" t="s">
        <v>69</v>
      </c>
      <c r="B12" s="40">
        <v>42888</v>
      </c>
      <c r="C12" s="40">
        <v>42907</v>
      </c>
      <c r="D12" s="36">
        <f t="shared" si="0"/>
        <v>19</v>
      </c>
    </row>
    <row r="13" spans="1:4">
      <c r="A13" s="2" t="s">
        <v>70</v>
      </c>
      <c r="B13" s="40">
        <v>42907</v>
      </c>
      <c r="C13" s="41">
        <v>42920</v>
      </c>
      <c r="D13" s="36">
        <f t="shared" si="0"/>
        <v>13</v>
      </c>
    </row>
    <row r="14" spans="1:4">
      <c r="A14" s="2" t="s">
        <v>75</v>
      </c>
      <c r="B14" s="41">
        <v>42920</v>
      </c>
      <c r="C14" s="41">
        <v>42940</v>
      </c>
      <c r="D14" s="36">
        <f t="shared" ref="D14" si="1">C14-B14</f>
        <v>20</v>
      </c>
    </row>
    <row r="15" spans="1:4">
      <c r="A15" s="2" t="s">
        <v>76</v>
      </c>
      <c r="B15" s="41">
        <v>42929</v>
      </c>
      <c r="C15" s="41">
        <v>42955</v>
      </c>
      <c r="D15" s="36">
        <f t="shared" ref="D15:D22" si="2">C15-B15</f>
        <v>26</v>
      </c>
    </row>
    <row r="16" spans="1:4">
      <c r="A16" s="2" t="s">
        <v>91</v>
      </c>
      <c r="B16" s="41">
        <v>42951</v>
      </c>
      <c r="C16" s="41">
        <v>42982</v>
      </c>
      <c r="D16" s="36">
        <f t="shared" si="2"/>
        <v>31</v>
      </c>
    </row>
    <row r="17" spans="1:4">
      <c r="A17" s="2" t="s">
        <v>100</v>
      </c>
      <c r="B17" s="41">
        <v>42977</v>
      </c>
      <c r="C17" s="41">
        <v>42997</v>
      </c>
      <c r="D17" s="36">
        <f t="shared" si="2"/>
        <v>20</v>
      </c>
    </row>
    <row r="18" spans="1:4">
      <c r="A18" s="2" t="s">
        <v>114</v>
      </c>
      <c r="B18" s="41">
        <v>43004</v>
      </c>
      <c r="C18" s="41">
        <v>43039</v>
      </c>
      <c r="D18" s="36">
        <f t="shared" si="2"/>
        <v>35</v>
      </c>
    </row>
    <row r="19" spans="1:4">
      <c r="A19" s="2" t="s">
        <v>179</v>
      </c>
      <c r="B19" s="41">
        <v>43035</v>
      </c>
      <c r="C19" s="41">
        <v>43054</v>
      </c>
      <c r="D19" s="36">
        <f t="shared" si="2"/>
        <v>19</v>
      </c>
    </row>
    <row r="20" spans="1:4">
      <c r="A20" s="2" t="s">
        <v>180</v>
      </c>
      <c r="B20" s="41">
        <v>43054</v>
      </c>
      <c r="C20" s="41">
        <v>43070</v>
      </c>
      <c r="D20" s="36">
        <f t="shared" si="2"/>
        <v>16</v>
      </c>
    </row>
    <row r="21" spans="1:4">
      <c r="A21" s="2" t="s">
        <v>188</v>
      </c>
      <c r="B21" s="41">
        <v>43070</v>
      </c>
      <c r="C21" s="41">
        <v>43089</v>
      </c>
      <c r="D21" s="36">
        <f t="shared" si="2"/>
        <v>19</v>
      </c>
    </row>
    <row r="22" spans="1:4">
      <c r="A22" s="2" t="s">
        <v>189</v>
      </c>
      <c r="B22" s="41">
        <v>43089</v>
      </c>
      <c r="C22" s="41">
        <v>43133</v>
      </c>
      <c r="D22" s="36">
        <f t="shared" si="2"/>
        <v>44</v>
      </c>
    </row>
    <row r="23" spans="1:4">
      <c r="A23" s="2" t="s">
        <v>251</v>
      </c>
      <c r="B23" s="41">
        <v>43207</v>
      </c>
      <c r="C23" s="41">
        <v>43235</v>
      </c>
      <c r="D23" s="36">
        <f t="shared" ref="D23" si="3">C23-B23</f>
        <v>28</v>
      </c>
    </row>
    <row r="24" spans="1:4">
      <c r="A24" s="2" t="s">
        <v>264</v>
      </c>
      <c r="B24" s="41"/>
      <c r="C24" s="41">
        <v>43257</v>
      </c>
      <c r="D24" s="36">
        <f t="shared" ref="D24:D25" si="4">C24-B24</f>
        <v>43257</v>
      </c>
    </row>
    <row r="25" spans="1:4">
      <c r="A25" s="2" t="s">
        <v>293</v>
      </c>
      <c r="B25" s="41">
        <v>43278</v>
      </c>
      <c r="C25" s="41"/>
      <c r="D25" s="36">
        <f t="shared" si="4"/>
        <v>-43278</v>
      </c>
    </row>
  </sheetData>
  <sortState ref="A2:B8">
    <sortCondition descending="1" ref="B2:B8"/>
  </sortState>
  <phoneticPr fontId="1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S57"/>
  <sheetViews>
    <sheetView zoomScale="162" zoomScaleNormal="85" workbookViewId="0">
      <selection activeCell="B15" sqref="B15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7</v>
      </c>
      <c r="J2" s="2">
        <f>H2*I2</f>
        <v>280</v>
      </c>
      <c r="K2" s="2">
        <v>20</v>
      </c>
      <c r="L2" s="2">
        <f>J2-K2</f>
        <v>260</v>
      </c>
      <c r="S2" s="57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ref="E6" si="3">E2/SUM(E$1:E$3)</f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222</v>
      </c>
      <c r="C8" s="7" t="s">
        <v>223</v>
      </c>
      <c r="D8" s="7" t="s">
        <v>225</v>
      </c>
      <c r="E8" s="7" t="s">
        <v>227</v>
      </c>
      <c r="S8" s="24"/>
    </row>
    <row r="9" spans="1:19">
      <c r="A9" t="s">
        <v>13</v>
      </c>
      <c r="B9" s="8">
        <f>B$13*B5</f>
        <v>24.5</v>
      </c>
      <c r="C9" s="8">
        <f t="shared" ref="C9:D9" si="4">C$13*C5</f>
        <v>21</v>
      </c>
      <c r="D9" s="8">
        <f t="shared" si="4"/>
        <v>17.5</v>
      </c>
      <c r="E9" s="8">
        <f>E$13*E5</f>
        <v>35</v>
      </c>
    </row>
    <row r="10" spans="1:19">
      <c r="A10" s="1" t="s">
        <v>11</v>
      </c>
      <c r="B10" s="8">
        <f t="shared" ref="B10:D11" si="5">B$13*B6</f>
        <v>17.5</v>
      </c>
      <c r="C10" s="8">
        <f t="shared" si="5"/>
        <v>15</v>
      </c>
      <c r="D10" s="8">
        <f>D$13*D6</f>
        <v>12.5</v>
      </c>
      <c r="E10" s="8">
        <f>E$13*E6</f>
        <v>25</v>
      </c>
    </row>
    <row r="11" spans="1:19">
      <c r="A11" t="s">
        <v>12</v>
      </c>
      <c r="B11" s="8">
        <f>B$13*B7</f>
        <v>10.5</v>
      </c>
      <c r="C11" s="8">
        <f t="shared" si="5"/>
        <v>9</v>
      </c>
      <c r="D11" s="8">
        <f t="shared" si="5"/>
        <v>7.5</v>
      </c>
      <c r="E11" s="8">
        <f t="shared" ref="E11" si="6">E$13*E7</f>
        <v>15</v>
      </c>
      <c r="J11" s="2" t="s">
        <v>94</v>
      </c>
      <c r="K11" s="7" t="s">
        <v>222</v>
      </c>
      <c r="L11" s="7" t="s">
        <v>223</v>
      </c>
      <c r="M11" s="7" t="s">
        <v>225</v>
      </c>
      <c r="N11" s="7" t="s">
        <v>227</v>
      </c>
      <c r="O11" t="s">
        <v>242</v>
      </c>
      <c r="P11" s="86" t="s">
        <v>243</v>
      </c>
      <c r="Q11" s="86" t="s">
        <v>244</v>
      </c>
      <c r="R11" s="86" t="s">
        <v>245</v>
      </c>
    </row>
    <row r="12" spans="1:19">
      <c r="J12" s="2" t="s">
        <v>84</v>
      </c>
      <c r="K12" s="49">
        <v>25</v>
      </c>
      <c r="L12" s="49">
        <v>21</v>
      </c>
      <c r="M12" s="49">
        <v>18</v>
      </c>
      <c r="N12" s="49">
        <v>34</v>
      </c>
      <c r="O12" s="57" t="s">
        <v>234</v>
      </c>
      <c r="P12" s="24" t="s">
        <v>235</v>
      </c>
      <c r="Q12" s="1" t="s">
        <v>35</v>
      </c>
      <c r="R12" t="s">
        <v>18</v>
      </c>
    </row>
    <row r="13" spans="1:19">
      <c r="B13" s="5">
        <f>E19</f>
        <v>52.5</v>
      </c>
      <c r="C13" s="5">
        <f>E20</f>
        <v>45</v>
      </c>
      <c r="D13" s="5">
        <f>E21</f>
        <v>37.5</v>
      </c>
      <c r="E13" s="5">
        <f>E22</f>
        <v>75</v>
      </c>
      <c r="J13" s="26" t="s">
        <v>44</v>
      </c>
      <c r="K13" s="49">
        <v>18</v>
      </c>
      <c r="L13" s="49">
        <v>15</v>
      </c>
      <c r="M13" s="49">
        <v>13</v>
      </c>
      <c r="N13" s="49">
        <v>24</v>
      </c>
      <c r="O13" s="24" t="s">
        <v>235</v>
      </c>
      <c r="P13" s="1" t="s">
        <v>236</v>
      </c>
      <c r="Q13" s="24" t="s">
        <v>235</v>
      </c>
      <c r="R13" s="85" t="s">
        <v>238</v>
      </c>
    </row>
    <row r="14" spans="1:19">
      <c r="J14" s="2" t="s">
        <v>85</v>
      </c>
      <c r="K14" s="49">
        <v>11</v>
      </c>
      <c r="L14" s="49">
        <v>9</v>
      </c>
      <c r="M14" s="49">
        <v>8</v>
      </c>
      <c r="N14" s="49">
        <v>14</v>
      </c>
      <c r="O14" s="1" t="s">
        <v>236</v>
      </c>
      <c r="P14" s="1" t="s">
        <v>35</v>
      </c>
      <c r="Q14" t="s">
        <v>237</v>
      </c>
      <c r="R14" s="85" t="s">
        <v>35</v>
      </c>
    </row>
    <row r="16" spans="1:19">
      <c r="N16" s="60" t="s">
        <v>234</v>
      </c>
      <c r="O16" s="60">
        <f>SUMIF($O$12:$R$14,N16,$K$12:$N$14)</f>
        <v>66</v>
      </c>
      <c r="P16" s="60" t="s">
        <v>15</v>
      </c>
      <c r="Q16" s="57" t="s">
        <v>247</v>
      </c>
    </row>
    <row r="17" spans="2:17">
      <c r="J17" s="36"/>
      <c r="K17" s="73" t="s">
        <v>53</v>
      </c>
      <c r="L17" s="53" t="s">
        <v>54</v>
      </c>
      <c r="N17" s="26" t="s">
        <v>235</v>
      </c>
      <c r="O17" s="60">
        <f t="shared" ref="O17:O20" si="7">SUMIF($O$12:$R$14,N17,$K$12:$N$14)</f>
        <v>52</v>
      </c>
      <c r="P17" s="26" t="s">
        <v>21</v>
      </c>
      <c r="Q17" s="57" t="s">
        <v>248</v>
      </c>
    </row>
    <row r="18" spans="2:17">
      <c r="C18" s="49" t="s">
        <v>217</v>
      </c>
      <c r="D18" s="2" t="s">
        <v>48</v>
      </c>
      <c r="E18" s="6">
        <v>210</v>
      </c>
      <c r="J18" s="36" t="s">
        <v>221</v>
      </c>
      <c r="K18" s="74">
        <f>SUM(K12:K14)</f>
        <v>54</v>
      </c>
      <c r="L18" s="3"/>
      <c r="N18" s="26" t="s">
        <v>236</v>
      </c>
      <c r="O18" s="60">
        <f t="shared" si="7"/>
        <v>26</v>
      </c>
      <c r="P18" s="26" t="s">
        <v>20</v>
      </c>
      <c r="Q18" s="57" t="s">
        <v>249</v>
      </c>
    </row>
    <row r="19" spans="2:17">
      <c r="C19" s="49">
        <v>7</v>
      </c>
      <c r="D19" s="9">
        <f>C19/SUM(C$19:C$22)</f>
        <v>0.25</v>
      </c>
      <c r="E19" s="10">
        <f>$E$18*D19</f>
        <v>52.5</v>
      </c>
      <c r="J19" s="36" t="s">
        <v>226</v>
      </c>
      <c r="K19" s="74">
        <f>SUM(L12:L14)</f>
        <v>45</v>
      </c>
      <c r="L19" s="3"/>
      <c r="N19" s="2" t="s">
        <v>237</v>
      </c>
      <c r="O19" s="60">
        <f t="shared" si="7"/>
        <v>42</v>
      </c>
      <c r="P19" s="2" t="s">
        <v>18</v>
      </c>
      <c r="Q19" s="57" t="s">
        <v>246</v>
      </c>
    </row>
    <row r="20" spans="2:17">
      <c r="C20" s="49">
        <v>6</v>
      </c>
      <c r="D20" s="9">
        <f>C20/SUM(C$19:C$22)</f>
        <v>0.21428571428571427</v>
      </c>
      <c r="E20" s="10">
        <f t="shared" ref="E20" si="8">$E$18*D20</f>
        <v>45</v>
      </c>
      <c r="J20" s="36" t="s">
        <v>224</v>
      </c>
      <c r="K20" s="74">
        <f>SUM(M12:M14)</f>
        <v>39</v>
      </c>
      <c r="L20" s="3"/>
      <c r="N20" s="48" t="s">
        <v>239</v>
      </c>
      <c r="O20" s="60">
        <f t="shared" si="7"/>
        <v>24</v>
      </c>
      <c r="P20" s="48" t="s">
        <v>239</v>
      </c>
      <c r="Q20" s="57" t="s">
        <v>250</v>
      </c>
    </row>
    <row r="21" spans="2:17">
      <c r="C21" s="49">
        <v>5</v>
      </c>
      <c r="D21" s="9">
        <f>C21/SUM(C$19:C$22)</f>
        <v>0.17857142857142858</v>
      </c>
      <c r="E21" s="10">
        <f>$E$18*D21</f>
        <v>37.5</v>
      </c>
      <c r="J21" s="75" t="s">
        <v>227</v>
      </c>
      <c r="K21" s="74">
        <f>SUM(N12:N14)</f>
        <v>72</v>
      </c>
      <c r="L21" s="3">
        <v>50</v>
      </c>
      <c r="O21" s="57"/>
      <c r="Q21" s="57"/>
    </row>
    <row r="22" spans="2:17">
      <c r="C22" s="49">
        <v>10</v>
      </c>
      <c r="D22" s="9">
        <f>C22/SUM(C$19:C$22)</f>
        <v>0.35714285714285715</v>
      </c>
      <c r="E22" s="10">
        <f>$E$18*D22</f>
        <v>75</v>
      </c>
      <c r="O22" s="57"/>
      <c r="P22" s="57"/>
      <c r="Q22" s="57"/>
    </row>
    <row r="23" spans="2:17">
      <c r="N23" s="49" t="s">
        <v>35</v>
      </c>
      <c r="O23" s="57"/>
      <c r="P23" s="57"/>
      <c r="Q23" s="57"/>
    </row>
    <row r="24" spans="2:17">
      <c r="C24" s="49" t="s">
        <v>217</v>
      </c>
      <c r="D24" s="60" t="s">
        <v>54</v>
      </c>
      <c r="E24" s="27">
        <v>50</v>
      </c>
      <c r="F24" s="50"/>
      <c r="N24" s="49" t="s">
        <v>30</v>
      </c>
    </row>
    <row r="25" spans="2:17">
      <c r="C25" s="49">
        <v>6</v>
      </c>
      <c r="D25" s="51">
        <f>C25/SUM(C$25:C$27)</f>
        <v>0.42857142857142855</v>
      </c>
      <c r="E25" s="56">
        <f>$E$24*D25</f>
        <v>21.428571428571427</v>
      </c>
      <c r="F25" s="50"/>
      <c r="N25" s="49" t="s">
        <v>36</v>
      </c>
    </row>
    <row r="26" spans="2:17">
      <c r="C26" s="49">
        <v>5</v>
      </c>
      <c r="D26" s="51">
        <f t="shared" ref="D26:D27" si="9">C26/SUM(C$25:C$27)</f>
        <v>0.35714285714285715</v>
      </c>
      <c r="E26" s="56">
        <f>$E$24*D26</f>
        <v>17.857142857142858</v>
      </c>
      <c r="F26" s="50"/>
      <c r="N26" s="49" t="s">
        <v>32</v>
      </c>
    </row>
    <row r="27" spans="2:17">
      <c r="C27" s="49">
        <v>3</v>
      </c>
      <c r="D27" s="51">
        <f t="shared" si="9"/>
        <v>0.21428571428571427</v>
      </c>
      <c r="E27" s="56">
        <f t="shared" ref="E27" si="10">$E$24*D27</f>
        <v>10.714285714285714</v>
      </c>
      <c r="F27" s="50"/>
      <c r="N27" s="49" t="s">
        <v>39</v>
      </c>
    </row>
    <row r="28" spans="2:17">
      <c r="N28" s="49" t="s">
        <v>31</v>
      </c>
    </row>
    <row r="29" spans="2:17">
      <c r="N29" s="49" t="s">
        <v>29</v>
      </c>
    </row>
    <row r="30" spans="2:17">
      <c r="B30" s="27"/>
      <c r="C30" s="99" t="s">
        <v>45</v>
      </c>
      <c r="D30" s="99"/>
      <c r="E30" s="99"/>
      <c r="F30" s="100" t="s">
        <v>46</v>
      </c>
      <c r="G30" s="99"/>
      <c r="H30" s="99"/>
      <c r="I30" s="101" t="s">
        <v>47</v>
      </c>
      <c r="J30" s="101" t="s">
        <v>48</v>
      </c>
      <c r="K30" s="101" t="s">
        <v>5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102"/>
      <c r="J31" s="102"/>
      <c r="K31" s="102"/>
    </row>
    <row r="32" spans="2:17">
      <c r="B32" s="2"/>
      <c r="C32" s="3">
        <f>SUM(C33:C39)</f>
        <v>114</v>
      </c>
      <c r="D32" s="3">
        <f t="shared" ref="D32:E32" si="11">SUM(D33:D39)</f>
        <v>0</v>
      </c>
      <c r="E32" s="3">
        <f t="shared" si="11"/>
        <v>0</v>
      </c>
      <c r="F32" s="3">
        <v>50</v>
      </c>
      <c r="G32" s="3"/>
      <c r="H32" s="3"/>
      <c r="I32" s="103"/>
      <c r="J32" s="103"/>
      <c r="K32" s="103"/>
    </row>
    <row r="33" spans="2:15">
      <c r="B33" s="26" t="s">
        <v>18</v>
      </c>
      <c r="C33" s="2">
        <v>27</v>
      </c>
      <c r="D33" s="2">
        <v>0</v>
      </c>
      <c r="E33" s="2">
        <v>0</v>
      </c>
      <c r="F33" s="25">
        <f>IFERROR(F$32/$C$32*C33,"")</f>
        <v>11.842105263157894</v>
      </c>
      <c r="G33" s="25" t="str">
        <f>IFERROR(G$32/$D$32*D33,"")</f>
        <v/>
      </c>
      <c r="H33" s="25" t="str">
        <f>IFERROR(H$32/$E$32*E33,"")</f>
        <v/>
      </c>
      <c r="I33" s="34">
        <f>SUM(F33:H33)</f>
        <v>11.842105263157894</v>
      </c>
      <c r="J33" s="29">
        <f>IFERROR(VLOOKUP(B33,$N$16:$O$23,2,FALSE),0)</f>
        <v>42</v>
      </c>
      <c r="K33" s="29">
        <f t="shared" ref="K33:K38" si="12">SUM(I33:J33)</f>
        <v>53.84210526315789</v>
      </c>
      <c r="O33" s="43"/>
    </row>
    <row r="34" spans="2:15">
      <c r="B34" s="26" t="s">
        <v>35</v>
      </c>
      <c r="C34" s="2">
        <v>20</v>
      </c>
      <c r="D34" s="2">
        <v>0</v>
      </c>
      <c r="E34" s="2">
        <v>0</v>
      </c>
      <c r="F34" s="25">
        <f t="shared" ref="F34:F38" si="13">IFERROR(F$32/$C$32*C34,"")</f>
        <v>8.7719298245614024</v>
      </c>
      <c r="G34" s="25" t="str">
        <f t="shared" ref="G34:G38" si="14">IFERROR(G$32/$D$32*D34,"")</f>
        <v/>
      </c>
      <c r="H34" s="25" t="str">
        <f t="shared" ref="H34:H38" si="15">IFERROR(H$32/$E$32*E34,"")</f>
        <v/>
      </c>
      <c r="I34" s="34">
        <f t="shared" ref="I34:I38" si="16">SUM(F34:H34)</f>
        <v>8.7719298245614024</v>
      </c>
      <c r="J34" s="29">
        <f t="shared" ref="J34:J39" si="17">IFERROR(VLOOKUP(B34,$N$16:$O$23,2,FALSE),0)</f>
        <v>66</v>
      </c>
      <c r="K34" s="29">
        <f t="shared" si="12"/>
        <v>74.771929824561397</v>
      </c>
      <c r="N34" s="58"/>
      <c r="O34" s="24"/>
    </row>
    <row r="35" spans="2:15">
      <c r="B35" s="2" t="s">
        <v>20</v>
      </c>
      <c r="C35" s="2">
        <v>14</v>
      </c>
      <c r="D35" s="2">
        <v>0</v>
      </c>
      <c r="E35" s="2">
        <v>0</v>
      </c>
      <c r="F35" s="25">
        <f t="shared" si="13"/>
        <v>6.140350877192982</v>
      </c>
      <c r="G35" s="25" t="str">
        <f t="shared" si="14"/>
        <v/>
      </c>
      <c r="H35" s="25" t="str">
        <f t="shared" si="15"/>
        <v/>
      </c>
      <c r="I35" s="34">
        <f t="shared" si="16"/>
        <v>6.140350877192982</v>
      </c>
      <c r="J35" s="29">
        <f t="shared" si="17"/>
        <v>26</v>
      </c>
      <c r="K35" s="29">
        <f t="shared" si="12"/>
        <v>32.140350877192979</v>
      </c>
      <c r="N35" s="58"/>
      <c r="O35" s="23"/>
    </row>
    <row r="36" spans="2:15">
      <c r="B36" s="48" t="s">
        <v>21</v>
      </c>
      <c r="C36" s="2">
        <v>15</v>
      </c>
      <c r="D36" s="2">
        <v>0</v>
      </c>
      <c r="E36" s="2">
        <v>0</v>
      </c>
      <c r="F36" s="25">
        <f t="shared" si="13"/>
        <v>6.5789473684210522</v>
      </c>
      <c r="G36" s="25" t="str">
        <f t="shared" si="14"/>
        <v/>
      </c>
      <c r="H36" s="25" t="str">
        <f t="shared" si="15"/>
        <v/>
      </c>
      <c r="I36" s="34">
        <f t="shared" si="16"/>
        <v>6.5789473684210522</v>
      </c>
      <c r="J36" s="29">
        <f t="shared" si="17"/>
        <v>52</v>
      </c>
      <c r="K36" s="29">
        <f t="shared" si="12"/>
        <v>58.578947368421055</v>
      </c>
      <c r="N36" s="58"/>
      <c r="O36" s="24"/>
    </row>
    <row r="37" spans="2:15">
      <c r="B37" s="26" t="s">
        <v>32</v>
      </c>
      <c r="C37" s="2">
        <v>21</v>
      </c>
      <c r="D37" s="2">
        <v>0</v>
      </c>
      <c r="E37" s="2">
        <v>0</v>
      </c>
      <c r="F37" s="25">
        <f t="shared" si="13"/>
        <v>9.2105263157894726</v>
      </c>
      <c r="G37" s="25" t="str">
        <f t="shared" si="14"/>
        <v/>
      </c>
      <c r="H37" s="25" t="str">
        <f t="shared" si="15"/>
        <v/>
      </c>
      <c r="I37" s="34">
        <f t="shared" si="16"/>
        <v>9.2105263157894726</v>
      </c>
      <c r="J37" s="29">
        <f t="shared" si="17"/>
        <v>24</v>
      </c>
      <c r="K37" s="29">
        <f t="shared" si="12"/>
        <v>33.210526315789473</v>
      </c>
      <c r="N37" s="58"/>
      <c r="O37" s="24"/>
    </row>
    <row r="38" spans="2:15">
      <c r="B38" s="26" t="s">
        <v>19</v>
      </c>
      <c r="C38" s="2">
        <v>9</v>
      </c>
      <c r="D38" s="2">
        <v>0</v>
      </c>
      <c r="E38" s="2">
        <v>0</v>
      </c>
      <c r="F38" s="25">
        <f t="shared" si="13"/>
        <v>3.9473684210526314</v>
      </c>
      <c r="G38" s="25" t="str">
        <f t="shared" si="14"/>
        <v/>
      </c>
      <c r="H38" s="25" t="str">
        <f t="shared" si="15"/>
        <v/>
      </c>
      <c r="I38" s="34">
        <f t="shared" si="16"/>
        <v>3.9473684210526314</v>
      </c>
      <c r="J38" s="29">
        <f t="shared" si="17"/>
        <v>0</v>
      </c>
      <c r="K38" s="29">
        <f t="shared" si="12"/>
        <v>3.9473684210526314</v>
      </c>
      <c r="N38" s="58"/>
      <c r="O38" s="24"/>
    </row>
    <row r="39" spans="2:15">
      <c r="B39" s="26" t="s">
        <v>23</v>
      </c>
      <c r="C39" s="2">
        <v>8</v>
      </c>
      <c r="D39" s="2">
        <v>0</v>
      </c>
      <c r="E39" s="2">
        <v>0</v>
      </c>
      <c r="F39" s="25">
        <f t="shared" ref="F39" si="18">IFERROR(F$32/$C$32*C39,"")</f>
        <v>3.5087719298245612</v>
      </c>
      <c r="G39" s="25" t="str">
        <f t="shared" ref="G39" si="19">IFERROR(G$32/$D$32*D39,"")</f>
        <v/>
      </c>
      <c r="H39" s="25" t="str">
        <f t="shared" ref="H39" si="20">IFERROR(H$32/$E$32*E39,"")</f>
        <v/>
      </c>
      <c r="I39" s="34">
        <f t="shared" ref="I39" si="21">SUM(F39:H39)</f>
        <v>3.5087719298245612</v>
      </c>
      <c r="J39" s="29">
        <f t="shared" si="17"/>
        <v>0</v>
      </c>
      <c r="K39" s="29">
        <f t="shared" ref="K39" si="22">SUM(I39:J39)</f>
        <v>3.5087719298245612</v>
      </c>
      <c r="N39" s="58"/>
      <c r="O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6"/>
      <c r="E44" s="60"/>
    </row>
    <row r="45" spans="2:15">
      <c r="B45" s="3" t="s">
        <v>18</v>
      </c>
      <c r="C45" s="2"/>
      <c r="D45" s="26"/>
      <c r="E45" s="60"/>
    </row>
    <row r="46" spans="2:15">
      <c r="B46" s="3" t="s">
        <v>21</v>
      </c>
      <c r="C46" s="2"/>
      <c r="D46" s="26"/>
      <c r="E46" s="60"/>
    </row>
    <row r="47" spans="2:15">
      <c r="B47" s="3" t="s">
        <v>20</v>
      </c>
      <c r="C47" s="3"/>
      <c r="D47" s="26"/>
      <c r="E47" s="3"/>
    </row>
    <row r="48" spans="2:15">
      <c r="B48" s="26" t="s">
        <v>32</v>
      </c>
      <c r="C48" s="2"/>
      <c r="D48" s="26"/>
      <c r="E48" s="60"/>
    </row>
    <row r="49" spans="2:15">
      <c r="B49" s="26" t="s">
        <v>19</v>
      </c>
      <c r="C49" s="2"/>
      <c r="D49" s="2"/>
      <c r="E49" s="3"/>
    </row>
    <row r="50" spans="2:15">
      <c r="E50" s="50"/>
    </row>
    <row r="51" spans="2:15">
      <c r="B51" s="49" t="s">
        <v>35</v>
      </c>
      <c r="C51" s="49">
        <v>75</v>
      </c>
      <c r="D51" s="2"/>
    </row>
    <row r="52" spans="2:15">
      <c r="B52" s="49" t="s">
        <v>30</v>
      </c>
      <c r="C52" s="49">
        <v>59</v>
      </c>
      <c r="D52" s="2"/>
      <c r="O52" s="43"/>
    </row>
    <row r="53" spans="2:15">
      <c r="B53" s="49" t="s">
        <v>36</v>
      </c>
      <c r="C53" s="49">
        <v>54</v>
      </c>
      <c r="D53" s="2"/>
    </row>
    <row r="54" spans="2:15">
      <c r="B54" s="49" t="s">
        <v>32</v>
      </c>
      <c r="C54" s="49">
        <v>33</v>
      </c>
      <c r="D54" s="2"/>
      <c r="O54" s="24"/>
    </row>
    <row r="55" spans="2:15">
      <c r="B55" s="49" t="s">
        <v>39</v>
      </c>
      <c r="C55" s="49">
        <v>32</v>
      </c>
      <c r="D55" s="2"/>
    </row>
    <row r="56" spans="2:15">
      <c r="B56" s="49" t="s">
        <v>31</v>
      </c>
      <c r="C56" s="49">
        <v>4</v>
      </c>
      <c r="D56" s="2">
        <v>-4</v>
      </c>
    </row>
    <row r="57" spans="2:15">
      <c r="B57" s="49" t="s">
        <v>29</v>
      </c>
      <c r="C57" s="49">
        <v>4</v>
      </c>
      <c r="D57" s="2">
        <v>-2</v>
      </c>
    </row>
  </sheetData>
  <sortState ref="A51:S58">
    <sortCondition descending="1" ref="C51:C58"/>
  </sortState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S58"/>
  <sheetViews>
    <sheetView zoomScale="94" zoomScaleNormal="85" workbookViewId="0">
      <selection activeCell="G34" sqref="G34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4" max="14" width="8.875" customWidth="1"/>
    <col min="15" max="17" width="5" customWidth="1"/>
    <col min="18" max="18" width="5.125" customWidth="1"/>
  </cols>
  <sheetData>
    <row r="1" spans="1:19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6</v>
      </c>
      <c r="J2" s="2">
        <f>H2*I2</f>
        <v>240</v>
      </c>
      <c r="K2" s="2">
        <v>20</v>
      </c>
      <c r="L2" s="2">
        <f>J2-K2</f>
        <v>220</v>
      </c>
      <c r="S2" s="57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:E6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si="1"/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252</v>
      </c>
      <c r="C8" s="7" t="s">
        <v>254</v>
      </c>
      <c r="D8" s="7" t="s">
        <v>222</v>
      </c>
      <c r="E8" s="7" t="s">
        <v>227</v>
      </c>
      <c r="S8" s="24"/>
    </row>
    <row r="9" spans="1:19">
      <c r="A9" t="s">
        <v>13</v>
      </c>
      <c r="B9" s="8">
        <f>B$13*B5</f>
        <v>21</v>
      </c>
      <c r="C9" s="8">
        <f t="shared" ref="C9:D9" si="3">C$13*C5</f>
        <v>18</v>
      </c>
      <c r="D9" s="8">
        <f t="shared" si="3"/>
        <v>15.000000000000002</v>
      </c>
      <c r="E9" s="8">
        <f>E$13*E5</f>
        <v>34.533333333333331</v>
      </c>
    </row>
    <row r="10" spans="1:19">
      <c r="A10" s="1" t="s">
        <v>11</v>
      </c>
      <c r="B10" s="8">
        <f t="shared" ref="B10:E11" si="4">B$13*B6</f>
        <v>15</v>
      </c>
      <c r="C10" s="8">
        <f t="shared" si="4"/>
        <v>12.857142857142856</v>
      </c>
      <c r="D10" s="8">
        <f>D$13*D6</f>
        <v>10.714285714285715</v>
      </c>
      <c r="E10" s="8">
        <f>E$13*E6</f>
        <v>24.666666666666664</v>
      </c>
    </row>
    <row r="11" spans="1:19">
      <c r="A11" t="s">
        <v>12</v>
      </c>
      <c r="B11" s="8">
        <f>B$13*B7</f>
        <v>9</v>
      </c>
      <c r="C11" s="8">
        <f t="shared" si="4"/>
        <v>7.7142857142857144</v>
      </c>
      <c r="D11" s="8">
        <f t="shared" si="4"/>
        <v>6.4285714285714297</v>
      </c>
      <c r="E11" s="8">
        <f t="shared" si="4"/>
        <v>14.8</v>
      </c>
      <c r="J11" s="2" t="s">
        <v>94</v>
      </c>
      <c r="K11" s="7" t="s">
        <v>252</v>
      </c>
      <c r="L11" s="7" t="s">
        <v>254</v>
      </c>
      <c r="M11" s="7" t="s">
        <v>222</v>
      </c>
      <c r="N11" s="7" t="s">
        <v>227</v>
      </c>
      <c r="O11" t="s">
        <v>255</v>
      </c>
      <c r="P11" s="86" t="s">
        <v>253</v>
      </c>
      <c r="Q11" s="86" t="s">
        <v>221</v>
      </c>
      <c r="R11" s="86" t="s">
        <v>256</v>
      </c>
    </row>
    <row r="12" spans="1:19">
      <c r="J12" s="2" t="s">
        <v>84</v>
      </c>
      <c r="K12" s="49">
        <v>21</v>
      </c>
      <c r="L12" s="49">
        <v>18</v>
      </c>
      <c r="M12" s="49">
        <v>15</v>
      </c>
      <c r="N12" s="49">
        <v>35</v>
      </c>
      <c r="O12" t="s">
        <v>15</v>
      </c>
      <c r="P12" t="s">
        <v>22</v>
      </c>
      <c r="Q12" t="s">
        <v>18</v>
      </c>
      <c r="R12" t="s">
        <v>18</v>
      </c>
    </row>
    <row r="13" spans="1:19">
      <c r="B13" s="5">
        <f>E19</f>
        <v>45</v>
      </c>
      <c r="C13" s="5">
        <f>E20</f>
        <v>38.571428571428569</v>
      </c>
      <c r="D13" s="5">
        <f>E21</f>
        <v>32.142857142857146</v>
      </c>
      <c r="E13" s="5">
        <v>74</v>
      </c>
      <c r="J13" s="26" t="s">
        <v>44</v>
      </c>
      <c r="K13" s="49">
        <v>15</v>
      </c>
      <c r="L13" s="49">
        <v>13</v>
      </c>
      <c r="M13" s="49">
        <v>11</v>
      </c>
      <c r="N13" s="49">
        <v>25</v>
      </c>
      <c r="O13" t="s">
        <v>20</v>
      </c>
      <c r="P13" t="s">
        <v>15</v>
      </c>
      <c r="Q13" t="s">
        <v>23</v>
      </c>
      <c r="R13" t="s">
        <v>258</v>
      </c>
    </row>
    <row r="14" spans="1:19">
      <c r="J14" s="2" t="s">
        <v>85</v>
      </c>
      <c r="K14" s="49">
        <v>9</v>
      </c>
      <c r="L14" s="49">
        <v>8</v>
      </c>
      <c r="M14" s="49">
        <v>6</v>
      </c>
      <c r="N14" s="49">
        <v>15</v>
      </c>
      <c r="O14" t="s">
        <v>18</v>
      </c>
      <c r="P14" t="s">
        <v>18</v>
      </c>
      <c r="Q14" t="s">
        <v>15</v>
      </c>
      <c r="R14" t="s">
        <v>259</v>
      </c>
    </row>
    <row r="16" spans="1:19">
      <c r="N16" s="60" t="s">
        <v>15</v>
      </c>
      <c r="O16" s="60">
        <f>SUMIF($O$12:$R$14,N16,$K$12:$N$14)</f>
        <v>40</v>
      </c>
    </row>
    <row r="17" spans="2:17">
      <c r="J17" s="36"/>
      <c r="K17" s="73" t="s">
        <v>53</v>
      </c>
      <c r="L17" s="53" t="s">
        <v>54</v>
      </c>
      <c r="N17" s="26" t="s">
        <v>18</v>
      </c>
      <c r="O17" s="60">
        <f t="shared" ref="O17" si="5">SUMIF($O$12:$R$14,N17,$K$12:$N$14)</f>
        <v>67</v>
      </c>
    </row>
    <row r="18" spans="2:17">
      <c r="C18" s="49" t="s">
        <v>217</v>
      </c>
      <c r="D18" s="2" t="s">
        <v>48</v>
      </c>
      <c r="E18" s="6">
        <v>180</v>
      </c>
      <c r="J18" s="36" t="s">
        <v>255</v>
      </c>
      <c r="K18" s="74">
        <f>SUM(K12:K14)</f>
        <v>45</v>
      </c>
      <c r="L18" s="3"/>
      <c r="N18" s="26" t="s">
        <v>20</v>
      </c>
      <c r="O18" s="60">
        <f>SUMIF($O$12:$R$14,N18,$K$12:$N$14)</f>
        <v>15</v>
      </c>
    </row>
    <row r="19" spans="2:17">
      <c r="C19" s="49">
        <v>7</v>
      </c>
      <c r="D19" s="9">
        <f>C19/SUM(C$19:C$22)</f>
        <v>0.25</v>
      </c>
      <c r="E19" s="10">
        <f>$E$18*D19</f>
        <v>45</v>
      </c>
      <c r="J19" s="36" t="s">
        <v>253</v>
      </c>
      <c r="K19" s="74">
        <f>SUM(L12:L14)</f>
        <v>39</v>
      </c>
      <c r="L19" s="3"/>
      <c r="N19" s="2" t="s">
        <v>23</v>
      </c>
      <c r="O19" s="60">
        <f>SUMIF($O$12:$R$14,N19,$K$12:$N$14)</f>
        <v>36</v>
      </c>
    </row>
    <row r="20" spans="2:17">
      <c r="C20" s="49">
        <v>6</v>
      </c>
      <c r="D20" s="9">
        <f>C20/SUM(C$19:C$22)</f>
        <v>0.21428571428571427</v>
      </c>
      <c r="E20" s="10">
        <f t="shared" ref="E20" si="6">$E$18*D20</f>
        <v>38.571428571428569</v>
      </c>
      <c r="J20" s="36" t="s">
        <v>221</v>
      </c>
      <c r="K20" s="74">
        <f>SUM(M12:M14)</f>
        <v>32</v>
      </c>
      <c r="L20" s="3"/>
      <c r="N20" s="60" t="s">
        <v>22</v>
      </c>
      <c r="O20" s="60">
        <f>SUMIF($O$12:$R$14,N20,$K$12:$N$14)</f>
        <v>33</v>
      </c>
    </row>
    <row r="21" spans="2:17">
      <c r="C21" s="49">
        <v>5</v>
      </c>
      <c r="D21" s="9">
        <f>C21/SUM(C$19:C$22)</f>
        <v>0.17857142857142858</v>
      </c>
      <c r="E21" s="10">
        <f>$E$18*D21</f>
        <v>32.142857142857146</v>
      </c>
      <c r="J21" s="75" t="s">
        <v>227</v>
      </c>
      <c r="K21" s="74">
        <f>SUM(N12:N14)</f>
        <v>75</v>
      </c>
      <c r="L21" s="3">
        <v>44</v>
      </c>
      <c r="N21" s="78" t="s">
        <v>257</v>
      </c>
      <c r="O21" s="60">
        <f>SUMIF($O$12:$R$14,N21,$K$12:$N$14)</f>
        <v>0</v>
      </c>
    </row>
    <row r="22" spans="2:17">
      <c r="C22" s="49">
        <v>10</v>
      </c>
      <c r="D22" s="9">
        <f>C22/SUM(C$19:C$22)</f>
        <v>0.35714285714285715</v>
      </c>
      <c r="E22" s="10">
        <f>$E$18*D22</f>
        <v>64.285714285714292</v>
      </c>
      <c r="O22" s="57"/>
      <c r="P22" s="57"/>
      <c r="Q22" s="57"/>
    </row>
    <row r="23" spans="2:17">
      <c r="N23" s="49" t="s">
        <v>35</v>
      </c>
      <c r="O23" s="57"/>
      <c r="P23" s="57"/>
      <c r="Q23" s="57"/>
    </row>
    <row r="24" spans="2:17">
      <c r="C24" s="49" t="s">
        <v>217</v>
      </c>
      <c r="D24" s="60" t="s">
        <v>54</v>
      </c>
      <c r="E24" s="27">
        <v>40</v>
      </c>
      <c r="F24" s="50"/>
      <c r="N24" s="49" t="s">
        <v>30</v>
      </c>
    </row>
    <row r="25" spans="2:17">
      <c r="C25" s="49">
        <v>6</v>
      </c>
      <c r="D25" s="51">
        <f>C25/SUM(C$25:C$27)</f>
        <v>0.42857142857142855</v>
      </c>
      <c r="E25" s="56">
        <f>$E$24*D25</f>
        <v>17.142857142857142</v>
      </c>
      <c r="F25" s="50"/>
      <c r="N25" s="49" t="s">
        <v>36</v>
      </c>
    </row>
    <row r="26" spans="2:17">
      <c r="C26" s="49">
        <v>5</v>
      </c>
      <c r="D26" s="51">
        <f t="shared" ref="D26:D27" si="7">C26/SUM(C$25:C$27)</f>
        <v>0.35714285714285715</v>
      </c>
      <c r="E26" s="56">
        <f>$E$24*D26</f>
        <v>14.285714285714286</v>
      </c>
      <c r="F26" s="50"/>
      <c r="N26" s="49" t="s">
        <v>32</v>
      </c>
    </row>
    <row r="27" spans="2:17">
      <c r="C27" s="49">
        <v>3</v>
      </c>
      <c r="D27" s="51">
        <f t="shared" si="7"/>
        <v>0.21428571428571427</v>
      </c>
      <c r="E27" s="56">
        <f t="shared" ref="E27" si="8">$E$24*D27</f>
        <v>8.5714285714285712</v>
      </c>
      <c r="F27" s="50"/>
      <c r="N27" s="49" t="s">
        <v>39</v>
      </c>
    </row>
    <row r="28" spans="2:17">
      <c r="N28" s="49" t="s">
        <v>31</v>
      </c>
    </row>
    <row r="29" spans="2:17">
      <c r="N29" s="49" t="s">
        <v>29</v>
      </c>
    </row>
    <row r="30" spans="2:17">
      <c r="B30" s="27"/>
      <c r="C30" s="99" t="s">
        <v>45</v>
      </c>
      <c r="D30" s="99"/>
      <c r="E30" s="99"/>
      <c r="F30" s="100" t="s">
        <v>46</v>
      </c>
      <c r="G30" s="99"/>
      <c r="H30" s="99"/>
      <c r="I30" s="101" t="s">
        <v>47</v>
      </c>
      <c r="J30" s="101" t="s">
        <v>48</v>
      </c>
      <c r="K30" s="101" t="s">
        <v>5</v>
      </c>
      <c r="N30" s="78" t="s">
        <v>257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102"/>
      <c r="J31" s="102"/>
      <c r="K31" s="102"/>
    </row>
    <row r="32" spans="2:17">
      <c r="B32" s="2"/>
      <c r="C32" s="3">
        <f>SUM(C33:C39)</f>
        <v>116</v>
      </c>
      <c r="D32" s="3">
        <f t="shared" ref="D32:E32" si="9">SUM(D33:D39)</f>
        <v>0</v>
      </c>
      <c r="E32" s="3">
        <f t="shared" si="9"/>
        <v>0</v>
      </c>
      <c r="F32" s="3">
        <v>44</v>
      </c>
      <c r="G32" s="3"/>
      <c r="H32" s="3"/>
      <c r="I32" s="103"/>
      <c r="J32" s="103"/>
      <c r="K32" s="103"/>
    </row>
    <row r="33" spans="1:15">
      <c r="A33">
        <v>79</v>
      </c>
      <c r="B33" s="26" t="s">
        <v>18</v>
      </c>
      <c r="C33" s="2">
        <v>31</v>
      </c>
      <c r="D33" s="2">
        <v>0</v>
      </c>
      <c r="E33" s="2">
        <v>0</v>
      </c>
      <c r="F33" s="25">
        <f>IFERROR(F$32/$C$32*C33,"")</f>
        <v>11.758620689655173</v>
      </c>
      <c r="G33" s="25" t="str">
        <f>IFERROR(G$32/$D$32*D33,"")</f>
        <v/>
      </c>
      <c r="H33" s="25" t="str">
        <f>IFERROR(H$32/$E$32*E33,"")</f>
        <v/>
      </c>
      <c r="I33" s="34">
        <f>SUM(F33:H33)</f>
        <v>11.758620689655173</v>
      </c>
      <c r="J33" s="29">
        <f>IFERROR(VLOOKUP(B33,$N$16:$O$23,2,FALSE),0)</f>
        <v>67</v>
      </c>
      <c r="K33" s="29">
        <f t="shared" ref="K33:K38" si="10">SUM(I33:J33)</f>
        <v>78.758620689655174</v>
      </c>
      <c r="O33" s="43"/>
    </row>
    <row r="34" spans="1:15">
      <c r="A34">
        <v>46</v>
      </c>
      <c r="B34" s="26" t="s">
        <v>35</v>
      </c>
      <c r="C34" s="2">
        <v>15</v>
      </c>
      <c r="D34" s="2">
        <v>0</v>
      </c>
      <c r="E34" s="2">
        <v>0</v>
      </c>
      <c r="F34" s="25">
        <f t="shared" ref="F34:F39" si="11">IFERROR(F$32/$C$32*C34,"")</f>
        <v>5.6896551724137927</v>
      </c>
      <c r="G34" s="25" t="str">
        <f t="shared" ref="G34:G39" si="12">IFERROR(G$32/$D$32*D34,"")</f>
        <v/>
      </c>
      <c r="H34" s="25" t="str">
        <f t="shared" ref="H34:H39" si="13">IFERROR(H$32/$E$32*E34,"")</f>
        <v/>
      </c>
      <c r="I34" s="34">
        <f t="shared" ref="I34:I39" si="14">SUM(F34:H34)</f>
        <v>5.6896551724137927</v>
      </c>
      <c r="J34" s="29">
        <f t="shared" ref="J34:J39" si="15">IFERROR(VLOOKUP(B34,$N$16:$O$23,2,FALSE),0)</f>
        <v>40</v>
      </c>
      <c r="K34" s="29">
        <f t="shared" si="10"/>
        <v>45.689655172413794</v>
      </c>
      <c r="N34" s="58"/>
      <c r="O34" s="24"/>
    </row>
    <row r="35" spans="1:15">
      <c r="A35">
        <v>19</v>
      </c>
      <c r="B35" s="2" t="s">
        <v>20</v>
      </c>
      <c r="C35" s="2">
        <v>11</v>
      </c>
      <c r="D35" s="2">
        <v>0</v>
      </c>
      <c r="E35" s="2">
        <v>0</v>
      </c>
      <c r="F35" s="25">
        <f t="shared" si="11"/>
        <v>4.1724137931034484</v>
      </c>
      <c r="G35" s="25" t="str">
        <f t="shared" si="12"/>
        <v/>
      </c>
      <c r="H35" s="25" t="str">
        <f t="shared" si="13"/>
        <v/>
      </c>
      <c r="I35" s="34">
        <f t="shared" si="14"/>
        <v>4.1724137931034484</v>
      </c>
      <c r="J35" s="29">
        <f t="shared" si="15"/>
        <v>15</v>
      </c>
      <c r="K35" s="29">
        <f t="shared" si="10"/>
        <v>19.172413793103448</v>
      </c>
      <c r="N35" s="58"/>
      <c r="O35" s="23"/>
    </row>
    <row r="36" spans="1:15">
      <c r="A36">
        <v>4</v>
      </c>
      <c r="B36" s="48" t="s">
        <v>260</v>
      </c>
      <c r="C36" s="2">
        <v>11</v>
      </c>
      <c r="D36" s="2">
        <v>0</v>
      </c>
      <c r="E36" s="2">
        <v>0</v>
      </c>
      <c r="F36" s="25">
        <f t="shared" si="11"/>
        <v>4.1724137931034484</v>
      </c>
      <c r="G36" s="25" t="str">
        <f t="shared" si="12"/>
        <v/>
      </c>
      <c r="H36" s="25" t="str">
        <f t="shared" si="13"/>
        <v/>
      </c>
      <c r="I36" s="34">
        <f t="shared" si="14"/>
        <v>4.1724137931034484</v>
      </c>
      <c r="J36" s="29">
        <f t="shared" si="15"/>
        <v>0</v>
      </c>
      <c r="K36" s="29">
        <f t="shared" si="10"/>
        <v>4.1724137931034484</v>
      </c>
      <c r="N36" s="58"/>
      <c r="O36" s="24"/>
    </row>
    <row r="37" spans="1:15">
      <c r="A37">
        <v>39</v>
      </c>
      <c r="B37" s="26" t="s">
        <v>32</v>
      </c>
      <c r="C37" s="2">
        <v>17</v>
      </c>
      <c r="D37" s="2">
        <v>0</v>
      </c>
      <c r="E37" s="2">
        <v>0</v>
      </c>
      <c r="F37" s="25">
        <f t="shared" si="11"/>
        <v>6.4482758620689653</v>
      </c>
      <c r="G37" s="25" t="str">
        <f t="shared" si="12"/>
        <v/>
      </c>
      <c r="H37" s="25" t="str">
        <f t="shared" si="13"/>
        <v/>
      </c>
      <c r="I37" s="34">
        <f t="shared" si="14"/>
        <v>6.4482758620689653</v>
      </c>
      <c r="J37" s="29">
        <f t="shared" si="15"/>
        <v>33</v>
      </c>
      <c r="K37" s="29">
        <f t="shared" si="10"/>
        <v>39.448275862068968</v>
      </c>
      <c r="N37" s="58"/>
      <c r="O37" s="24"/>
    </row>
    <row r="38" spans="1:15">
      <c r="A38">
        <v>45</v>
      </c>
      <c r="B38" s="87" t="s">
        <v>258</v>
      </c>
      <c r="C38" s="2">
        <v>25</v>
      </c>
      <c r="D38" s="2">
        <v>0</v>
      </c>
      <c r="E38" s="2">
        <v>0</v>
      </c>
      <c r="F38" s="25">
        <f t="shared" si="11"/>
        <v>9.4827586206896548</v>
      </c>
      <c r="G38" s="25" t="str">
        <f t="shared" si="12"/>
        <v/>
      </c>
      <c r="H38" s="25" t="str">
        <f t="shared" si="13"/>
        <v/>
      </c>
      <c r="I38" s="34">
        <f t="shared" si="14"/>
        <v>9.4827586206896548</v>
      </c>
      <c r="J38" s="29">
        <f t="shared" si="15"/>
        <v>36</v>
      </c>
      <c r="K38" s="29">
        <f t="shared" si="10"/>
        <v>45.482758620689651</v>
      </c>
      <c r="N38" s="58"/>
      <c r="O38" s="24"/>
    </row>
    <row r="39" spans="1:15">
      <c r="A39">
        <v>2</v>
      </c>
      <c r="B39" s="87" t="s">
        <v>261</v>
      </c>
      <c r="C39" s="2">
        <v>6</v>
      </c>
      <c r="D39" s="2">
        <v>0</v>
      </c>
      <c r="E39" s="2">
        <v>0</v>
      </c>
      <c r="F39" s="25">
        <f t="shared" si="11"/>
        <v>2.2758620689655169</v>
      </c>
      <c r="G39" s="25" t="str">
        <f t="shared" si="12"/>
        <v/>
      </c>
      <c r="H39" s="25" t="str">
        <f t="shared" si="13"/>
        <v/>
      </c>
      <c r="I39" s="34">
        <f t="shared" si="14"/>
        <v>2.2758620689655169</v>
      </c>
      <c r="J39" s="29">
        <f t="shared" si="15"/>
        <v>0</v>
      </c>
      <c r="K39" s="29">
        <f t="shared" ref="K39" si="16">SUM(I39:J39)</f>
        <v>2.2758620689655169</v>
      </c>
      <c r="N39" s="58"/>
      <c r="O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26" t="s">
        <v>18</v>
      </c>
      <c r="C44" s="26"/>
      <c r="D44" s="26"/>
      <c r="E44" s="60"/>
      <c r="F44" s="88"/>
    </row>
    <row r="45" spans="1:15">
      <c r="B45" s="26" t="s">
        <v>35</v>
      </c>
      <c r="C45" s="2"/>
      <c r="D45" s="26"/>
      <c r="E45" s="60"/>
      <c r="F45" s="89"/>
    </row>
    <row r="46" spans="1:15">
      <c r="B46" s="2" t="s">
        <v>20</v>
      </c>
      <c r="C46" s="2"/>
      <c r="D46" s="26"/>
      <c r="E46" s="60"/>
      <c r="F46" s="89"/>
    </row>
    <row r="47" spans="1:15">
      <c r="B47" s="48" t="s">
        <v>260</v>
      </c>
      <c r="C47" s="3"/>
      <c r="D47" s="26"/>
      <c r="E47" s="3"/>
      <c r="F47" s="89"/>
    </row>
    <row r="48" spans="1:15">
      <c r="B48" s="26" t="s">
        <v>32</v>
      </c>
      <c r="C48" s="2"/>
      <c r="D48" s="26"/>
      <c r="E48" s="60"/>
      <c r="F48" s="89"/>
    </row>
    <row r="49" spans="2:15">
      <c r="B49" s="87" t="s">
        <v>258</v>
      </c>
      <c r="C49" s="2"/>
      <c r="D49" s="2"/>
      <c r="E49" s="3"/>
      <c r="F49" s="89"/>
    </row>
    <row r="50" spans="2:15">
      <c r="B50" s="87" t="s">
        <v>261</v>
      </c>
      <c r="E50" s="50"/>
      <c r="F50" s="90"/>
    </row>
    <row r="51" spans="2:15">
      <c r="B51" s="87"/>
      <c r="E51" s="50"/>
      <c r="F51" s="23"/>
    </row>
    <row r="52" spans="2:15">
      <c r="B52" s="26" t="s">
        <v>18</v>
      </c>
      <c r="C52" s="49"/>
      <c r="D52" s="2"/>
    </row>
    <row r="53" spans="2:15">
      <c r="B53" s="26" t="s">
        <v>35</v>
      </c>
      <c r="C53" s="49"/>
      <c r="D53" s="2"/>
      <c r="O53" s="43"/>
    </row>
    <row r="54" spans="2:15">
      <c r="B54" s="2" t="s">
        <v>20</v>
      </c>
      <c r="C54" s="49"/>
      <c r="D54" s="2"/>
    </row>
    <row r="55" spans="2:15">
      <c r="B55" s="48" t="s">
        <v>260</v>
      </c>
      <c r="C55" s="49"/>
      <c r="D55" s="2"/>
      <c r="O55" s="24"/>
    </row>
    <row r="56" spans="2:15">
      <c r="B56" s="26" t="s">
        <v>32</v>
      </c>
      <c r="C56" s="49"/>
      <c r="D56" s="2"/>
    </row>
    <row r="57" spans="2:15">
      <c r="B57" s="87" t="s">
        <v>258</v>
      </c>
      <c r="C57" s="49"/>
      <c r="D57" s="2">
        <v>-4</v>
      </c>
    </row>
    <row r="58" spans="2:15">
      <c r="B58" s="87" t="s">
        <v>261</v>
      </c>
      <c r="C58" s="49"/>
      <c r="D58" s="2">
        <v>-2</v>
      </c>
    </row>
  </sheetData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C5" sqref="C5"/>
    </sheetView>
  </sheetViews>
  <sheetFormatPr defaultColWidth="8.875" defaultRowHeight="13.5"/>
  <cols>
    <col min="1" max="1" width="3.375" bestFit="1" customWidth="1"/>
    <col min="2" max="2" width="5.125" bestFit="1" customWidth="1"/>
    <col min="3" max="3" width="5.125" customWidth="1"/>
    <col min="4" max="8" width="5.375" bestFit="1" customWidth="1"/>
    <col min="9" max="9" width="5.125" bestFit="1" customWidth="1"/>
    <col min="10" max="10" width="7.125" bestFit="1" customWidth="1"/>
    <col min="11" max="11" width="11" bestFit="1" customWidth="1"/>
  </cols>
  <sheetData>
    <row r="1" spans="1:11">
      <c r="B1" s="33" t="s">
        <v>52</v>
      </c>
      <c r="C1" s="2">
        <v>20</v>
      </c>
      <c r="D1" s="2">
        <v>20</v>
      </c>
      <c r="E1" s="2">
        <v>20</v>
      </c>
      <c r="F1" s="2">
        <v>20</v>
      </c>
      <c r="G1" s="2">
        <v>20</v>
      </c>
      <c r="H1" s="2">
        <v>20</v>
      </c>
    </row>
    <row r="2" spans="1:11">
      <c r="A2" s="2"/>
      <c r="B2" s="6" t="s">
        <v>5</v>
      </c>
      <c r="C2" s="6" t="s">
        <v>49</v>
      </c>
      <c r="D2" s="6" t="s">
        <v>34</v>
      </c>
      <c r="E2" s="6" t="s">
        <v>40</v>
      </c>
      <c r="F2" s="6" t="s">
        <v>26</v>
      </c>
      <c r="G2" s="6" t="s">
        <v>27</v>
      </c>
      <c r="H2" s="6" t="s">
        <v>28</v>
      </c>
      <c r="I2" s="15" t="s">
        <v>24</v>
      </c>
      <c r="J2" s="16" t="s">
        <v>6</v>
      </c>
      <c r="K2" s="17" t="s">
        <v>7</v>
      </c>
    </row>
    <row r="3" spans="1:11">
      <c r="A3" s="13" t="s">
        <v>36</v>
      </c>
      <c r="B3" s="2">
        <v>211</v>
      </c>
      <c r="C3" s="19">
        <v>8</v>
      </c>
      <c r="D3" s="19">
        <v>36</v>
      </c>
      <c r="E3" s="19">
        <v>55</v>
      </c>
      <c r="F3" s="19">
        <v>20</v>
      </c>
      <c r="G3" s="19">
        <v>25</v>
      </c>
      <c r="H3" s="19">
        <v>35</v>
      </c>
      <c r="I3" s="3">
        <f>COUNTA(C3:H3)</f>
        <v>6</v>
      </c>
      <c r="J3" s="31">
        <f>B3-IF(ISBLANK(C3),0,C$1)-IF(ISBLANK(D3),0,D$1)-IF(ISBLANK(E3),0,E$1)-IF(ISBLANK(F3),0,F$1)-IF(ISBLANK(G3),0,G$1)-IF(ISBLANK(H3),0,H$1)</f>
        <v>91</v>
      </c>
      <c r="K3" s="11">
        <f>J3/I3</f>
        <v>15.166666666666666</v>
      </c>
    </row>
    <row r="4" spans="1:11">
      <c r="A4" s="12" t="s">
        <v>35</v>
      </c>
      <c r="B4" s="2">
        <v>183</v>
      </c>
      <c r="C4" s="19">
        <v>35</v>
      </c>
      <c r="D4" s="19">
        <v>18</v>
      </c>
      <c r="E4" s="19">
        <v>25</v>
      </c>
      <c r="F4" s="19">
        <v>30</v>
      </c>
      <c r="G4" s="19">
        <v>35</v>
      </c>
      <c r="H4" s="19">
        <v>40</v>
      </c>
      <c r="I4" s="3">
        <f t="shared" ref="I4:I10" si="0">COUNTA(C4:H4)</f>
        <v>6</v>
      </c>
      <c r="J4" s="31">
        <f t="shared" ref="J4:J12" si="1">B4-IF(ISBLANK(C4),0,C$1)-IF(ISBLANK(D4),0,D$1)-IF(ISBLANK(E4),0,E$1)-IF(ISBLANK(F4),0,F$1)-IF(ISBLANK(G4),0,G$1)-IF(ISBLANK(H4),0,H$1)</f>
        <v>63</v>
      </c>
      <c r="K4" s="11">
        <f t="shared" ref="K4:K11" si="2">J4/I4</f>
        <v>10.5</v>
      </c>
    </row>
    <row r="5" spans="1:11">
      <c r="A5" s="13" t="s">
        <v>38</v>
      </c>
      <c r="B5" s="2">
        <v>138</v>
      </c>
      <c r="C5" s="19">
        <v>26</v>
      </c>
      <c r="D5" s="19">
        <v>18</v>
      </c>
      <c r="E5" s="19">
        <v>0</v>
      </c>
      <c r="F5" s="19">
        <v>40</v>
      </c>
      <c r="G5" s="19">
        <v>45</v>
      </c>
      <c r="H5" s="19">
        <v>15</v>
      </c>
      <c r="I5" s="3">
        <f t="shared" si="0"/>
        <v>6</v>
      </c>
      <c r="J5" s="31">
        <f t="shared" si="1"/>
        <v>18</v>
      </c>
      <c r="K5" s="11">
        <f t="shared" si="2"/>
        <v>3</v>
      </c>
    </row>
    <row r="6" spans="1:11">
      <c r="A6" s="12" t="s">
        <v>37</v>
      </c>
      <c r="B6" s="2">
        <v>133</v>
      </c>
      <c r="C6" s="19">
        <v>16</v>
      </c>
      <c r="D6" s="19">
        <v>18</v>
      </c>
      <c r="E6" s="19">
        <v>13</v>
      </c>
      <c r="F6" s="19">
        <v>35</v>
      </c>
      <c r="G6" s="19">
        <v>7</v>
      </c>
      <c r="H6" s="19">
        <v>30</v>
      </c>
      <c r="I6" s="3">
        <f t="shared" si="0"/>
        <v>6</v>
      </c>
      <c r="J6" s="31">
        <f t="shared" si="1"/>
        <v>13</v>
      </c>
      <c r="K6" s="11">
        <f t="shared" si="2"/>
        <v>2.1666666666666665</v>
      </c>
    </row>
    <row r="7" spans="1:11">
      <c r="A7" s="12" t="s">
        <v>30</v>
      </c>
      <c r="B7" s="2">
        <v>108</v>
      </c>
      <c r="C7" s="19">
        <v>7</v>
      </c>
      <c r="D7" s="19">
        <v>54</v>
      </c>
      <c r="E7" s="19">
        <v>27</v>
      </c>
      <c r="F7" s="19">
        <v>10</v>
      </c>
      <c r="G7" s="19">
        <v>3</v>
      </c>
      <c r="H7" s="19">
        <v>7</v>
      </c>
      <c r="I7" s="3">
        <f t="shared" si="0"/>
        <v>6</v>
      </c>
      <c r="J7" s="31">
        <f t="shared" si="1"/>
        <v>-12</v>
      </c>
      <c r="K7" s="11">
        <f t="shared" si="2"/>
        <v>-2</v>
      </c>
    </row>
    <row r="8" spans="1:11">
      <c r="A8" s="13" t="s">
        <v>39</v>
      </c>
      <c r="B8" s="2">
        <v>84</v>
      </c>
      <c r="C8" s="19">
        <v>35</v>
      </c>
      <c r="D8" s="19">
        <v>9</v>
      </c>
      <c r="E8" s="19">
        <v>32</v>
      </c>
      <c r="F8" s="19">
        <v>3</v>
      </c>
      <c r="G8" s="19">
        <v>15</v>
      </c>
      <c r="H8" s="19">
        <v>10</v>
      </c>
      <c r="I8" s="3">
        <f t="shared" si="0"/>
        <v>6</v>
      </c>
      <c r="J8" s="31">
        <f t="shared" si="1"/>
        <v>-36</v>
      </c>
      <c r="K8" s="11">
        <f t="shared" si="2"/>
        <v>-6</v>
      </c>
    </row>
    <row r="9" spans="1:11">
      <c r="A9" s="13" t="s">
        <v>31</v>
      </c>
      <c r="B9" s="2">
        <v>64</v>
      </c>
      <c r="C9" s="19">
        <v>16</v>
      </c>
      <c r="D9" s="19">
        <v>9</v>
      </c>
      <c r="E9" s="19">
        <v>0</v>
      </c>
      <c r="F9" s="19">
        <v>15</v>
      </c>
      <c r="G9" s="19">
        <v>10</v>
      </c>
      <c r="H9" s="19">
        <v>20</v>
      </c>
      <c r="I9" s="3">
        <f t="shared" si="0"/>
        <v>6</v>
      </c>
      <c r="J9" s="31">
        <f t="shared" si="1"/>
        <v>-56</v>
      </c>
      <c r="K9" s="11">
        <f t="shared" si="2"/>
        <v>-9.3333333333333339</v>
      </c>
    </row>
    <row r="10" spans="1:11">
      <c r="A10" s="12" t="s">
        <v>32</v>
      </c>
      <c r="B10" s="2">
        <v>18</v>
      </c>
      <c r="C10" s="19">
        <v>9</v>
      </c>
      <c r="D10" s="19">
        <v>0</v>
      </c>
      <c r="E10" s="19">
        <v>8</v>
      </c>
      <c r="F10" s="19">
        <v>7</v>
      </c>
      <c r="G10" s="19">
        <v>0</v>
      </c>
      <c r="H10" s="19">
        <v>0</v>
      </c>
      <c r="I10" s="3">
        <f t="shared" si="0"/>
        <v>6</v>
      </c>
      <c r="J10" s="31">
        <f t="shared" si="1"/>
        <v>-102</v>
      </c>
      <c r="K10" s="11">
        <f t="shared" si="2"/>
        <v>-17</v>
      </c>
    </row>
    <row r="11" spans="1:11">
      <c r="A11" s="13" t="s">
        <v>33</v>
      </c>
      <c r="B11" s="2">
        <v>3</v>
      </c>
      <c r="C11" s="19"/>
      <c r="D11" s="19"/>
      <c r="E11" s="19"/>
      <c r="F11" s="19"/>
      <c r="G11" s="19"/>
      <c r="H11" s="19">
        <v>3</v>
      </c>
      <c r="I11" s="3">
        <f>COUNTA(C11:H11)</f>
        <v>1</v>
      </c>
      <c r="J11" s="31">
        <f t="shared" si="1"/>
        <v>-17</v>
      </c>
      <c r="K11" s="11">
        <f t="shared" si="2"/>
        <v>-17</v>
      </c>
    </row>
    <row r="12" spans="1:11">
      <c r="A12" s="14" t="s">
        <v>29</v>
      </c>
      <c r="B12" s="2">
        <v>0</v>
      </c>
      <c r="C12" s="19"/>
      <c r="D12" s="19">
        <v>0</v>
      </c>
      <c r="E12" s="19">
        <v>0</v>
      </c>
      <c r="F12" s="19">
        <v>0</v>
      </c>
      <c r="G12" s="19"/>
      <c r="H12" s="19"/>
      <c r="I12" s="3">
        <f>COUNTA(C12:H12)</f>
        <v>3</v>
      </c>
      <c r="J12" s="31">
        <f t="shared" si="1"/>
        <v>-60</v>
      </c>
      <c r="K12" s="11">
        <f>J12/I12</f>
        <v>-20</v>
      </c>
    </row>
    <row r="17" spans="10:10">
      <c r="J17" s="1"/>
    </row>
    <row r="20" spans="10:10">
      <c r="J20" s="1"/>
    </row>
    <row r="23" spans="10:10">
      <c r="J23" s="1"/>
    </row>
  </sheetData>
  <phoneticPr fontId="1"/>
  <conditionalFormatting sqref="C3:H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K13" sqref="K13"/>
    </sheetView>
  </sheetViews>
  <sheetFormatPr defaultColWidth="8.875" defaultRowHeight="13.5"/>
  <cols>
    <col min="1" max="1" width="3.375" bestFit="1" customWidth="1"/>
    <col min="2" max="2" width="5.125" bestFit="1" customWidth="1"/>
    <col min="3" max="3" width="5.125" customWidth="1"/>
    <col min="4" max="8" width="5.375" bestFit="1" customWidth="1"/>
    <col min="9" max="9" width="5.125" bestFit="1" customWidth="1"/>
    <col min="10" max="10" width="7.125" bestFit="1" customWidth="1"/>
    <col min="11" max="11" width="11" bestFit="1" customWidth="1"/>
  </cols>
  <sheetData>
    <row r="1" spans="1:11">
      <c r="A1" s="2"/>
      <c r="B1" s="6" t="s">
        <v>5</v>
      </c>
      <c r="C1" s="6" t="s">
        <v>14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15" t="s">
        <v>24</v>
      </c>
      <c r="J1" s="16" t="s">
        <v>6</v>
      </c>
      <c r="K1" s="17" t="s">
        <v>7</v>
      </c>
    </row>
    <row r="2" spans="1:11">
      <c r="A2" s="13" t="s">
        <v>15</v>
      </c>
      <c r="B2" s="2">
        <f>SUM(C2:H2)</f>
        <v>195</v>
      </c>
      <c r="C2" s="18">
        <v>30</v>
      </c>
      <c r="D2" s="18">
        <v>35</v>
      </c>
      <c r="E2" s="18">
        <v>40</v>
      </c>
      <c r="F2" s="18">
        <v>35</v>
      </c>
      <c r="G2" s="18">
        <v>45</v>
      </c>
      <c r="H2" s="18">
        <v>10</v>
      </c>
      <c r="I2" s="3">
        <f t="shared" ref="I2:I9" si="0">COUNTA(C2:H2)</f>
        <v>6</v>
      </c>
      <c r="J2" s="2">
        <f>B2-20*I2</f>
        <v>75</v>
      </c>
      <c r="K2" s="11">
        <f>J2/I2</f>
        <v>12.5</v>
      </c>
    </row>
    <row r="3" spans="1:11">
      <c r="A3" s="12" t="s">
        <v>16</v>
      </c>
      <c r="B3" s="2">
        <f t="shared" ref="B3:B10" si="1">SUM(C3:H3)</f>
        <v>190</v>
      </c>
      <c r="C3" s="18">
        <v>40</v>
      </c>
      <c r="D3" s="18">
        <v>45</v>
      </c>
      <c r="E3" s="18">
        <v>15</v>
      </c>
      <c r="F3" s="18">
        <v>20</v>
      </c>
      <c r="G3" s="18">
        <v>25</v>
      </c>
      <c r="H3" s="18">
        <v>45</v>
      </c>
      <c r="I3" s="3">
        <f t="shared" si="0"/>
        <v>6</v>
      </c>
      <c r="J3" s="2">
        <f t="shared" ref="J3:J9" si="2">B3-20*I3</f>
        <v>70</v>
      </c>
      <c r="K3" s="11">
        <f t="shared" ref="K3:K10" si="3">J3/I3</f>
        <v>11.666666666666666</v>
      </c>
    </row>
    <row r="4" spans="1:11">
      <c r="A4" s="13" t="s">
        <v>17</v>
      </c>
      <c r="B4" s="2">
        <f>SUM(C4:H4)</f>
        <v>172</v>
      </c>
      <c r="C4" s="18">
        <v>35</v>
      </c>
      <c r="D4" s="18">
        <v>7</v>
      </c>
      <c r="E4" s="18">
        <v>30</v>
      </c>
      <c r="F4" s="18">
        <v>30</v>
      </c>
      <c r="G4" s="18">
        <v>35</v>
      </c>
      <c r="H4" s="18">
        <v>35</v>
      </c>
      <c r="I4" s="3">
        <f t="shared" si="0"/>
        <v>6</v>
      </c>
      <c r="J4" s="2">
        <f t="shared" si="2"/>
        <v>52</v>
      </c>
      <c r="K4" s="11">
        <f t="shared" si="3"/>
        <v>8.6666666666666661</v>
      </c>
    </row>
    <row r="5" spans="1:11">
      <c r="A5" s="12" t="s">
        <v>18</v>
      </c>
      <c r="B5" s="2">
        <f t="shared" si="1"/>
        <v>150</v>
      </c>
      <c r="C5" s="18">
        <v>20</v>
      </c>
      <c r="D5" s="18">
        <v>25</v>
      </c>
      <c r="E5" s="18">
        <v>35</v>
      </c>
      <c r="F5" s="18">
        <v>40</v>
      </c>
      <c r="G5" s="18">
        <v>15</v>
      </c>
      <c r="H5" s="18">
        <v>15</v>
      </c>
      <c r="I5" s="3">
        <f t="shared" si="0"/>
        <v>6</v>
      </c>
      <c r="J5" s="2">
        <f>B5-20*I5</f>
        <v>30</v>
      </c>
      <c r="K5" s="11">
        <f t="shared" si="3"/>
        <v>5</v>
      </c>
    </row>
    <row r="6" spans="1:11">
      <c r="A6" s="12" t="s">
        <v>19</v>
      </c>
      <c r="B6" s="2">
        <f t="shared" si="1"/>
        <v>85</v>
      </c>
      <c r="C6" s="18">
        <v>15</v>
      </c>
      <c r="D6" s="18">
        <v>10</v>
      </c>
      <c r="E6" s="18">
        <v>20</v>
      </c>
      <c r="F6" s="18">
        <v>10</v>
      </c>
      <c r="G6" s="18">
        <v>5</v>
      </c>
      <c r="H6" s="18">
        <v>25</v>
      </c>
      <c r="I6" s="3">
        <f t="shared" si="0"/>
        <v>6</v>
      </c>
      <c r="J6" s="2">
        <f t="shared" si="2"/>
        <v>-35</v>
      </c>
      <c r="K6" s="11">
        <f t="shared" si="3"/>
        <v>-5.833333333333333</v>
      </c>
    </row>
    <row r="7" spans="1:11">
      <c r="A7" s="12" t="s">
        <v>20</v>
      </c>
      <c r="B7" s="2">
        <f t="shared" si="1"/>
        <v>58</v>
      </c>
      <c r="C7" s="18">
        <v>3</v>
      </c>
      <c r="D7" s="18">
        <v>15</v>
      </c>
      <c r="E7" s="18">
        <v>10</v>
      </c>
      <c r="F7" s="18">
        <v>15</v>
      </c>
      <c r="G7" s="18">
        <v>10</v>
      </c>
      <c r="H7" s="18">
        <v>5</v>
      </c>
      <c r="I7" s="3">
        <f t="shared" si="0"/>
        <v>6</v>
      </c>
      <c r="J7" s="2">
        <f t="shared" si="2"/>
        <v>-62</v>
      </c>
      <c r="K7" s="11">
        <f t="shared" si="3"/>
        <v>-10.333333333333334</v>
      </c>
    </row>
    <row r="8" spans="1:11">
      <c r="A8" s="13" t="s">
        <v>21</v>
      </c>
      <c r="B8" s="2">
        <f t="shared" si="1"/>
        <v>57</v>
      </c>
      <c r="C8" s="18">
        <v>10</v>
      </c>
      <c r="D8" s="18">
        <v>3</v>
      </c>
      <c r="E8" s="18">
        <v>7</v>
      </c>
      <c r="F8" s="18">
        <v>7</v>
      </c>
      <c r="G8" s="18">
        <v>15</v>
      </c>
      <c r="H8" s="18">
        <v>15</v>
      </c>
      <c r="I8" s="3">
        <f t="shared" si="0"/>
        <v>6</v>
      </c>
      <c r="J8" s="2">
        <f t="shared" si="2"/>
        <v>-63</v>
      </c>
      <c r="K8" s="11">
        <f t="shared" si="3"/>
        <v>-10.5</v>
      </c>
    </row>
    <row r="9" spans="1:11">
      <c r="A9" s="13" t="s">
        <v>22</v>
      </c>
      <c r="B9" s="2">
        <f t="shared" si="1"/>
        <v>10</v>
      </c>
      <c r="C9" s="18">
        <v>7</v>
      </c>
      <c r="D9" s="18">
        <v>0</v>
      </c>
      <c r="E9" s="18">
        <v>0</v>
      </c>
      <c r="F9" s="18">
        <v>3</v>
      </c>
      <c r="G9" s="18"/>
      <c r="H9" s="18"/>
      <c r="I9" s="3">
        <f t="shared" si="0"/>
        <v>4</v>
      </c>
      <c r="J9" s="2">
        <f t="shared" si="2"/>
        <v>-70</v>
      </c>
      <c r="K9" s="11">
        <f t="shared" si="3"/>
        <v>-17.5</v>
      </c>
    </row>
    <row r="10" spans="1:11">
      <c r="A10" s="13" t="s">
        <v>23</v>
      </c>
      <c r="B10" s="2">
        <f t="shared" si="1"/>
        <v>0</v>
      </c>
      <c r="C10" s="18">
        <v>0</v>
      </c>
      <c r="D10" s="18"/>
      <c r="E10" s="18"/>
      <c r="F10" s="18"/>
      <c r="G10" s="18"/>
      <c r="H10" s="18"/>
      <c r="I10" s="3">
        <f>COUNTA(C10:H10)</f>
        <v>1</v>
      </c>
      <c r="J10" s="2">
        <f>B10-20*I10</f>
        <v>-20</v>
      </c>
      <c r="K10" s="11">
        <f t="shared" si="3"/>
        <v>-20</v>
      </c>
    </row>
    <row r="11" spans="1:11">
      <c r="A11" s="14" t="s">
        <v>25</v>
      </c>
      <c r="B11" s="2">
        <f t="shared" ref="B11" si="4">SUM(C11:H11)</f>
        <v>3</v>
      </c>
      <c r="C11" s="18"/>
      <c r="D11" s="18"/>
      <c r="E11" s="18">
        <v>3</v>
      </c>
      <c r="F11" s="18">
        <v>0</v>
      </c>
      <c r="G11" s="18">
        <v>0</v>
      </c>
      <c r="H11" s="18">
        <v>0</v>
      </c>
      <c r="I11" s="3">
        <f>COUNTA(C11:H11)</f>
        <v>4</v>
      </c>
      <c r="J11" s="2">
        <f>B11-20*I11</f>
        <v>-77</v>
      </c>
      <c r="K11" s="11">
        <f>J11/I11</f>
        <v>-19.25</v>
      </c>
    </row>
    <row r="16" spans="1:11">
      <c r="J16" s="1"/>
    </row>
    <row r="19" spans="10:10">
      <c r="J19" s="1"/>
    </row>
    <row r="22" spans="10:10">
      <c r="J22" s="1"/>
    </row>
  </sheetData>
  <sortState ref="A2:G23">
    <sortCondition descending="1" ref="B2:B23"/>
  </sortState>
  <phoneticPr fontId="1"/>
  <conditionalFormatting sqref="C2:C1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H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H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H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S58"/>
  <sheetViews>
    <sheetView topLeftCell="A13" zoomScale="85" zoomScaleNormal="85" workbookViewId="0">
      <selection activeCell="A33" sqref="A33:B39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4" max="14" width="8.875" customWidth="1"/>
    <col min="15" max="17" width="5" customWidth="1"/>
    <col min="18" max="18" width="5.125" customWidth="1"/>
  </cols>
  <sheetData>
    <row r="1" spans="1:19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7</v>
      </c>
      <c r="J2" s="2">
        <f>H2*I2</f>
        <v>280</v>
      </c>
      <c r="K2" s="2">
        <v>30</v>
      </c>
      <c r="L2" s="2">
        <f>J2-K2</f>
        <v>250</v>
      </c>
      <c r="S2" s="57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:E6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si="1"/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222</v>
      </c>
      <c r="C8" s="7" t="s">
        <v>275</v>
      </c>
      <c r="D8" s="7" t="s">
        <v>274</v>
      </c>
      <c r="E8" s="7" t="s">
        <v>227</v>
      </c>
      <c r="S8" s="24"/>
    </row>
    <row r="9" spans="1:19">
      <c r="A9" t="s">
        <v>13</v>
      </c>
      <c r="B9" s="8">
        <f>B$13*B5</f>
        <v>24.5</v>
      </c>
      <c r="C9" s="8">
        <f t="shared" ref="C9:D9" si="3">C$13*C5</f>
        <v>21</v>
      </c>
      <c r="D9" s="8">
        <f t="shared" si="3"/>
        <v>17.5</v>
      </c>
      <c r="E9" s="8">
        <f>E$13*E5</f>
        <v>35</v>
      </c>
    </row>
    <row r="10" spans="1:19">
      <c r="A10" s="1" t="s">
        <v>11</v>
      </c>
      <c r="B10" s="8">
        <f t="shared" ref="B10:E11" si="4">B$13*B6</f>
        <v>17.5</v>
      </c>
      <c r="C10" s="8">
        <f t="shared" si="4"/>
        <v>15</v>
      </c>
      <c r="D10" s="8">
        <f>D$13*D6</f>
        <v>12.5</v>
      </c>
      <c r="E10" s="8">
        <f>E$13*E6</f>
        <v>25</v>
      </c>
    </row>
    <row r="11" spans="1:19">
      <c r="A11" t="s">
        <v>12</v>
      </c>
      <c r="B11" s="8">
        <f>B$13*B7</f>
        <v>10.5</v>
      </c>
      <c r="C11" s="8">
        <f t="shared" si="4"/>
        <v>9</v>
      </c>
      <c r="D11" s="8">
        <f t="shared" si="4"/>
        <v>7.5</v>
      </c>
      <c r="E11" s="8">
        <f t="shared" si="4"/>
        <v>15</v>
      </c>
      <c r="J11" s="2" t="s">
        <v>94</v>
      </c>
      <c r="K11" s="7" t="s">
        <v>221</v>
      </c>
      <c r="L11" s="7" t="s">
        <v>275</v>
      </c>
      <c r="M11" s="7" t="s">
        <v>274</v>
      </c>
      <c r="N11" s="7" t="s">
        <v>227</v>
      </c>
      <c r="O11" s="7" t="s">
        <v>221</v>
      </c>
      <c r="P11" s="7" t="s">
        <v>275</v>
      </c>
      <c r="Q11" s="7" t="s">
        <v>274</v>
      </c>
      <c r="R11" s="7" t="s">
        <v>227</v>
      </c>
    </row>
    <row r="12" spans="1:19">
      <c r="J12" s="2" t="s">
        <v>84</v>
      </c>
      <c r="K12" s="49">
        <v>25</v>
      </c>
      <c r="L12" s="49">
        <v>21</v>
      </c>
      <c r="M12" s="49">
        <v>18</v>
      </c>
      <c r="N12" s="91">
        <v>35</v>
      </c>
      <c r="O12" s="1" t="s">
        <v>290</v>
      </c>
      <c r="P12" s="1" t="s">
        <v>290</v>
      </c>
      <c r="Q12" t="s">
        <v>291</v>
      </c>
      <c r="R12" t="s">
        <v>291</v>
      </c>
    </row>
    <row r="13" spans="1:19">
      <c r="B13" s="5">
        <f>E19</f>
        <v>52.5</v>
      </c>
      <c r="C13" s="5">
        <f>E20</f>
        <v>45</v>
      </c>
      <c r="D13" s="5">
        <f>E21</f>
        <v>37.5</v>
      </c>
      <c r="E13" s="5">
        <f>E22</f>
        <v>75</v>
      </c>
      <c r="J13" s="26" t="s">
        <v>44</v>
      </c>
      <c r="K13" s="49">
        <v>18</v>
      </c>
      <c r="L13" s="49">
        <v>15</v>
      </c>
      <c r="M13" s="49">
        <v>13</v>
      </c>
      <c r="N13" s="91">
        <v>25</v>
      </c>
      <c r="O13" t="s">
        <v>291</v>
      </c>
      <c r="P13" t="s">
        <v>292</v>
      </c>
      <c r="Q13" s="1" t="s">
        <v>290</v>
      </c>
      <c r="R13" t="s">
        <v>289</v>
      </c>
    </row>
    <row r="14" spans="1:19">
      <c r="J14" s="2" t="s">
        <v>85</v>
      </c>
      <c r="K14" s="49">
        <v>11</v>
      </c>
      <c r="L14" s="49">
        <v>9</v>
      </c>
      <c r="M14" s="49">
        <v>8</v>
      </c>
      <c r="N14" s="91">
        <v>15</v>
      </c>
      <c r="O14" t="s">
        <v>289</v>
      </c>
      <c r="P14" s="1" t="s">
        <v>32</v>
      </c>
      <c r="Q14" t="s">
        <v>289</v>
      </c>
      <c r="R14" s="1" t="s">
        <v>290</v>
      </c>
    </row>
    <row r="16" spans="1:19">
      <c r="N16" s="60" t="s">
        <v>15</v>
      </c>
      <c r="O16" s="60">
        <f t="shared" ref="O16:O22" si="5">SUMIF($O$12:$R$14,N16,$K$12:$N$14)</f>
        <v>74</v>
      </c>
    </row>
    <row r="17" spans="2:17">
      <c r="J17" s="36"/>
      <c r="K17" s="73" t="s">
        <v>53</v>
      </c>
      <c r="L17" s="53" t="s">
        <v>54</v>
      </c>
      <c r="N17" s="26" t="s">
        <v>18</v>
      </c>
      <c r="O17" s="60">
        <f t="shared" si="5"/>
        <v>71</v>
      </c>
    </row>
    <row r="18" spans="2:17">
      <c r="C18" s="49" t="s">
        <v>217</v>
      </c>
      <c r="D18" s="2" t="s">
        <v>48</v>
      </c>
      <c r="E18" s="6">
        <v>210</v>
      </c>
      <c r="J18" s="36" t="s">
        <v>221</v>
      </c>
      <c r="K18" s="93">
        <f>SUM(K12:K14)</f>
        <v>54</v>
      </c>
      <c r="L18" s="94"/>
      <c r="N18" s="26" t="s">
        <v>20</v>
      </c>
      <c r="O18" s="60">
        <f t="shared" si="5"/>
        <v>15</v>
      </c>
    </row>
    <row r="19" spans="2:17">
      <c r="C19" s="49">
        <v>7</v>
      </c>
      <c r="D19" s="9">
        <f>C19/SUM(C$19:C$22)</f>
        <v>0.25</v>
      </c>
      <c r="E19" s="10">
        <f>$E$18*D19</f>
        <v>52.5</v>
      </c>
      <c r="J19" s="36" t="s">
        <v>275</v>
      </c>
      <c r="K19" s="93">
        <f>SUM(L12:L14)</f>
        <v>45</v>
      </c>
      <c r="L19" s="94"/>
      <c r="N19" s="2" t="s">
        <v>23</v>
      </c>
      <c r="O19" s="60">
        <f t="shared" si="5"/>
        <v>44</v>
      </c>
    </row>
    <row r="20" spans="2:17">
      <c r="C20" s="49">
        <v>6</v>
      </c>
      <c r="D20" s="9">
        <f>C20/SUM(C$19:C$22)</f>
        <v>0.21428571428571427</v>
      </c>
      <c r="E20" s="10">
        <f t="shared" ref="E20" si="6">$E$18*D20</f>
        <v>45</v>
      </c>
      <c r="J20" s="36" t="s">
        <v>274</v>
      </c>
      <c r="K20" s="93">
        <f>SUM(M12:M14)</f>
        <v>39</v>
      </c>
      <c r="L20" s="94"/>
      <c r="N20" s="60" t="s">
        <v>22</v>
      </c>
      <c r="O20" s="60">
        <f t="shared" si="5"/>
        <v>9</v>
      </c>
    </row>
    <row r="21" spans="2:17">
      <c r="C21" s="49">
        <v>5</v>
      </c>
      <c r="D21" s="9">
        <f>C21/SUM(C$19:C$22)</f>
        <v>0.17857142857142858</v>
      </c>
      <c r="E21" s="10">
        <f>$E$18*D21</f>
        <v>37.5</v>
      </c>
      <c r="J21" s="75" t="s">
        <v>227</v>
      </c>
      <c r="K21" s="95">
        <f>SUM(N12:N14)</f>
        <v>75</v>
      </c>
      <c r="L21" s="94">
        <v>37</v>
      </c>
      <c r="N21" s="78" t="s">
        <v>257</v>
      </c>
      <c r="O21" s="60">
        <f t="shared" si="5"/>
        <v>0</v>
      </c>
    </row>
    <row r="22" spans="2:17" ht="15">
      <c r="C22" s="49">
        <v>10</v>
      </c>
      <c r="D22" s="9">
        <f>C22/SUM(C$19:C$22)</f>
        <v>0.35714285714285715</v>
      </c>
      <c r="E22" s="10">
        <f>$E$18*D22</f>
        <v>75</v>
      </c>
      <c r="N22" s="92" t="s">
        <v>273</v>
      </c>
      <c r="O22" s="48">
        <f t="shared" si="5"/>
        <v>0</v>
      </c>
      <c r="P22" s="57"/>
      <c r="Q22" s="57"/>
    </row>
    <row r="23" spans="2:17">
      <c r="O23" s="57"/>
      <c r="P23" s="57"/>
      <c r="Q23" s="57"/>
    </row>
    <row r="24" spans="2:17">
      <c r="C24" s="49" t="s">
        <v>217</v>
      </c>
      <c r="D24" s="60" t="s">
        <v>54</v>
      </c>
      <c r="E24" s="27">
        <v>40</v>
      </c>
      <c r="F24" s="50"/>
    </row>
    <row r="25" spans="2:17">
      <c r="C25" s="49">
        <v>6</v>
      </c>
      <c r="D25" s="51">
        <f>C25/SUM(C$25:C$27)</f>
        <v>0.42857142857142855</v>
      </c>
      <c r="E25" s="56">
        <f>$E$24*D25</f>
        <v>17.142857142857142</v>
      </c>
      <c r="F25" s="50"/>
    </row>
    <row r="26" spans="2:17">
      <c r="C26" s="49">
        <v>5</v>
      </c>
      <c r="D26" s="51">
        <f t="shared" ref="D26:D27" si="7">C26/SUM(C$25:C$27)</f>
        <v>0.35714285714285715</v>
      </c>
      <c r="E26" s="56">
        <f>$E$24*D26</f>
        <v>14.285714285714286</v>
      </c>
      <c r="F26" s="50"/>
    </row>
    <row r="27" spans="2:17">
      <c r="C27" s="49">
        <v>3</v>
      </c>
      <c r="D27" s="51">
        <f t="shared" si="7"/>
        <v>0.21428571428571427</v>
      </c>
      <c r="E27" s="56">
        <f t="shared" ref="E27" si="8">$E$24*D27</f>
        <v>8.5714285714285712</v>
      </c>
      <c r="F27" s="50"/>
    </row>
    <row r="30" spans="2:17">
      <c r="B30" s="27"/>
      <c r="C30" s="99" t="s">
        <v>45</v>
      </c>
      <c r="D30" s="99"/>
      <c r="E30" s="99"/>
      <c r="F30" s="100" t="s">
        <v>46</v>
      </c>
      <c r="G30" s="99"/>
      <c r="H30" s="99"/>
      <c r="I30" s="101" t="s">
        <v>47</v>
      </c>
      <c r="J30" s="101" t="s">
        <v>48</v>
      </c>
      <c r="K30" s="101" t="s">
        <v>5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102"/>
      <c r="J31" s="102"/>
      <c r="K31" s="102"/>
    </row>
    <row r="32" spans="2:17">
      <c r="B32" s="2"/>
      <c r="C32" s="3">
        <f>SUM(C33:C39)</f>
        <v>119</v>
      </c>
      <c r="D32" s="3">
        <f t="shared" ref="D32:E32" si="9">SUM(D33:D39)</f>
        <v>0</v>
      </c>
      <c r="E32" s="3">
        <f t="shared" si="9"/>
        <v>0</v>
      </c>
      <c r="F32" s="3">
        <v>37</v>
      </c>
      <c r="G32" s="3"/>
      <c r="H32" s="3"/>
      <c r="I32" s="103"/>
      <c r="J32" s="103"/>
      <c r="K32" s="103"/>
    </row>
    <row r="33" spans="1:15">
      <c r="A33">
        <v>79</v>
      </c>
      <c r="B33" s="26" t="s">
        <v>18</v>
      </c>
      <c r="C33" s="2">
        <v>25</v>
      </c>
      <c r="D33" s="2">
        <v>0</v>
      </c>
      <c r="E33" s="2">
        <v>0</v>
      </c>
      <c r="F33" s="25">
        <f>IFERROR(F$32/$C$32*C33,"")</f>
        <v>7.7731092436974789</v>
      </c>
      <c r="G33" s="25" t="str">
        <f>IFERROR(G$32/$D$32*D33,"")</f>
        <v/>
      </c>
      <c r="H33" s="25" t="str">
        <f>IFERROR(H$32/$E$32*E33,"")</f>
        <v/>
      </c>
      <c r="I33" s="34">
        <f>SUM(F33:H33)</f>
        <v>7.7731092436974789</v>
      </c>
      <c r="J33" s="29">
        <f t="shared" ref="J33:J39" si="10">IFERROR(VLOOKUP(B33,$N$16:$O$23,2,FALSE),0)</f>
        <v>71</v>
      </c>
      <c r="K33" s="29">
        <f t="shared" ref="K33:K39" si="11">SUM(I33:J33)</f>
        <v>78.773109243697476</v>
      </c>
      <c r="O33" s="43"/>
    </row>
    <row r="34" spans="1:15">
      <c r="A34">
        <v>81</v>
      </c>
      <c r="B34" s="26" t="s">
        <v>35</v>
      </c>
      <c r="C34" s="2">
        <v>24</v>
      </c>
      <c r="D34" s="2">
        <v>0</v>
      </c>
      <c r="E34" s="2">
        <v>0</v>
      </c>
      <c r="F34" s="25">
        <f t="shared" ref="F34:F39" si="12">IFERROR(F$32/$C$32*C34,"")</f>
        <v>7.46218487394958</v>
      </c>
      <c r="G34" s="25" t="str">
        <f t="shared" ref="G34:G39" si="13">IFERROR(G$32/$D$32*D34,"")</f>
        <v/>
      </c>
      <c r="H34" s="25" t="str">
        <f t="shared" ref="H34:H39" si="14">IFERROR(H$32/$E$32*E34,"")</f>
        <v/>
      </c>
      <c r="I34" s="34">
        <f t="shared" ref="I34:I39" si="15">SUM(F34:H34)</f>
        <v>7.46218487394958</v>
      </c>
      <c r="J34" s="29">
        <f t="shared" si="10"/>
        <v>74</v>
      </c>
      <c r="K34" s="29">
        <f t="shared" si="11"/>
        <v>81.462184873949582</v>
      </c>
      <c r="N34" s="58"/>
      <c r="O34" s="24"/>
    </row>
    <row r="35" spans="1:15">
      <c r="A35">
        <v>22</v>
      </c>
      <c r="B35" s="2" t="s">
        <v>20</v>
      </c>
      <c r="C35" s="2">
        <v>23</v>
      </c>
      <c r="D35" s="2">
        <v>0</v>
      </c>
      <c r="E35" s="2">
        <v>0</v>
      </c>
      <c r="F35" s="25">
        <f t="shared" si="12"/>
        <v>7.151260504201681</v>
      </c>
      <c r="G35" s="25" t="str">
        <f t="shared" si="13"/>
        <v/>
      </c>
      <c r="H35" s="25" t="str">
        <f t="shared" si="14"/>
        <v/>
      </c>
      <c r="I35" s="34">
        <f t="shared" si="15"/>
        <v>7.151260504201681</v>
      </c>
      <c r="J35" s="29">
        <f t="shared" si="10"/>
        <v>15</v>
      </c>
      <c r="K35" s="29">
        <f t="shared" si="11"/>
        <v>22.15126050420168</v>
      </c>
      <c r="N35" s="58"/>
      <c r="O35" s="23"/>
    </row>
    <row r="36" spans="1:15">
      <c r="A36">
        <v>7</v>
      </c>
      <c r="B36" s="48" t="s">
        <v>260</v>
      </c>
      <c r="C36" s="2">
        <v>22</v>
      </c>
      <c r="D36" s="2">
        <v>0</v>
      </c>
      <c r="E36" s="2">
        <v>0</v>
      </c>
      <c r="F36" s="25">
        <f t="shared" si="12"/>
        <v>6.8403361344537821</v>
      </c>
      <c r="G36" s="25" t="str">
        <f t="shared" si="13"/>
        <v/>
      </c>
      <c r="H36" s="25" t="str">
        <f t="shared" si="14"/>
        <v/>
      </c>
      <c r="I36" s="34">
        <f t="shared" si="15"/>
        <v>6.8403361344537821</v>
      </c>
      <c r="J36" s="29">
        <f t="shared" si="10"/>
        <v>0</v>
      </c>
      <c r="K36" s="29">
        <f t="shared" si="11"/>
        <v>6.8403361344537821</v>
      </c>
      <c r="N36" s="58"/>
      <c r="O36" s="24"/>
    </row>
    <row r="37" spans="1:15">
      <c r="A37">
        <v>14</v>
      </c>
      <c r="B37" s="26" t="s">
        <v>32</v>
      </c>
      <c r="C37" s="2">
        <v>15</v>
      </c>
      <c r="D37" s="2">
        <v>0</v>
      </c>
      <c r="E37" s="2">
        <v>0</v>
      </c>
      <c r="F37" s="25">
        <f t="shared" si="12"/>
        <v>4.6638655462184877</v>
      </c>
      <c r="G37" s="25" t="str">
        <f t="shared" si="13"/>
        <v/>
      </c>
      <c r="H37" s="25" t="str">
        <f t="shared" si="14"/>
        <v/>
      </c>
      <c r="I37" s="34">
        <f t="shared" si="15"/>
        <v>4.6638655462184877</v>
      </c>
      <c r="J37" s="29">
        <f t="shared" si="10"/>
        <v>9</v>
      </c>
      <c r="K37" s="29">
        <f t="shared" si="11"/>
        <v>13.663865546218489</v>
      </c>
      <c r="N37" s="58"/>
      <c r="O37" s="24"/>
    </row>
    <row r="38" spans="1:15">
      <c r="A38">
        <v>46</v>
      </c>
      <c r="B38" s="87" t="s">
        <v>258</v>
      </c>
      <c r="C38" s="2">
        <v>8</v>
      </c>
      <c r="D38" s="2">
        <v>0</v>
      </c>
      <c r="E38" s="2">
        <v>0</v>
      </c>
      <c r="F38" s="25">
        <f t="shared" si="12"/>
        <v>2.4873949579831933</v>
      </c>
      <c r="G38" s="25" t="str">
        <f t="shared" si="13"/>
        <v/>
      </c>
      <c r="H38" s="25" t="str">
        <f t="shared" si="14"/>
        <v/>
      </c>
      <c r="I38" s="34">
        <f t="shared" si="15"/>
        <v>2.4873949579831933</v>
      </c>
      <c r="J38" s="29">
        <f t="shared" si="10"/>
        <v>44</v>
      </c>
      <c r="K38" s="29">
        <f t="shared" si="11"/>
        <v>46.487394957983192</v>
      </c>
      <c r="N38" s="58"/>
      <c r="O38" s="24"/>
    </row>
    <row r="39" spans="1:15">
      <c r="A39">
        <v>1</v>
      </c>
      <c r="B39" s="87" t="s">
        <v>261</v>
      </c>
      <c r="C39" s="2">
        <v>2</v>
      </c>
      <c r="D39" s="2">
        <v>0</v>
      </c>
      <c r="E39" s="2">
        <v>0</v>
      </c>
      <c r="F39" s="25">
        <f t="shared" si="12"/>
        <v>0.62184873949579833</v>
      </c>
      <c r="G39" s="25" t="str">
        <f t="shared" si="13"/>
        <v/>
      </c>
      <c r="H39" s="25" t="str">
        <f t="shared" si="14"/>
        <v/>
      </c>
      <c r="I39" s="34">
        <f t="shared" si="15"/>
        <v>0.62184873949579833</v>
      </c>
      <c r="J39" s="29">
        <f t="shared" si="10"/>
        <v>0</v>
      </c>
      <c r="K39" s="29">
        <f t="shared" si="11"/>
        <v>0.62184873949579833</v>
      </c>
      <c r="N39" s="58"/>
      <c r="O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87" t="s">
        <v>78</v>
      </c>
      <c r="C44" s="2" t="s">
        <v>287</v>
      </c>
      <c r="D44" s="2" t="s">
        <v>288</v>
      </c>
      <c r="E44" s="2" t="s">
        <v>286</v>
      </c>
      <c r="F44" s="88"/>
    </row>
    <row r="45" spans="1:15">
      <c r="B45" s="26" t="s">
        <v>36</v>
      </c>
      <c r="C45" s="2" t="s">
        <v>268</v>
      </c>
      <c r="D45" s="2" t="s">
        <v>285</v>
      </c>
      <c r="E45" s="2" t="s">
        <v>283</v>
      </c>
      <c r="F45" s="89"/>
    </row>
    <row r="46" spans="1:15">
      <c r="B46" s="2" t="s">
        <v>20</v>
      </c>
      <c r="C46" s="2" t="s">
        <v>269</v>
      </c>
      <c r="D46" s="2" t="s">
        <v>281</v>
      </c>
      <c r="E46" s="2" t="s">
        <v>282</v>
      </c>
      <c r="F46" s="89"/>
    </row>
    <row r="47" spans="1:15">
      <c r="B47" s="48" t="s">
        <v>260</v>
      </c>
      <c r="C47" s="2" t="s">
        <v>272</v>
      </c>
      <c r="D47" s="2" t="s">
        <v>284</v>
      </c>
      <c r="E47" s="2" t="s">
        <v>278</v>
      </c>
      <c r="F47" s="89"/>
    </row>
    <row r="48" spans="1:15">
      <c r="B48" s="26" t="s">
        <v>32</v>
      </c>
      <c r="C48" s="2" t="s">
        <v>271</v>
      </c>
      <c r="D48" s="2" t="s">
        <v>279</v>
      </c>
      <c r="E48" s="2" t="s">
        <v>280</v>
      </c>
      <c r="F48" s="89"/>
    </row>
    <row r="49" spans="2:15">
      <c r="B49" s="87" t="s">
        <v>258</v>
      </c>
      <c r="C49" s="2" t="s">
        <v>267</v>
      </c>
      <c r="D49" s="2" t="s">
        <v>277</v>
      </c>
      <c r="E49" s="2" t="s">
        <v>276</v>
      </c>
      <c r="F49" s="89"/>
    </row>
    <row r="50" spans="2:15">
      <c r="B50" s="87" t="s">
        <v>261</v>
      </c>
      <c r="C50" s="2" t="s">
        <v>270</v>
      </c>
      <c r="D50" s="2" t="s">
        <v>265</v>
      </c>
      <c r="E50" s="2" t="s">
        <v>266</v>
      </c>
      <c r="F50" s="90"/>
    </row>
    <row r="51" spans="2:15">
      <c r="B51" s="87"/>
      <c r="E51" s="50"/>
      <c r="F51" s="23"/>
    </row>
    <row r="52" spans="2:15">
      <c r="B52" s="26" t="s">
        <v>18</v>
      </c>
    </row>
    <row r="53" spans="2:15">
      <c r="B53" s="26" t="s">
        <v>35</v>
      </c>
      <c r="O53" s="43"/>
    </row>
    <row r="54" spans="2:15">
      <c r="B54" s="2" t="s">
        <v>20</v>
      </c>
    </row>
    <row r="55" spans="2:15">
      <c r="B55" s="48" t="s">
        <v>260</v>
      </c>
      <c r="O55" s="24"/>
    </row>
    <row r="56" spans="2:15">
      <c r="B56" s="26" t="s">
        <v>32</v>
      </c>
    </row>
    <row r="57" spans="2:15">
      <c r="B57" s="87" t="s">
        <v>258</v>
      </c>
    </row>
    <row r="58" spans="2:15">
      <c r="B58" s="87" t="s">
        <v>261</v>
      </c>
    </row>
  </sheetData>
  <mergeCells count="5">
    <mergeCell ref="C30:E30"/>
    <mergeCell ref="F30:H30"/>
    <mergeCell ref="I30:I32"/>
    <mergeCell ref="J30:J32"/>
    <mergeCell ref="K30:K32"/>
  </mergeCells>
  <phoneticPr fontId="6" type="noConversion"/>
  <conditionalFormatting sqref="B9:E11">
    <cfRule type="cellIs" dxfId="3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T59"/>
  <sheetViews>
    <sheetView tabSelected="1" topLeftCell="A13" zoomScale="85" zoomScaleNormal="85" workbookViewId="0">
      <selection activeCell="C34" sqref="C34:C40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4" width="8" customWidth="1"/>
    <col min="15" max="15" width="8.875" customWidth="1"/>
    <col min="16" max="18" width="5" customWidth="1"/>
    <col min="19" max="19" width="5.125" customWidth="1"/>
  </cols>
  <sheetData>
    <row r="1" spans="1:20">
      <c r="B1">
        <v>7</v>
      </c>
      <c r="C1">
        <v>7</v>
      </c>
      <c r="D1">
        <v>7</v>
      </c>
      <c r="E1">
        <v>7</v>
      </c>
      <c r="F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20">
      <c r="B2">
        <v>5</v>
      </c>
      <c r="C2">
        <v>5</v>
      </c>
      <c r="D2">
        <v>5</v>
      </c>
      <c r="E2">
        <v>5</v>
      </c>
      <c r="F2">
        <v>5</v>
      </c>
      <c r="H2" s="2">
        <v>40</v>
      </c>
      <c r="I2" s="2">
        <v>7</v>
      </c>
      <c r="J2" s="2">
        <f>H2*I2</f>
        <v>280</v>
      </c>
      <c r="K2" s="2">
        <v>30</v>
      </c>
      <c r="L2" s="2">
        <f>J2-K2</f>
        <v>250</v>
      </c>
      <c r="T2" s="57"/>
    </row>
    <row r="3" spans="1:20">
      <c r="B3">
        <v>3</v>
      </c>
      <c r="C3">
        <v>3</v>
      </c>
      <c r="D3">
        <v>3</v>
      </c>
      <c r="E3">
        <v>3</v>
      </c>
      <c r="F3">
        <v>3</v>
      </c>
      <c r="T3" s="24"/>
    </row>
    <row r="4" spans="1:20">
      <c r="T4" s="1"/>
    </row>
    <row r="5" spans="1:20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:F6" si="1">E1/SUM(E$1:E$3)</f>
        <v>0.46666666666666667</v>
      </c>
      <c r="F5" s="4">
        <f t="shared" si="1"/>
        <v>0.46666666666666667</v>
      </c>
    </row>
    <row r="6" spans="1:20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si="1"/>
        <v>0.33333333333333331</v>
      </c>
      <c r="F6" s="4">
        <f t="shared" si="1"/>
        <v>0.33333333333333331</v>
      </c>
      <c r="T6" s="1"/>
    </row>
    <row r="7" spans="1:20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  <c r="F7" s="4">
        <f>F3/SUM(F$1:F$3)</f>
        <v>0.2</v>
      </c>
    </row>
    <row r="8" spans="1:20">
      <c r="B8" s="7" t="s">
        <v>222</v>
      </c>
      <c r="C8" s="7" t="s">
        <v>275</v>
      </c>
      <c r="D8" s="7" t="s">
        <v>274</v>
      </c>
      <c r="E8" s="7" t="s">
        <v>294</v>
      </c>
      <c r="F8" s="7" t="s">
        <v>227</v>
      </c>
      <c r="T8" s="24"/>
    </row>
    <row r="9" spans="1:20">
      <c r="A9" t="s">
        <v>13</v>
      </c>
      <c r="B9" s="8">
        <f>B$13*B5</f>
        <v>21.4375</v>
      </c>
      <c r="C9" s="8">
        <f t="shared" ref="C9:D9" si="3">C$13*C5</f>
        <v>18.375</v>
      </c>
      <c r="D9" s="8">
        <f t="shared" si="3"/>
        <v>15.3125</v>
      </c>
      <c r="E9" s="8">
        <f>E$13*E5</f>
        <v>12.25</v>
      </c>
      <c r="F9" s="8">
        <f>F$13*F5</f>
        <v>30.625</v>
      </c>
    </row>
    <row r="10" spans="1:20">
      <c r="A10" s="1" t="s">
        <v>11</v>
      </c>
      <c r="B10" s="8">
        <f t="shared" ref="B10:E11" si="4">B$13*B6</f>
        <v>15.3125</v>
      </c>
      <c r="C10" s="8">
        <f t="shared" si="4"/>
        <v>13.125</v>
      </c>
      <c r="D10" s="8">
        <f>D$13*D6</f>
        <v>10.9375</v>
      </c>
      <c r="E10" s="8">
        <f>E$13*E6</f>
        <v>8.75</v>
      </c>
      <c r="F10" s="8">
        <f>F$13*F6</f>
        <v>21.875</v>
      </c>
    </row>
    <row r="11" spans="1:20">
      <c r="A11" t="s">
        <v>12</v>
      </c>
      <c r="B11" s="8">
        <f>B$13*B7</f>
        <v>9.1875</v>
      </c>
      <c r="C11" s="8">
        <f t="shared" si="4"/>
        <v>7.875</v>
      </c>
      <c r="D11" s="8">
        <f t="shared" si="4"/>
        <v>6.5625</v>
      </c>
      <c r="E11" s="8">
        <f t="shared" si="4"/>
        <v>5.25</v>
      </c>
      <c r="F11" s="8">
        <f t="shared" ref="F11" si="5">F$13*F7</f>
        <v>13.125</v>
      </c>
      <c r="J11" s="2" t="s">
        <v>94</v>
      </c>
      <c r="K11" s="7" t="s">
        <v>221</v>
      </c>
      <c r="L11" s="7" t="s">
        <v>275</v>
      </c>
      <c r="M11" s="7" t="s">
        <v>274</v>
      </c>
      <c r="N11" s="7" t="s">
        <v>294</v>
      </c>
      <c r="O11" s="7" t="s">
        <v>227</v>
      </c>
      <c r="P11" s="7" t="s">
        <v>295</v>
      </c>
      <c r="Q11" s="7" t="s">
        <v>275</v>
      </c>
      <c r="R11" s="7" t="s">
        <v>274</v>
      </c>
      <c r="S11" s="7" t="s">
        <v>294</v>
      </c>
      <c r="T11" s="7" t="s">
        <v>227</v>
      </c>
    </row>
    <row r="12" spans="1:20">
      <c r="J12" s="2" t="s">
        <v>84</v>
      </c>
      <c r="K12" s="49">
        <v>21</v>
      </c>
      <c r="L12" s="49">
        <v>18</v>
      </c>
      <c r="M12" s="49">
        <v>15</v>
      </c>
      <c r="N12" s="49">
        <v>12</v>
      </c>
      <c r="O12" s="91">
        <v>31</v>
      </c>
      <c r="P12" s="1"/>
      <c r="Q12" s="1"/>
    </row>
    <row r="13" spans="1:20">
      <c r="B13" s="5">
        <f>E19</f>
        <v>45.9375</v>
      </c>
      <c r="C13" s="5">
        <f>E20</f>
        <v>39.375</v>
      </c>
      <c r="D13" s="5">
        <f>E21</f>
        <v>32.8125</v>
      </c>
      <c r="E13" s="5">
        <f>E22</f>
        <v>26.25</v>
      </c>
      <c r="F13" s="5">
        <f>E23</f>
        <v>65.625</v>
      </c>
      <c r="J13" s="26" t="s">
        <v>44</v>
      </c>
      <c r="K13" s="49">
        <v>15</v>
      </c>
      <c r="L13" s="49">
        <v>13</v>
      </c>
      <c r="M13" s="49">
        <v>11</v>
      </c>
      <c r="N13" s="49">
        <v>9</v>
      </c>
      <c r="O13" s="91">
        <v>22</v>
      </c>
      <c r="R13" s="1"/>
    </row>
    <row r="14" spans="1:20">
      <c r="J14" s="2" t="s">
        <v>85</v>
      </c>
      <c r="K14" s="49">
        <v>9</v>
      </c>
      <c r="L14" s="49">
        <v>8</v>
      </c>
      <c r="M14" s="49">
        <v>7</v>
      </c>
      <c r="N14" s="49">
        <v>5</v>
      </c>
      <c r="O14" s="91">
        <v>13</v>
      </c>
      <c r="Q14" s="1"/>
      <c r="S14" s="1"/>
    </row>
    <row r="16" spans="1:20">
      <c r="O16" s="60" t="s">
        <v>15</v>
      </c>
      <c r="P16" s="60">
        <f>SUMIF($P$12:$T$14,O16,$K$12:$O$14)</f>
        <v>0</v>
      </c>
    </row>
    <row r="17" spans="2:18">
      <c r="J17" s="36"/>
      <c r="K17" s="73" t="s">
        <v>53</v>
      </c>
      <c r="L17" s="53" t="s">
        <v>54</v>
      </c>
      <c r="O17" s="26" t="s">
        <v>18</v>
      </c>
      <c r="P17" s="60">
        <f t="shared" ref="P17:P23" si="6">SUMIF($P$12:$T$14,O17,$K$12:$O$14)</f>
        <v>0</v>
      </c>
    </row>
    <row r="18" spans="2:18">
      <c r="C18" s="49" t="s">
        <v>217</v>
      </c>
      <c r="D18" s="2" t="s">
        <v>48</v>
      </c>
      <c r="E18" s="6">
        <v>210</v>
      </c>
      <c r="J18" s="36" t="s">
        <v>221</v>
      </c>
      <c r="K18" s="93">
        <f>SUM(K12:K14)</f>
        <v>45</v>
      </c>
      <c r="L18" s="94"/>
      <c r="O18" s="26" t="s">
        <v>20</v>
      </c>
      <c r="P18" s="60">
        <f t="shared" si="6"/>
        <v>0</v>
      </c>
    </row>
    <row r="19" spans="2:18">
      <c r="C19" s="49">
        <v>7</v>
      </c>
      <c r="D19" s="9">
        <f>C19/SUM(C$19:C$23)</f>
        <v>0.21875</v>
      </c>
      <c r="E19" s="10">
        <f>$E$18*D19</f>
        <v>45.9375</v>
      </c>
      <c r="J19" s="36" t="s">
        <v>275</v>
      </c>
      <c r="K19" s="93">
        <f>SUM(L12:L14)</f>
        <v>39</v>
      </c>
      <c r="L19" s="94"/>
      <c r="O19" s="2" t="s">
        <v>23</v>
      </c>
      <c r="P19" s="60">
        <f t="shared" si="6"/>
        <v>0</v>
      </c>
    </row>
    <row r="20" spans="2:18">
      <c r="C20" s="49">
        <v>6</v>
      </c>
      <c r="D20" s="9">
        <f>C20/SUM(C$19:C$23)</f>
        <v>0.1875</v>
      </c>
      <c r="E20" s="10">
        <f>$E$18*D20</f>
        <v>39.375</v>
      </c>
      <c r="J20" s="36" t="s">
        <v>274</v>
      </c>
      <c r="K20" s="93">
        <f>SUM(M12:M14)</f>
        <v>33</v>
      </c>
      <c r="L20" s="94"/>
      <c r="O20" s="60" t="s">
        <v>22</v>
      </c>
      <c r="P20" s="60">
        <f t="shared" si="6"/>
        <v>0</v>
      </c>
    </row>
    <row r="21" spans="2:18">
      <c r="C21" s="49">
        <v>5</v>
      </c>
      <c r="D21" s="9">
        <f>C21/SUM(C$19:C$23)</f>
        <v>0.15625</v>
      </c>
      <c r="E21" s="10">
        <f>$E$18*D21</f>
        <v>32.8125</v>
      </c>
      <c r="J21" s="36" t="s">
        <v>294</v>
      </c>
      <c r="K21" s="93">
        <f>SUM(N12:N14)</f>
        <v>26</v>
      </c>
      <c r="L21" s="94"/>
      <c r="O21" s="78" t="s">
        <v>257</v>
      </c>
      <c r="P21" s="60">
        <f t="shared" si="6"/>
        <v>0</v>
      </c>
    </row>
    <row r="22" spans="2:18" ht="15">
      <c r="C22" s="49">
        <v>4</v>
      </c>
      <c r="D22" s="9">
        <f>C22/SUM(C$19:C$23)</f>
        <v>0.125</v>
      </c>
      <c r="E22" s="10">
        <f>$E$18*D22</f>
        <v>26.25</v>
      </c>
      <c r="J22" s="75" t="s">
        <v>227</v>
      </c>
      <c r="K22" s="95">
        <f>SUM(O12:O14)</f>
        <v>66</v>
      </c>
      <c r="L22" s="94">
        <v>39</v>
      </c>
      <c r="O22" s="92" t="s">
        <v>273</v>
      </c>
      <c r="P22" s="60">
        <f t="shared" si="6"/>
        <v>0</v>
      </c>
    </row>
    <row r="23" spans="2:18">
      <c r="C23" s="49">
        <v>10</v>
      </c>
      <c r="D23" s="9">
        <f>C23/SUM(C$19:C$23)</f>
        <v>0.3125</v>
      </c>
      <c r="E23" s="10">
        <f>$E$18*D23</f>
        <v>65.625</v>
      </c>
      <c r="J23" s="96"/>
      <c r="K23" s="97"/>
      <c r="L23" s="98"/>
      <c r="Q23" s="57"/>
      <c r="R23" s="57"/>
    </row>
    <row r="24" spans="2:18">
      <c r="P24" s="57"/>
      <c r="Q24" s="57"/>
      <c r="R24" s="57"/>
    </row>
    <row r="25" spans="2:18">
      <c r="C25" s="50"/>
      <c r="D25" s="50"/>
      <c r="E25" s="50"/>
      <c r="F25" s="50"/>
    </row>
    <row r="26" spans="2:18">
      <c r="C26" s="50"/>
      <c r="D26" s="50"/>
      <c r="E26" s="50"/>
      <c r="F26" s="50"/>
    </row>
    <row r="27" spans="2:18">
      <c r="C27" s="50"/>
      <c r="D27" s="50"/>
      <c r="E27" s="50"/>
      <c r="F27" s="50"/>
    </row>
    <row r="28" spans="2:18">
      <c r="C28" s="50"/>
      <c r="D28" s="50"/>
      <c r="E28" s="50"/>
      <c r="F28" s="50"/>
    </row>
    <row r="31" spans="2:18">
      <c r="B31" s="27"/>
      <c r="C31" s="99" t="s">
        <v>45</v>
      </c>
      <c r="D31" s="99"/>
      <c r="E31" s="99"/>
      <c r="F31" s="100" t="s">
        <v>46</v>
      </c>
      <c r="G31" s="99"/>
      <c r="H31" s="99"/>
      <c r="I31" s="101" t="s">
        <v>47</v>
      </c>
      <c r="J31" s="101" t="s">
        <v>48</v>
      </c>
      <c r="K31" s="101" t="s">
        <v>5</v>
      </c>
    </row>
    <row r="32" spans="2:18">
      <c r="B32" s="27"/>
      <c r="C32" s="27" t="s">
        <v>227</v>
      </c>
      <c r="D32" s="27"/>
      <c r="E32" s="27"/>
      <c r="F32" s="27" t="s">
        <v>227</v>
      </c>
      <c r="G32" s="27"/>
      <c r="H32" s="27"/>
      <c r="I32" s="102"/>
      <c r="J32" s="102"/>
      <c r="K32" s="102"/>
    </row>
    <row r="33" spans="1:16">
      <c r="B33" s="2"/>
      <c r="C33" s="3">
        <f>SUM(C34:C40)</f>
        <v>0</v>
      </c>
      <c r="D33" s="3">
        <f t="shared" ref="D33:E33" si="7">SUM(D34:D40)</f>
        <v>0</v>
      </c>
      <c r="E33" s="3">
        <f t="shared" si="7"/>
        <v>0</v>
      </c>
      <c r="F33" s="3">
        <v>39</v>
      </c>
      <c r="G33" s="3"/>
      <c r="H33" s="3"/>
      <c r="I33" s="103"/>
      <c r="J33" s="103"/>
      <c r="K33" s="103"/>
    </row>
    <row r="34" spans="1:16">
      <c r="A34">
        <v>79</v>
      </c>
      <c r="B34" s="26" t="s">
        <v>18</v>
      </c>
      <c r="C34" s="2"/>
      <c r="D34" s="2">
        <v>0</v>
      </c>
      <c r="E34" s="2">
        <v>0</v>
      </c>
      <c r="F34" s="25" t="str">
        <f>IFERROR(F$33/$C$33*C34,"")</f>
        <v/>
      </c>
      <c r="G34" s="25" t="str">
        <f>IFERROR(G$33/$D$33*D34,"")</f>
        <v/>
      </c>
      <c r="H34" s="25" t="str">
        <f>IFERROR(H$33/$E$33*E34,"")</f>
        <v/>
      </c>
      <c r="I34" s="34">
        <f>SUM(F34:H34)</f>
        <v>0</v>
      </c>
      <c r="J34" s="29">
        <f t="shared" ref="J34:J40" si="8">IFERROR(VLOOKUP(B34,$O$16:$P$24,2,FALSE),0)</f>
        <v>0</v>
      </c>
      <c r="K34" s="29">
        <f t="shared" ref="K34:K40" si="9">SUM(I34:J34)</f>
        <v>0</v>
      </c>
      <c r="P34" s="43"/>
    </row>
    <row r="35" spans="1:16">
      <c r="A35">
        <v>81</v>
      </c>
      <c r="B35" s="26" t="s">
        <v>35</v>
      </c>
      <c r="C35" s="2"/>
      <c r="D35" s="2">
        <v>0</v>
      </c>
      <c r="E35" s="2">
        <v>0</v>
      </c>
      <c r="F35" s="25" t="str">
        <f t="shared" ref="F35:F40" si="10">IFERROR(F$33/$C$33*C35,"")</f>
        <v/>
      </c>
      <c r="G35" s="25" t="str">
        <f t="shared" ref="G35:G40" si="11">IFERROR(G$33/$D$33*D35,"")</f>
        <v/>
      </c>
      <c r="H35" s="25" t="str">
        <f t="shared" ref="H35:H40" si="12">IFERROR(H$33/$E$33*E35,"")</f>
        <v/>
      </c>
      <c r="I35" s="34">
        <f t="shared" ref="I35:I40" si="13">SUM(F35:H35)</f>
        <v>0</v>
      </c>
      <c r="J35" s="29">
        <f t="shared" si="8"/>
        <v>0</v>
      </c>
      <c r="K35" s="29">
        <f t="shared" si="9"/>
        <v>0</v>
      </c>
      <c r="O35" s="58"/>
      <c r="P35" s="24"/>
    </row>
    <row r="36" spans="1:16">
      <c r="A36">
        <v>22</v>
      </c>
      <c r="B36" s="2" t="s">
        <v>20</v>
      </c>
      <c r="C36" s="2"/>
      <c r="D36" s="2">
        <v>0</v>
      </c>
      <c r="E36" s="2">
        <v>0</v>
      </c>
      <c r="F36" s="25" t="str">
        <f t="shared" si="10"/>
        <v/>
      </c>
      <c r="G36" s="25" t="str">
        <f t="shared" si="11"/>
        <v/>
      </c>
      <c r="H36" s="25" t="str">
        <f t="shared" si="12"/>
        <v/>
      </c>
      <c r="I36" s="34">
        <f t="shared" si="13"/>
        <v>0</v>
      </c>
      <c r="J36" s="29">
        <f t="shared" si="8"/>
        <v>0</v>
      </c>
      <c r="K36" s="29">
        <f t="shared" si="9"/>
        <v>0</v>
      </c>
      <c r="O36" s="58"/>
      <c r="P36" s="23"/>
    </row>
    <row r="37" spans="1:16">
      <c r="A37">
        <v>7</v>
      </c>
      <c r="B37" s="48" t="s">
        <v>260</v>
      </c>
      <c r="C37" s="2"/>
      <c r="D37" s="2">
        <v>0</v>
      </c>
      <c r="E37" s="2">
        <v>0</v>
      </c>
      <c r="F37" s="25" t="str">
        <f t="shared" si="10"/>
        <v/>
      </c>
      <c r="G37" s="25" t="str">
        <f t="shared" si="11"/>
        <v/>
      </c>
      <c r="H37" s="25" t="str">
        <f t="shared" si="12"/>
        <v/>
      </c>
      <c r="I37" s="34">
        <f t="shared" si="13"/>
        <v>0</v>
      </c>
      <c r="J37" s="29">
        <f t="shared" si="8"/>
        <v>0</v>
      </c>
      <c r="K37" s="29">
        <f t="shared" si="9"/>
        <v>0</v>
      </c>
      <c r="O37" s="58"/>
      <c r="P37" s="24"/>
    </row>
    <row r="38" spans="1:16">
      <c r="A38">
        <v>14</v>
      </c>
      <c r="B38" s="26" t="s">
        <v>32</v>
      </c>
      <c r="C38" s="2"/>
      <c r="D38" s="2">
        <v>0</v>
      </c>
      <c r="E38" s="2">
        <v>0</v>
      </c>
      <c r="F38" s="25" t="str">
        <f t="shared" si="10"/>
        <v/>
      </c>
      <c r="G38" s="25" t="str">
        <f t="shared" si="11"/>
        <v/>
      </c>
      <c r="H38" s="25" t="str">
        <f t="shared" si="12"/>
        <v/>
      </c>
      <c r="I38" s="34">
        <f t="shared" si="13"/>
        <v>0</v>
      </c>
      <c r="J38" s="29">
        <f t="shared" si="8"/>
        <v>0</v>
      </c>
      <c r="K38" s="29">
        <f t="shared" si="9"/>
        <v>0</v>
      </c>
      <c r="O38" s="58"/>
      <c r="P38" s="24"/>
    </row>
    <row r="39" spans="1:16">
      <c r="A39">
        <v>46</v>
      </c>
      <c r="B39" s="87" t="s">
        <v>258</v>
      </c>
      <c r="C39" s="2"/>
      <c r="D39" s="2">
        <v>0</v>
      </c>
      <c r="E39" s="2">
        <v>0</v>
      </c>
      <c r="F39" s="25" t="str">
        <f t="shared" si="10"/>
        <v/>
      </c>
      <c r="G39" s="25" t="str">
        <f t="shared" si="11"/>
        <v/>
      </c>
      <c r="H39" s="25" t="str">
        <f t="shared" si="12"/>
        <v/>
      </c>
      <c r="I39" s="34">
        <f t="shared" si="13"/>
        <v>0</v>
      </c>
      <c r="J39" s="29">
        <f t="shared" si="8"/>
        <v>0</v>
      </c>
      <c r="K39" s="29">
        <f t="shared" si="9"/>
        <v>0</v>
      </c>
      <c r="O39" s="58"/>
      <c r="P39" s="24"/>
    </row>
    <row r="40" spans="1:16">
      <c r="A40">
        <v>1</v>
      </c>
      <c r="B40" s="87" t="s">
        <v>261</v>
      </c>
      <c r="C40" s="2"/>
      <c r="D40" s="2">
        <v>0</v>
      </c>
      <c r="E40" s="2">
        <v>0</v>
      </c>
      <c r="F40" s="25" t="str">
        <f t="shared" si="10"/>
        <v/>
      </c>
      <c r="G40" s="25" t="str">
        <f t="shared" si="11"/>
        <v/>
      </c>
      <c r="H40" s="25" t="str">
        <f t="shared" si="12"/>
        <v/>
      </c>
      <c r="I40" s="34">
        <f t="shared" si="13"/>
        <v>0</v>
      </c>
      <c r="J40" s="29">
        <f t="shared" si="8"/>
        <v>0</v>
      </c>
      <c r="K40" s="29">
        <f t="shared" si="9"/>
        <v>0</v>
      </c>
      <c r="O40" s="58"/>
      <c r="P40" s="24"/>
    </row>
    <row r="41" spans="1:16">
      <c r="B41" s="23"/>
    </row>
    <row r="44" spans="1:16">
      <c r="C44" s="27" t="s">
        <v>8</v>
      </c>
      <c r="D44" s="27" t="s">
        <v>9</v>
      </c>
      <c r="E44" s="27" t="s">
        <v>10</v>
      </c>
    </row>
    <row r="45" spans="1:16">
      <c r="B45" s="87" t="s">
        <v>15</v>
      </c>
      <c r="C45" s="2"/>
      <c r="D45" s="2"/>
      <c r="E45" s="2"/>
      <c r="F45" s="88"/>
    </row>
    <row r="46" spans="1:16">
      <c r="B46" s="26" t="s">
        <v>36</v>
      </c>
      <c r="C46" s="2"/>
      <c r="D46" s="2"/>
      <c r="E46" s="2"/>
      <c r="F46" s="89"/>
    </row>
    <row r="47" spans="1:16">
      <c r="B47" s="2" t="s">
        <v>20</v>
      </c>
      <c r="C47" s="2"/>
      <c r="D47" s="2"/>
      <c r="E47" s="2"/>
      <c r="F47" s="89"/>
    </row>
    <row r="48" spans="1:16">
      <c r="B48" s="48" t="s">
        <v>260</v>
      </c>
      <c r="C48" s="2"/>
      <c r="D48" s="2"/>
      <c r="E48" s="2"/>
      <c r="F48" s="89"/>
    </row>
    <row r="49" spans="2:16">
      <c r="B49" s="26" t="s">
        <v>32</v>
      </c>
      <c r="C49" s="2"/>
      <c r="D49" s="2"/>
      <c r="E49" s="2"/>
      <c r="F49" s="89"/>
    </row>
    <row r="50" spans="2:16">
      <c r="B50" s="87" t="s">
        <v>258</v>
      </c>
      <c r="C50" s="2"/>
      <c r="D50" s="2"/>
      <c r="E50" s="2"/>
      <c r="F50" s="89"/>
    </row>
    <row r="51" spans="2:16">
      <c r="B51" s="87" t="s">
        <v>261</v>
      </c>
      <c r="C51" s="2"/>
      <c r="D51" s="2"/>
      <c r="E51" s="2"/>
      <c r="F51" s="90"/>
    </row>
    <row r="52" spans="2:16">
      <c r="B52" s="87"/>
      <c r="E52" s="50"/>
      <c r="F52" s="23"/>
    </row>
    <row r="53" spans="2:16">
      <c r="B53" s="26" t="s">
        <v>18</v>
      </c>
    </row>
    <row r="54" spans="2:16">
      <c r="B54" s="26" t="s">
        <v>35</v>
      </c>
      <c r="P54" s="43"/>
    </row>
    <row r="55" spans="2:16">
      <c r="B55" s="2" t="s">
        <v>20</v>
      </c>
    </row>
    <row r="56" spans="2:16">
      <c r="B56" s="48" t="s">
        <v>260</v>
      </c>
      <c r="P56" s="24"/>
    </row>
    <row r="57" spans="2:16">
      <c r="B57" s="26" t="s">
        <v>32</v>
      </c>
    </row>
    <row r="58" spans="2:16">
      <c r="B58" s="87" t="s">
        <v>258</v>
      </c>
    </row>
    <row r="59" spans="2:16">
      <c r="B59" s="87" t="s">
        <v>261</v>
      </c>
    </row>
  </sheetData>
  <mergeCells count="5">
    <mergeCell ref="C31:E31"/>
    <mergeCell ref="F31:H31"/>
    <mergeCell ref="I31:I33"/>
    <mergeCell ref="J31:J33"/>
    <mergeCell ref="K31:K33"/>
  </mergeCells>
  <phoneticPr fontId="1"/>
  <conditionalFormatting sqref="B9:F11">
    <cfRule type="cellIs" dxfId="2" priority="2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D19" sqref="D19"/>
    </sheetView>
  </sheetViews>
  <sheetFormatPr defaultColWidth="8.875" defaultRowHeight="13.5"/>
  <sheetData>
    <row r="1" spans="1:4">
      <c r="B1">
        <v>3</v>
      </c>
      <c r="C1">
        <f>B1</f>
        <v>3</v>
      </c>
      <c r="D1">
        <f t="shared" ref="D1:D3" si="0">C1</f>
        <v>3</v>
      </c>
    </row>
    <row r="2" spans="1:4">
      <c r="B2">
        <v>2</v>
      </c>
      <c r="C2">
        <f>B2</f>
        <v>2</v>
      </c>
      <c r="D2">
        <f t="shared" si="0"/>
        <v>2</v>
      </c>
    </row>
    <row r="3" spans="1:4">
      <c r="B3">
        <v>1</v>
      </c>
      <c r="C3">
        <f t="shared" ref="C3" si="1">B3</f>
        <v>1</v>
      </c>
      <c r="D3">
        <f t="shared" si="0"/>
        <v>1</v>
      </c>
    </row>
    <row r="5" spans="1:4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>
      <c r="B8" s="7" t="s">
        <v>8</v>
      </c>
      <c r="C8" s="7" t="s">
        <v>9</v>
      </c>
      <c r="D8" s="7" t="s">
        <v>10</v>
      </c>
    </row>
    <row r="9" spans="1:4">
      <c r="A9" t="s">
        <v>13</v>
      </c>
      <c r="B9" s="8">
        <f>B$13*B5</f>
        <v>40</v>
      </c>
      <c r="C9" s="8">
        <f t="shared" ref="C9:D9" si="4">C$13*C5</f>
        <v>25</v>
      </c>
      <c r="D9" s="8">
        <f t="shared" si="4"/>
        <v>15</v>
      </c>
    </row>
    <row r="10" spans="1:4">
      <c r="A10" s="1" t="s">
        <v>11</v>
      </c>
      <c r="B10" s="8">
        <f t="shared" ref="B10:D11" si="5">B$13*B6</f>
        <v>26.666666666666664</v>
      </c>
      <c r="C10" s="8">
        <f t="shared" si="5"/>
        <v>16.666666666666664</v>
      </c>
      <c r="D10" s="8">
        <f t="shared" si="5"/>
        <v>10</v>
      </c>
    </row>
    <row r="11" spans="1:4">
      <c r="A11" t="s">
        <v>12</v>
      </c>
      <c r="B11" s="8">
        <f>B$13*B7</f>
        <v>13.333333333333332</v>
      </c>
      <c r="C11" s="8">
        <f t="shared" si="5"/>
        <v>8.3333333333333321</v>
      </c>
      <c r="D11" s="8">
        <f t="shared" si="5"/>
        <v>5</v>
      </c>
    </row>
    <row r="13" spans="1:4">
      <c r="B13" s="5">
        <f>E19</f>
        <v>80</v>
      </c>
      <c r="C13" s="5">
        <f>E20</f>
        <v>50</v>
      </c>
      <c r="D13" s="5">
        <f>E21</f>
        <v>30</v>
      </c>
    </row>
    <row r="18" spans="3:5">
      <c r="D18" s="2"/>
      <c r="E18" s="6">
        <v>160</v>
      </c>
    </row>
    <row r="19" spans="3:5">
      <c r="C19">
        <v>8</v>
      </c>
      <c r="D19" s="9">
        <f>C19/SUM(C$19:C$21)</f>
        <v>0.5</v>
      </c>
      <c r="E19" s="10">
        <f>$E$18*D19</f>
        <v>80</v>
      </c>
    </row>
    <row r="20" spans="3:5">
      <c r="C20">
        <v>5</v>
      </c>
      <c r="D20" s="9">
        <f t="shared" ref="D20:D21" si="6">C20/SUM(C$19:C$21)</f>
        <v>0.3125</v>
      </c>
      <c r="E20" s="10">
        <f t="shared" ref="E20:E21" si="7">$E$18*D20</f>
        <v>50</v>
      </c>
    </row>
    <row r="21" spans="3:5">
      <c r="C21">
        <v>3</v>
      </c>
      <c r="D21" s="9">
        <f t="shared" si="6"/>
        <v>0.1875</v>
      </c>
      <c r="E21" s="10">
        <f t="shared" si="7"/>
        <v>30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B18" sqref="B18"/>
    </sheetView>
  </sheetViews>
  <sheetFormatPr defaultColWidth="8.875" defaultRowHeight="13.5"/>
  <sheetData>
    <row r="1" spans="1:4">
      <c r="B1">
        <v>3</v>
      </c>
      <c r="C1">
        <f>B1</f>
        <v>3</v>
      </c>
      <c r="D1">
        <f t="shared" ref="D1:D3" si="0">C1</f>
        <v>3</v>
      </c>
    </row>
    <row r="2" spans="1:4">
      <c r="B2">
        <v>2</v>
      </c>
      <c r="C2">
        <f>B2</f>
        <v>2</v>
      </c>
      <c r="D2">
        <f t="shared" si="0"/>
        <v>2</v>
      </c>
    </row>
    <row r="3" spans="1:4">
      <c r="B3">
        <v>1</v>
      </c>
      <c r="C3">
        <f t="shared" ref="C3" si="1">B3</f>
        <v>1</v>
      </c>
      <c r="D3">
        <f t="shared" si="0"/>
        <v>1</v>
      </c>
    </row>
    <row r="5" spans="1:4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>
      <c r="B8" s="7" t="s">
        <v>8</v>
      </c>
      <c r="C8" s="7" t="s">
        <v>9</v>
      </c>
      <c r="D8" s="7" t="s">
        <v>10</v>
      </c>
    </row>
    <row r="9" spans="1:4">
      <c r="A9" t="s">
        <v>13</v>
      </c>
      <c r="B9" s="8">
        <f>B$13*B5</f>
        <v>26.666666666666664</v>
      </c>
      <c r="C9" s="8">
        <f>C$13*C5</f>
        <v>26.666666666666664</v>
      </c>
      <c r="D9" s="8">
        <f t="shared" ref="D9" si="4">D$13*D5</f>
        <v>26.666666666666664</v>
      </c>
    </row>
    <row r="10" spans="1:4">
      <c r="A10" s="1" t="s">
        <v>11</v>
      </c>
      <c r="B10" s="8">
        <f t="shared" ref="B10:D11" si="5">B$13*B6</f>
        <v>17.777777777777775</v>
      </c>
      <c r="C10" s="8">
        <f t="shared" si="5"/>
        <v>17.777777777777775</v>
      </c>
      <c r="D10" s="8">
        <f t="shared" si="5"/>
        <v>17.777777777777775</v>
      </c>
    </row>
    <row r="11" spans="1:4">
      <c r="A11" t="s">
        <v>12</v>
      </c>
      <c r="B11" s="8">
        <f>B$13*B7</f>
        <v>8.8888888888888875</v>
      </c>
      <c r="C11" s="8">
        <f t="shared" si="5"/>
        <v>8.8888888888888875</v>
      </c>
      <c r="D11" s="8">
        <f t="shared" si="5"/>
        <v>8.8888888888888875</v>
      </c>
    </row>
    <row r="13" spans="1:4">
      <c r="B13" s="5">
        <f>E19</f>
        <v>53.333333333333329</v>
      </c>
      <c r="C13" s="5">
        <f>E20</f>
        <v>53.333333333333329</v>
      </c>
      <c r="D13" s="5">
        <f>E21</f>
        <v>53.333333333333329</v>
      </c>
    </row>
    <row r="18" spans="3:5">
      <c r="D18" s="2"/>
      <c r="E18" s="6">
        <v>160</v>
      </c>
    </row>
    <row r="19" spans="3:5">
      <c r="C19">
        <v>1</v>
      </c>
      <c r="D19" s="9">
        <f>C19/SUM(C$19:C$21)</f>
        <v>0.33333333333333331</v>
      </c>
      <c r="E19" s="10">
        <f>$E$18*D19</f>
        <v>53.333333333333329</v>
      </c>
    </row>
    <row r="20" spans="3:5">
      <c r="C20">
        <v>1</v>
      </c>
      <c r="D20" s="9">
        <f t="shared" ref="D20:D21" si="6">C20/SUM(C$19:C$21)</f>
        <v>0.33333333333333331</v>
      </c>
      <c r="E20" s="10">
        <f t="shared" ref="E20:E21" si="7">$E$18*D20</f>
        <v>53.333333333333329</v>
      </c>
    </row>
    <row r="21" spans="3:5">
      <c r="C21">
        <v>1</v>
      </c>
      <c r="D21" s="9">
        <f t="shared" si="6"/>
        <v>0.33333333333333331</v>
      </c>
      <c r="E21" s="10">
        <f t="shared" si="7"/>
        <v>53.333333333333329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B18" sqref="B18"/>
    </sheetView>
  </sheetViews>
  <sheetFormatPr defaultColWidth="8.875" defaultRowHeight="13.5"/>
  <sheetData>
    <row r="1" spans="1:7">
      <c r="B1">
        <v>3</v>
      </c>
      <c r="C1">
        <v>3</v>
      </c>
      <c r="D1">
        <v>3</v>
      </c>
    </row>
    <row r="2" spans="1:7">
      <c r="B2">
        <v>2</v>
      </c>
      <c r="C2">
        <v>2</v>
      </c>
      <c r="D2">
        <v>2</v>
      </c>
    </row>
    <row r="3" spans="1:7">
      <c r="B3">
        <v>1</v>
      </c>
      <c r="C3">
        <v>0</v>
      </c>
      <c r="D3">
        <v>0</v>
      </c>
    </row>
    <row r="5" spans="1:7">
      <c r="B5" s="4">
        <f>B1/SUM(B$1:B$3)</f>
        <v>0.5</v>
      </c>
      <c r="C5" s="4">
        <f t="shared" ref="C5:D5" si="0">C1/SUM(C$1:C$3)</f>
        <v>0.6</v>
      </c>
      <c r="D5" s="4">
        <f t="shared" si="0"/>
        <v>0.6</v>
      </c>
    </row>
    <row r="6" spans="1:7">
      <c r="B6" s="4">
        <f t="shared" ref="B6:D7" si="1">B2/SUM(B$1:B$3)</f>
        <v>0.33333333333333331</v>
      </c>
      <c r="C6" s="4">
        <f t="shared" si="1"/>
        <v>0.4</v>
      </c>
      <c r="D6" s="4">
        <f t="shared" si="1"/>
        <v>0.4</v>
      </c>
    </row>
    <row r="7" spans="1:7">
      <c r="B7" s="4">
        <f t="shared" si="1"/>
        <v>0.16666666666666666</v>
      </c>
      <c r="C7" s="4">
        <f t="shared" si="1"/>
        <v>0</v>
      </c>
      <c r="D7" s="4">
        <f>D3/SUM(D$1:D$3)</f>
        <v>0</v>
      </c>
      <c r="F7">
        <v>140</v>
      </c>
    </row>
    <row r="8" spans="1:7">
      <c r="B8" s="7" t="s">
        <v>8</v>
      </c>
      <c r="C8" s="7" t="s">
        <v>9</v>
      </c>
      <c r="D8" s="7" t="s">
        <v>10</v>
      </c>
      <c r="G8">
        <v>40</v>
      </c>
    </row>
    <row r="9" spans="1:7">
      <c r="A9" t="s">
        <v>13</v>
      </c>
      <c r="B9" s="8">
        <f>B$13*B5</f>
        <v>22.857142857142854</v>
      </c>
      <c r="C9" s="8">
        <f t="shared" ref="C9:D9" si="2">C$13*C5</f>
        <v>13.714285714285712</v>
      </c>
      <c r="D9" s="8">
        <f t="shared" si="2"/>
        <v>6.8571428571428559</v>
      </c>
      <c r="G9">
        <v>100</v>
      </c>
    </row>
    <row r="10" spans="1:7">
      <c r="A10" s="1" t="s">
        <v>11</v>
      </c>
      <c r="B10" s="8">
        <f t="shared" ref="B10:D11" si="3">B$13*B6</f>
        <v>15.238095238095235</v>
      </c>
      <c r="C10" s="8">
        <f t="shared" si="3"/>
        <v>9.1428571428571423</v>
      </c>
      <c r="D10" s="8">
        <f t="shared" si="3"/>
        <v>4.5714285714285712</v>
      </c>
    </row>
    <row r="11" spans="1:7">
      <c r="A11" t="s">
        <v>12</v>
      </c>
      <c r="B11" s="8">
        <f>B$13*B7</f>
        <v>7.6190476190476177</v>
      </c>
      <c r="C11" s="8">
        <f t="shared" si="3"/>
        <v>0</v>
      </c>
      <c r="D11" s="8">
        <f t="shared" si="3"/>
        <v>0</v>
      </c>
    </row>
    <row r="13" spans="1:7">
      <c r="B13" s="5">
        <f>E19</f>
        <v>45.714285714285708</v>
      </c>
      <c r="C13" s="5">
        <f>E20</f>
        <v>22.857142857142854</v>
      </c>
      <c r="D13" s="5">
        <f>E21</f>
        <v>11.428571428571427</v>
      </c>
    </row>
    <row r="18" spans="3:5">
      <c r="D18" s="2"/>
      <c r="E18" s="6">
        <v>80</v>
      </c>
    </row>
    <row r="19" spans="3:5">
      <c r="C19">
        <v>8</v>
      </c>
      <c r="D19" s="9">
        <f>C19/SUM(C$19:C$21)</f>
        <v>0.5714285714285714</v>
      </c>
      <c r="E19" s="10">
        <f>$E$18*D19</f>
        <v>45.714285714285708</v>
      </c>
    </row>
    <row r="20" spans="3:5">
      <c r="C20">
        <v>4</v>
      </c>
      <c r="D20" s="9">
        <f>C20/SUM(C$19:C$21)</f>
        <v>0.2857142857142857</v>
      </c>
      <c r="E20" s="10">
        <f t="shared" ref="E20:E21" si="4">$E$18*D20</f>
        <v>22.857142857142854</v>
      </c>
    </row>
    <row r="21" spans="3:5">
      <c r="C21">
        <v>2</v>
      </c>
      <c r="D21" s="9">
        <f t="shared" ref="D21" si="5">C21/SUM(C$19:C$21)</f>
        <v>0.14285714285714285</v>
      </c>
      <c r="E21" s="10">
        <f t="shared" si="4"/>
        <v>11.428571428571427</v>
      </c>
    </row>
    <row r="23" spans="3:5">
      <c r="D23" s="2"/>
      <c r="E23" s="6">
        <v>70</v>
      </c>
    </row>
    <row r="24" spans="3:5">
      <c r="C24">
        <v>8</v>
      </c>
      <c r="D24" s="9">
        <f>C24/SUM(C$24:C$26)</f>
        <v>0.5</v>
      </c>
      <c r="E24" s="10">
        <f>$E$23*D24</f>
        <v>35</v>
      </c>
    </row>
    <row r="25" spans="3:5">
      <c r="C25">
        <v>5</v>
      </c>
      <c r="D25" s="9">
        <f t="shared" ref="D25:D26" si="6">C25/SUM(C$24:C$26)</f>
        <v>0.3125</v>
      </c>
      <c r="E25" s="10">
        <f t="shared" ref="E25:E26" si="7">$E$23*D25</f>
        <v>21.875</v>
      </c>
    </row>
    <row r="26" spans="3:5">
      <c r="C26">
        <v>3</v>
      </c>
      <c r="D26" s="9">
        <f t="shared" si="6"/>
        <v>0.1875</v>
      </c>
      <c r="E26" s="10">
        <f t="shared" si="7"/>
        <v>13.125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forbs </vt:lpstr>
      <vt:lpstr>日期</vt:lpstr>
      <vt:lpstr>forbs_bak2</vt:lpstr>
      <vt:lpstr>forbs_bak1</vt:lpstr>
      <vt:lpstr>奖金分配46</vt:lpstr>
      <vt:lpstr>奖金分配47</vt:lpstr>
      <vt:lpstr>奖金分配</vt:lpstr>
      <vt:lpstr>奖金分配32</vt:lpstr>
      <vt:lpstr>奖金分配33</vt:lpstr>
      <vt:lpstr>奖金分配34</vt:lpstr>
      <vt:lpstr>奖金分配35</vt:lpstr>
      <vt:lpstr>奖金分配36</vt:lpstr>
      <vt:lpstr>奖金分配37</vt:lpstr>
      <vt:lpstr>奖金分配38</vt:lpstr>
      <vt:lpstr>奖金分配39</vt:lpstr>
      <vt:lpstr>奖金分配40</vt:lpstr>
      <vt:lpstr>奖金分配41</vt:lpstr>
      <vt:lpstr>奖金分配42</vt:lpstr>
      <vt:lpstr>奖金分配43</vt:lpstr>
      <vt:lpstr>奖金分配44</vt:lpstr>
      <vt:lpstr>奖金分配45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</dc:creator>
  <cp:lastModifiedBy>mail_box</cp:lastModifiedBy>
  <dcterms:created xsi:type="dcterms:W3CDTF">2017-04-12T06:36:28Z</dcterms:created>
  <dcterms:modified xsi:type="dcterms:W3CDTF">2018-07-05T05:03:19Z</dcterms:modified>
</cp:coreProperties>
</file>