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00017701\dev\Financial-Dashboard-System\app\src\main\res\raw\"/>
    </mc:Choice>
  </mc:AlternateContent>
  <xr:revisionPtr revIDLastSave="0" documentId="13_ncr:1_{0F659E15-F76F-49A9-8C22-5D5C6DAC87C0}" xr6:coauthVersionLast="47" xr6:coauthVersionMax="47" xr10:uidLastSave="{00000000-0000-0000-0000-000000000000}"/>
  <bookViews>
    <workbookView xWindow="-120" yWindow="-120" windowWidth="29040" windowHeight="15720" xr2:uid="{D857F614-A3EB-4075-A74A-87EDA66A46F1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O8" i="1"/>
  <c r="G13" i="1"/>
  <c r="Q77" i="1"/>
  <c r="O77" i="1"/>
  <c r="N76" i="1"/>
  <c r="M76" i="1"/>
  <c r="L76" i="1"/>
  <c r="K76" i="1"/>
  <c r="J76" i="1"/>
  <c r="I76" i="1"/>
  <c r="H76" i="1"/>
  <c r="G76" i="1"/>
  <c r="F76" i="1"/>
  <c r="E76" i="1"/>
  <c r="D76" i="1"/>
  <c r="C76" i="1"/>
  <c r="O76" i="1" s="1"/>
  <c r="Q76" i="1" s="1"/>
  <c r="P75" i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69" i="1"/>
  <c r="O70" i="1" s="1"/>
  <c r="O71" i="1" s="1"/>
  <c r="O68" i="1"/>
  <c r="O67" i="1"/>
  <c r="O65" i="1"/>
  <c r="O63" i="1"/>
  <c r="O62" i="1"/>
  <c r="O61" i="1"/>
  <c r="O59" i="1"/>
  <c r="O58" i="1"/>
  <c r="O57" i="1"/>
  <c r="O56" i="1"/>
  <c r="Q53" i="1"/>
  <c r="N53" i="1"/>
  <c r="M53" i="1"/>
  <c r="L53" i="1"/>
  <c r="K53" i="1"/>
  <c r="J53" i="1"/>
  <c r="I53" i="1"/>
  <c r="H53" i="1"/>
  <c r="G53" i="1"/>
  <c r="F53" i="1"/>
  <c r="E53" i="1"/>
  <c r="D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Q13" i="1"/>
  <c r="N13" i="1"/>
  <c r="M13" i="1"/>
  <c r="L13" i="1"/>
  <c r="K13" i="1"/>
  <c r="J13" i="1"/>
  <c r="I13" i="1"/>
  <c r="H13" i="1"/>
  <c r="F13" i="1"/>
  <c r="E13" i="1"/>
  <c r="D13" i="1"/>
  <c r="C13" i="1"/>
  <c r="O12" i="1"/>
  <c r="O11" i="1"/>
  <c r="O10" i="1"/>
  <c r="O9" i="1"/>
  <c r="P6" i="1"/>
  <c r="O72" i="1" l="1"/>
  <c r="Q72" i="1" s="1"/>
  <c r="O53" i="1"/>
  <c r="Q5" i="1"/>
  <c r="O13" i="1"/>
  <c r="I72" i="1"/>
  <c r="G72" i="1"/>
  <c r="O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tc={D4AB3EC6-51B2-4E6B-86F4-E9FCB4D99302}</author>
    <author>Autor</author>
  </authors>
  <commentList>
    <comment ref="C12" authorId="0" shapeId="0" xr:uid="{D4AB3EC6-51B2-4E6B-86F4-E9FCB4D993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1000.     Bodo
150.       Anni Weihnachten </t>
      </text>
    </comment>
    <comment ref="B59" authorId="1" shapeId="0" xr:uid="{F91582E8-8F75-4A1A-8800-06FF6F6797AB}">
      <text>
        <r>
          <rPr>
            <b/>
            <sz val="9"/>
            <color indexed="81"/>
            <rFont val="Segoe UI"/>
            <family val="2"/>
          </rPr>
          <t>Sandra:</t>
        </r>
        <r>
          <rPr>
            <sz val="9"/>
            <color indexed="81"/>
            <rFont val="Segoe UI"/>
            <family val="2"/>
          </rPr>
          <t xml:space="preserve">
2.500,00   Yaron</t>
        </r>
      </text>
    </comment>
    <comment ref="G72" authorId="1" shapeId="0" xr:uid="{AA305D1A-F8AD-4DAC-8F0F-0C948454F0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Abzügl. Tatjana, MaPa, Yaron… Privatdarlehen
ohne Baufin und JJJ</t>
        </r>
      </text>
    </comment>
    <comment ref="I72" authorId="1" shapeId="0" xr:uid="{D36C93BE-71EC-42C3-BF61-13FAF50FDF43}">
      <text>
        <r>
          <rPr>
            <sz val="10"/>
            <color theme="0" tint="-0.34998626667073579"/>
            <rFont val="Calibri"/>
            <family val="2"/>
            <scheme val="minor"/>
          </rPr>
          <t xml:space="preserve">Abzügl. Tatjana, MaPa, Yaron… Privatdarlehen
Baufin Dez 2023
ohne JJJ
</t>
        </r>
      </text>
    </comment>
    <comment ref="Q72" authorId="1" shapeId="0" xr:uid="{D25EA619-DCD9-4B42-92B8-F7D93C02E18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durch Umschuldung
</t>
        </r>
      </text>
    </comment>
    <comment ref="C75" authorId="1" shapeId="0" xr:uid="{C56AA530-6DD3-4790-9481-0A47613C827D}">
      <text>
        <r>
          <rPr>
            <sz val="10"/>
            <color theme="0" tint="-0.34998626667073579"/>
            <rFont val="Calibri"/>
            <family val="2"/>
            <scheme val="minor"/>
          </rPr>
          <t xml:space="preserve">Sandra:
5000 Sonderzahlung
</t>
        </r>
      </text>
    </comment>
    <comment ref="Q76" authorId="1" shapeId="0" xr:uid="{C1FED48B-1F69-42B6-8766-625C641AC694}">
      <text>
        <r>
          <rPr>
            <b/>
            <sz val="9"/>
            <color indexed="81"/>
            <rFont val="Segoe UI"/>
            <charset val="1"/>
          </rPr>
          <t>Autor:
Mehrleistung Tilgung durch SoTilg</t>
        </r>
      </text>
    </comment>
    <comment ref="Q77" authorId="1" shapeId="0" xr:uid="{035A65E2-CEDB-41EF-BAE6-B84D5568F44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Baufin durch Sondertilgung</t>
        </r>
      </text>
    </comment>
  </commentList>
</comments>
</file>

<file path=xl/sharedStrings.xml><?xml version="1.0" encoding="utf-8"?>
<sst xmlns="http://schemas.openxmlformats.org/spreadsheetml/2006/main" count="131" uniqueCount="101">
  <si>
    <t>Familienbuget</t>
  </si>
  <si>
    <t>Jahr 2023</t>
  </si>
  <si>
    <t>Stand</t>
  </si>
  <si>
    <t>VERFÜGBARES BARVERMÖGEN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</si>
  <si>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</si>
  <si>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</si>
  <si>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</si>
  <si>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</si>
  <si>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</si>
  <si>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</si>
  <si>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</si>
  <si>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</si>
  <si>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</si>
  <si>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</si>
  <si>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</si>
  <si>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</si>
  <si>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SUMME JAHR 2023</t>
  </si>
  <si>
    <t>TREND</t>
  </si>
  <si>
    <t>Plan 2023</t>
  </si>
  <si>
    <t>Monatliches Barvermögen</t>
  </si>
  <si>
    <t>Total</t>
  </si>
  <si>
    <t>ART DER EINKÜNFTE</t>
  </si>
  <si>
    <t>Einkommen 0.</t>
  </si>
  <si>
    <t>Unterhalt 2.</t>
  </si>
  <si>
    <t>Unterhalt 1.</t>
  </si>
  <si>
    <t>Kindergeld</t>
  </si>
  <si>
    <t>Sonstige Einkommen</t>
  </si>
  <si>
    <t>SUMME EINKÜNFTE</t>
  </si>
  <si>
    <t>AUSGABEN</t>
  </si>
  <si>
    <t>Extra</t>
  </si>
  <si>
    <t>Ktoführungsgeb.</t>
  </si>
  <si>
    <t>Wohnen/Reparaturen</t>
  </si>
  <si>
    <t>Lebensmittel</t>
  </si>
  <si>
    <t>Getränke</t>
  </si>
  <si>
    <t>Hygiene/Kosmetik</t>
  </si>
  <si>
    <t>Putzbedarf</t>
  </si>
  <si>
    <t>Medikamente</t>
  </si>
  <si>
    <t>Arztkosten</t>
  </si>
  <si>
    <t>KFZ-Kosten</t>
  </si>
  <si>
    <t>Sprit</t>
  </si>
  <si>
    <t>Versicherung/Steuer Kfz</t>
  </si>
  <si>
    <t>KFZ-Zinsen 3.</t>
  </si>
  <si>
    <t>KFZ-Tilgung 3.</t>
  </si>
  <si>
    <t>Privatdarlehen KFZ/Zinsen 3.</t>
  </si>
  <si>
    <t>Privatdarlehen/Zinsen 2.</t>
  </si>
  <si>
    <t>Privatdarlehen/Zinsen 1.</t>
  </si>
  <si>
    <t>Handykosten</t>
  </si>
  <si>
    <t>Kabelfernsehen/Phone+Internet</t>
  </si>
  <si>
    <t>Strom</t>
  </si>
  <si>
    <t>Wasser</t>
  </si>
  <si>
    <t>Gas (EWE ab 4/2020/Montana  ab 4/2023)</t>
  </si>
  <si>
    <t>Kaminkehrer</t>
  </si>
  <si>
    <t>Grundsteuer</t>
  </si>
  <si>
    <t>Müllabfuhr</t>
  </si>
  <si>
    <t>Geschenke</t>
  </si>
  <si>
    <t>Kleidung 0.</t>
  </si>
  <si>
    <t>Kleidung 2.</t>
  </si>
  <si>
    <t>Kleidung 1.</t>
  </si>
  <si>
    <t>Taschengeld</t>
  </si>
  <si>
    <r>
      <t>Führerschein B/Zubehör/</t>
    </r>
    <r>
      <rPr>
        <sz val="12"/>
        <color theme="4" tint="-0.249977111117893"/>
        <rFont val="Calibri"/>
        <family val="2"/>
        <scheme val="minor"/>
      </rPr>
      <t>Wohnen</t>
    </r>
  </si>
  <si>
    <t>Urlaub / Fortgehen / Essengehen</t>
  </si>
  <si>
    <t>Schule</t>
  </si>
  <si>
    <t>Buskosten</t>
  </si>
  <si>
    <t>Vereine</t>
  </si>
  <si>
    <t>Sonstiges</t>
  </si>
  <si>
    <t>Spareinlagen / Bausparer</t>
  </si>
  <si>
    <t>SUMME AUSGABEN</t>
  </si>
  <si>
    <t>Diba 0,1%</t>
  </si>
  <si>
    <t>HVB 1%</t>
  </si>
  <si>
    <t>DBn</t>
  </si>
  <si>
    <t>Bitcoin</t>
  </si>
  <si>
    <t>2. (Guthaben)</t>
  </si>
  <si>
    <t>2. (PrivDarl 10'5/2%/jährl.)</t>
  </si>
  <si>
    <t>2. (PrivDarl 12/2%/mtl.)</t>
  </si>
  <si>
    <t>3. (PrivDarl 10'/2%/mtl.)</t>
  </si>
  <si>
    <t>1. (Guthaben)</t>
  </si>
  <si>
    <r>
      <t>1. (PrivDarl 5'5/2%/</t>
    </r>
    <r>
      <rPr>
        <sz val="11"/>
        <color rgb="FF800000"/>
        <rFont val="Calibri"/>
        <family val="2"/>
        <scheme val="minor"/>
      </rPr>
      <t>jährl</t>
    </r>
    <r>
      <rPr>
        <b/>
        <sz val="11"/>
        <color rgb="FF800000"/>
        <rFont val="Calibri"/>
        <family val="2"/>
        <scheme val="minor"/>
      </rPr>
      <t>.)</t>
    </r>
  </si>
  <si>
    <t>1. (PrivDarl 12/2%/mtl.)</t>
  </si>
  <si>
    <t>Privatdarlehen</t>
  </si>
  <si>
    <t>Darlehen gesamt</t>
  </si>
  <si>
    <t>0. bereinigt</t>
  </si>
  <si>
    <t>Guthaben abzgl. PrivDarl.</t>
  </si>
  <si>
    <t>bezahlte Zinsen aller Darlehen</t>
  </si>
  <si>
    <t>Monatsende</t>
  </si>
  <si>
    <t>Jan</t>
  </si>
  <si>
    <t>Feb</t>
  </si>
  <si>
    <t>Mrz</t>
  </si>
  <si>
    <t>April</t>
  </si>
  <si>
    <t>Mai</t>
  </si>
  <si>
    <t>Juni</t>
  </si>
  <si>
    <t>Juli</t>
  </si>
  <si>
    <t>Aug</t>
  </si>
  <si>
    <t>Sep</t>
  </si>
  <si>
    <t>Okt</t>
  </si>
  <si>
    <t>Nov</t>
  </si>
  <si>
    <t>Dez</t>
  </si>
  <si>
    <t>Gesamt</t>
  </si>
  <si>
    <t>Jahresanfangsprognose ohne SoTi</t>
  </si>
  <si>
    <t>Spk Darlehen</t>
  </si>
  <si>
    <t>Tilgung</t>
  </si>
  <si>
    <t>Zinsen/3,2 %/30.10.2029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</si>
</sst>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0" tint="-0.34998626667073579"/>
      <name val="Calibri Light"/>
      <family val="1"/>
      <scheme val="major"/>
    </font>
    <font>
      <b/>
      <sz val="10.5"/>
      <color rgb="FF0070C0"/>
      <name val="Calibri Light"/>
      <family val="1"/>
      <scheme val="major"/>
    </font>
    <font>
      <b/>
      <sz val="10.5"/>
      <color theme="1" tint="0.499984740745262"/>
      <name val="Calibri Light"/>
      <family val="1"/>
      <scheme val="major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.5"/>
      <color theme="9" tint="-0.499984740745262"/>
      <name val="Calibri Light"/>
      <family val="1"/>
      <scheme val="major"/>
    </font>
    <font>
      <sz val="10"/>
      <color theme="3" tint="0.249977111117893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 tint="0.34998626667073579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E00"/>
      <name val="Calibri"/>
      <family val="2"/>
      <scheme val="minor"/>
    </font>
    <font>
      <b/>
      <sz val="11"/>
      <color rgb="FF4A7627"/>
      <name val="Calibri"/>
      <family val="2"/>
      <scheme val="minor"/>
    </font>
    <font>
      <sz val="10"/>
      <color rgb="FF4A7627"/>
      <name val="Calibri"/>
      <family val="2"/>
      <scheme val="minor"/>
    </font>
    <font>
      <i/>
      <sz val="11"/>
      <color rgb="FF4A7627"/>
      <name val="Calibri"/>
      <family val="2"/>
      <scheme val="minor"/>
    </font>
    <font>
      <b/>
      <sz val="11"/>
      <color theme="3" tint="0.249977111117893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1"/>
      <color rgb="FF800000"/>
      <name val="Calibri"/>
      <family val="2"/>
      <scheme val="minor"/>
    </font>
    <font>
      <i/>
      <sz val="11"/>
      <color rgb="FF8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color rgb="FF0000FF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color theme="1"/>
      <name val="Calibri Light"/>
      <family val="1"/>
      <scheme val="major"/>
    </font>
    <font>
      <sz val="10"/>
      <color theme="1" tint="0.1499984740745262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B13A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/>
      <top style="medium">
        <color theme="4"/>
      </top>
      <bottom style="thin">
        <color theme="4"/>
      </bottom>
      <diagonal/>
    </border>
    <border>
      <left/>
      <right style="thick">
        <color theme="0"/>
      </right>
      <top style="medium">
        <color rgb="FF00B0F0"/>
      </top>
      <bottom style="thin">
        <color rgb="FF00B0F0"/>
      </bottom>
      <diagonal/>
    </border>
    <border>
      <left style="thick">
        <color theme="0"/>
      </left>
      <right style="thick">
        <color theme="0"/>
      </right>
      <top style="medium">
        <color theme="5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medium">
        <color theme="6"/>
      </top>
      <bottom style="thin">
        <color theme="6"/>
      </bottom>
      <diagonal/>
    </border>
    <border>
      <left style="thick">
        <color theme="0"/>
      </left>
      <right style="thick">
        <color theme="0"/>
      </right>
      <top style="medium">
        <color theme="6"/>
      </top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ill="1" applyBorder="1" applyAlignment="1">
      <alignment horizontal="left"/>
    </xf>
    <xf numFmtId="0" fontId="1" fillId="0" borderId="0" xfId="3" applyFill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3" borderId="0" xfId="3" applyFill="1" applyAlignment="1">
      <alignment horizontal="right"/>
    </xf>
    <xf numFmtId="14" fontId="1" fillId="3" borderId="0" xfId="3" applyNumberFormat="1" applyFill="1"/>
    <xf numFmtId="0" fontId="3" fillId="0" borderId="1" xfId="2" applyAlignment="1">
      <alignment vertical="center"/>
    </xf>
    <xf numFmtId="0" fontId="3" fillId="0" borderId="0" xfId="2" applyFill="1" applyBorder="1" applyAlignment="1">
      <alignment horizontal="right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right" vertical="center"/>
    </xf>
    <xf numFmtId="0" fontId="0" fillId="0" borderId="0" xfId="0" applyAlignment="1">
      <alignment horizontal="left" vertical="center" indent="1"/>
    </xf>
    <xf numFmtId="164" fontId="7" fillId="4" borderId="0" xfId="3" applyNumberFormat="1" applyFont="1" applyFill="1" applyBorder="1" applyAlignment="1">
      <alignment vertical="center"/>
    </xf>
    <xf numFmtId="164" fontId="8" fillId="4" borderId="0" xfId="3" applyNumberFormat="1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164" fontId="9" fillId="5" borderId="0" xfId="3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4" fontId="1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2" fillId="0" borderId="0" xfId="3" applyNumberFormat="1" applyFont="1" applyFill="1" applyBorder="1"/>
    <xf numFmtId="0" fontId="3" fillId="0" borderId="0" xfId="2" applyFill="1" applyBorder="1" applyAlignment="1">
      <alignment vertical="center"/>
    </xf>
    <xf numFmtId="0" fontId="13" fillId="0" borderId="3" xfId="2" applyFont="1" applyFill="1" applyBorder="1" applyAlignment="1">
      <alignment horizontal="center" vertical="center"/>
    </xf>
    <xf numFmtId="164" fontId="14" fillId="0" borderId="0" xfId="0" applyNumberFormat="1" applyFont="1" applyAlignment="1">
      <alignment vertical="center"/>
    </xf>
    <xf numFmtId="164" fontId="15" fillId="6" borderId="0" xfId="0" applyNumberFormat="1" applyFont="1" applyFill="1" applyAlignment="1">
      <alignment vertical="center"/>
    </xf>
    <xf numFmtId="164" fontId="16" fillId="5" borderId="0" xfId="0" applyNumberFormat="1" applyFont="1" applyFill="1" applyAlignment="1">
      <alignment vertical="center"/>
    </xf>
    <xf numFmtId="164" fontId="15" fillId="7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4" fontId="14" fillId="8" borderId="0" xfId="0" applyNumberFormat="1" applyFont="1" applyFill="1" applyAlignment="1">
      <alignment vertical="center"/>
    </xf>
    <xf numFmtId="164" fontId="18" fillId="8" borderId="0" xfId="0" applyNumberFormat="1" applyFont="1" applyFill="1" applyAlignment="1">
      <alignment vertical="center"/>
    </xf>
    <xf numFmtId="0" fontId="0" fillId="0" borderId="0" xfId="0" applyAlignment="1">
      <alignment horizontal="left" vertical="center"/>
    </xf>
    <xf numFmtId="164" fontId="19" fillId="9" borderId="0" xfId="0" applyNumberFormat="1" applyFont="1" applyFill="1" applyAlignment="1">
      <alignment vertical="center"/>
    </xf>
    <xf numFmtId="164" fontId="20" fillId="0" borderId="4" xfId="0" applyNumberFormat="1" applyFont="1" applyBorder="1" applyAlignment="1">
      <alignment vertical="center"/>
    </xf>
    <xf numFmtId="164" fontId="20" fillId="0" borderId="6" xfId="0" applyNumberFormat="1" applyFont="1" applyBorder="1" applyAlignment="1">
      <alignment vertical="center"/>
    </xf>
    <xf numFmtId="0" fontId="6" fillId="0" borderId="7" xfId="2" applyFont="1" applyFill="1" applyBorder="1" applyAlignment="1">
      <alignment horizontal="right" vertical="center"/>
    </xf>
    <xf numFmtId="164" fontId="18" fillId="0" borderId="0" xfId="0" applyNumberFormat="1" applyFont="1" applyAlignment="1">
      <alignment vertical="center"/>
    </xf>
    <xf numFmtId="164" fontId="22" fillId="10" borderId="0" xfId="0" applyNumberFormat="1" applyFont="1" applyFill="1" applyAlignment="1">
      <alignment vertical="center"/>
    </xf>
    <xf numFmtId="164" fontId="23" fillId="10" borderId="0" xfId="0" applyNumberFormat="1" applyFont="1" applyFill="1" applyAlignment="1">
      <alignment vertical="center"/>
    </xf>
    <xf numFmtId="0" fontId="0" fillId="10" borderId="0" xfId="0" applyFill="1" applyAlignment="1">
      <alignment vertical="center"/>
    </xf>
    <xf numFmtId="164" fontId="16" fillId="10" borderId="0" xfId="0" applyNumberFormat="1" applyFont="1" applyFill="1" applyAlignment="1">
      <alignment vertical="center"/>
    </xf>
    <xf numFmtId="0" fontId="0" fillId="11" borderId="0" xfId="0" applyFill="1" applyAlignment="1">
      <alignment horizontal="left" vertical="center" indent="1"/>
    </xf>
    <xf numFmtId="164" fontId="16" fillId="12" borderId="0" xfId="0" applyNumberFormat="1" applyFont="1" applyFill="1" applyAlignment="1">
      <alignment vertical="center"/>
    </xf>
    <xf numFmtId="164" fontId="25" fillId="12" borderId="0" xfId="0" applyNumberFormat="1" applyFont="1" applyFill="1" applyAlignment="1">
      <alignment vertical="center"/>
    </xf>
    <xf numFmtId="0" fontId="0" fillId="12" borderId="0" xfId="0" applyFill="1" applyAlignment="1">
      <alignment vertical="center"/>
    </xf>
    <xf numFmtId="164" fontId="26" fillId="13" borderId="8" xfId="0" applyNumberFormat="1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164" fontId="21" fillId="14" borderId="0" xfId="0" applyNumberFormat="1" applyFont="1" applyFill="1" applyAlignment="1">
      <alignment vertical="center"/>
    </xf>
    <xf numFmtId="164" fontId="26" fillId="14" borderId="0" xfId="0" applyNumberFormat="1" applyFont="1" applyFill="1" applyAlignment="1">
      <alignment vertical="center"/>
    </xf>
    <xf numFmtId="164" fontId="21" fillId="14" borderId="5" xfId="0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64" fontId="19" fillId="0" borderId="5" xfId="0" applyNumberFormat="1" applyFont="1" applyBorder="1" applyAlignment="1">
      <alignment vertical="center"/>
    </xf>
    <xf numFmtId="0" fontId="27" fillId="14" borderId="0" xfId="0" applyFont="1" applyFill="1" applyAlignment="1">
      <alignment vertical="center"/>
    </xf>
    <xf numFmtId="164" fontId="27" fillId="14" borderId="0" xfId="0" applyNumberFormat="1" applyFont="1" applyFill="1" applyAlignment="1">
      <alignment vertical="center"/>
    </xf>
    <xf numFmtId="164" fontId="27" fillId="14" borderId="5" xfId="0" applyNumberFormat="1" applyFont="1" applyFill="1" applyBorder="1" applyAlignment="1">
      <alignment vertical="center"/>
    </xf>
    <xf numFmtId="0" fontId="21" fillId="9" borderId="0" xfId="0" applyFont="1" applyFill="1" applyAlignment="1">
      <alignment vertical="center"/>
    </xf>
    <xf numFmtId="164" fontId="21" fillId="9" borderId="0" xfId="0" applyNumberFormat="1" applyFont="1" applyFill="1" applyAlignment="1">
      <alignment vertical="center"/>
    </xf>
    <xf numFmtId="164" fontId="21" fillId="9" borderId="0" xfId="4" applyNumberFormat="1" applyFont="1" applyFill="1" applyAlignment="1">
      <alignment vertical="center"/>
    </xf>
    <xf numFmtId="0" fontId="28" fillId="9" borderId="0" xfId="0" applyFont="1" applyFill="1" applyAlignment="1">
      <alignment vertical="center"/>
    </xf>
    <xf numFmtId="164" fontId="28" fillId="9" borderId="0" xfId="0" applyNumberFormat="1" applyFont="1" applyFill="1" applyAlignment="1">
      <alignment vertical="center"/>
    </xf>
    <xf numFmtId="164" fontId="28" fillId="9" borderId="0" xfId="4" applyNumberFormat="1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9" borderId="0" xfId="0" applyFont="1" applyFill="1" applyAlignment="1">
      <alignment vertical="center"/>
    </xf>
    <xf numFmtId="164" fontId="26" fillId="9" borderId="0" xfId="0" applyNumberFormat="1" applyFont="1" applyFill="1" applyAlignment="1">
      <alignment vertical="center"/>
    </xf>
    <xf numFmtId="0" fontId="31" fillId="15" borderId="0" xfId="0" applyFont="1" applyFill="1" applyAlignment="1">
      <alignment vertical="center"/>
    </xf>
    <xf numFmtId="164" fontId="21" fillId="15" borderId="0" xfId="0" applyNumberFormat="1" applyFont="1" applyFill="1" applyAlignment="1">
      <alignment vertical="center"/>
    </xf>
    <xf numFmtId="164" fontId="21" fillId="15" borderId="5" xfId="0" applyNumberFormat="1" applyFont="1" applyFill="1" applyBorder="1" applyAlignment="1">
      <alignment vertical="center"/>
    </xf>
    <xf numFmtId="0" fontId="32" fillId="9" borderId="0" xfId="0" applyFont="1" applyFill="1" applyAlignment="1">
      <alignment vertical="center"/>
    </xf>
    <xf numFmtId="164" fontId="32" fillId="9" borderId="0" xfId="0" applyNumberFormat="1" applyFont="1" applyFill="1" applyAlignment="1">
      <alignment vertical="center"/>
    </xf>
    <xf numFmtId="164" fontId="32" fillId="16" borderId="0" xfId="0" applyNumberFormat="1" applyFont="1" applyFill="1" applyAlignment="1">
      <alignment vertical="center"/>
    </xf>
    <xf numFmtId="164" fontId="32" fillId="16" borderId="5" xfId="0" applyNumberFormat="1" applyFont="1" applyFill="1" applyBorder="1" applyAlignment="1">
      <alignment vertical="center"/>
    </xf>
    <xf numFmtId="0" fontId="34" fillId="9" borderId="0" xfId="0" applyFont="1" applyFill="1" applyAlignment="1">
      <alignment vertical="center"/>
    </xf>
    <xf numFmtId="164" fontId="35" fillId="9" borderId="0" xfId="0" applyNumberFormat="1" applyFont="1" applyFill="1" applyAlignment="1">
      <alignment vertical="center"/>
    </xf>
    <xf numFmtId="164" fontId="35" fillId="16" borderId="0" xfId="0" applyNumberFormat="1" applyFont="1" applyFill="1" applyAlignment="1">
      <alignment vertical="center"/>
    </xf>
    <xf numFmtId="164" fontId="35" fillId="16" borderId="5" xfId="0" applyNumberFormat="1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14" borderId="0" xfId="0" applyFont="1" applyFill="1" applyAlignment="1">
      <alignment vertical="center"/>
    </xf>
    <xf numFmtId="0" fontId="39" fillId="14" borderId="0" xfId="0" applyFont="1" applyFill="1" applyAlignment="1">
      <alignment vertical="center"/>
    </xf>
    <xf numFmtId="164" fontId="40" fillId="17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0" fontId="10" fillId="0" borderId="9" xfId="0" applyFont="1" applyBorder="1" applyAlignment="1">
      <alignment vertical="center"/>
    </xf>
    <xf numFmtId="14" fontId="36" fillId="0" borderId="10" xfId="0" applyNumberFormat="1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44" fontId="41" fillId="0" borderId="0" xfId="0" applyNumberFormat="1" applyFont="1" applyAlignment="1">
      <alignment vertical="center"/>
    </xf>
    <xf numFmtId="165" fontId="41" fillId="0" borderId="0" xfId="0" applyNumberFormat="1" applyFont="1" applyAlignment="1">
      <alignment vertical="center"/>
    </xf>
    <xf numFmtId="165" fontId="42" fillId="0" borderId="0" xfId="0" applyNumberFormat="1" applyFont="1" applyAlignment="1">
      <alignment vertical="center"/>
    </xf>
    <xf numFmtId="44" fontId="16" fillId="0" borderId="0" xfId="4" applyFont="1" applyFill="1" applyBorder="1" applyAlignment="1">
      <alignment vertical="center"/>
    </xf>
    <xf numFmtId="44" fontId="16" fillId="0" borderId="0" xfId="0" applyNumberFormat="1" applyFont="1" applyAlignment="1">
      <alignment vertical="center"/>
    </xf>
    <xf numFmtId="0" fontId="0" fillId="3" borderId="13" xfId="0" applyFill="1" applyBorder="1" applyAlignment="1">
      <alignment vertical="center"/>
    </xf>
    <xf numFmtId="44" fontId="43" fillId="0" borderId="0" xfId="4" applyFont="1" applyAlignment="1">
      <alignment vertical="center"/>
    </xf>
    <xf numFmtId="165" fontId="16" fillId="0" borderId="0" xfId="4" applyNumberFormat="1" applyFont="1" applyAlignment="1">
      <alignment vertical="center"/>
    </xf>
    <xf numFmtId="44" fontId="16" fillId="0" borderId="0" xfId="4" applyFont="1" applyAlignment="1">
      <alignment vertical="center"/>
    </xf>
    <xf numFmtId="165" fontId="10" fillId="3" borderId="13" xfId="4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44" fontId="43" fillId="0" borderId="15" xfId="4" applyFont="1" applyBorder="1" applyAlignment="1">
      <alignment vertical="center"/>
    </xf>
    <xf numFmtId="44" fontId="16" fillId="0" borderId="15" xfId="4" applyFont="1" applyBorder="1" applyAlignment="1">
      <alignment vertical="center"/>
    </xf>
    <xf numFmtId="165" fontId="10" fillId="3" borderId="16" xfId="4" applyNumberFormat="1" applyFont="1" applyFill="1" applyBorder="1" applyAlignment="1">
      <alignment vertical="center"/>
    </xf>
    <xf numFmtId="165" fontId="0" fillId="0" borderId="0" xfId="4" applyNumberFormat="1" applyFont="1" applyBorder="1" applyAlignment="1">
      <alignment vertical="center"/>
    </xf>
    <xf numFmtId="0" fontId="48" fillId="0" borderId="0" xfId="3" applyFont="1" applyFill="1" applyAlignment="1">
      <alignment vertical="center"/>
    </xf>
    <xf numFmtId="0" fontId="1" fillId="0" borderId="0" xfId="3" applyFill="1" applyAlignment="1">
      <alignment vertical="center"/>
    </xf>
    <xf numFmtId="0" fontId="1" fillId="0" borderId="0" xfId="3" applyFill="1" applyAlignment="1">
      <alignment horizontal="left" vertical="center" indent="1"/>
    </xf>
    <xf numFmtId="164" fontId="49" fillId="0" borderId="5" xfId="0" applyNumberFormat="1" applyFont="1" applyBorder="1" applyAlignment="1">
      <alignment vertical="center"/>
    </xf>
    <xf numFmtId="164" fontId="16" fillId="0" borderId="5" xfId="0" applyNumberFormat="1" applyFont="1" applyBorder="1" applyAlignment="1">
      <alignment vertical="center"/>
    </xf>
    <xf numFmtId="0" fontId="50" fillId="0" borderId="0" xfId="0" applyFont="1" applyAlignment="1">
      <alignment vertical="center"/>
    </xf>
    <xf numFmtId="164" fontId="51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164" fontId="21" fillId="0" borderId="5" xfId="0" applyNumberFormat="1" applyFont="1" applyFill="1" applyBorder="1" applyAlignment="1">
      <alignment vertical="center"/>
    </xf>
    <xf numFmtId="164" fontId="27" fillId="0" borderId="5" xfId="0" applyNumberFormat="1" applyFont="1" applyFill="1" applyBorder="1" applyAlignment="1">
      <alignment vertical="center"/>
    </xf>
    <xf numFmtId="164" fontId="27" fillId="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64" fontId="38" fillId="14" borderId="0" xfId="0" applyNumberFormat="1" applyFont="1" applyFill="1" applyAlignment="1">
      <alignment vertical="center"/>
    </xf>
    <xf numFmtId="0" fontId="39" fillId="0" borderId="0" xfId="0" applyFont="1" applyAlignment="1">
      <alignment vertical="center"/>
    </xf>
    <xf numFmtId="0" fontId="40" fillId="17" borderId="0" xfId="0" applyFont="1" applyFill="1" applyAlignment="1">
      <alignment vertical="center"/>
    </xf>
  </cellXfs>
  <cellStyles count="5">
    <cellStyle name="20 % - Akzent1" xfId="3" builtinId="30"/>
    <cellStyle name="Standard" xfId="0" builtinId="0"/>
    <cellStyle name="Überschrift" xfId="1" builtinId="15"/>
    <cellStyle name="Überschrift 1" xfId="2" builtinId="16"/>
    <cellStyle name="Währung" xfId="4" builtinId="4"/>
  </cellStyles>
  <dxfs count="127"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249977111117893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font>
        <b/>
        <color rgb="FF0070C0"/>
      </font>
      <numFmt numFmtId="164" formatCode="#,##0.00\ &quot;€&quot;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numFmt numFmtId="164" formatCode="#,##0.00\ &quot;€&quot;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0070C0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247F1F"/>
        </patternFill>
      </fill>
    </dxf>
    <dxf>
      <fill>
        <patternFill>
          <bgColor rgb="FF00B0F0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6" defaultTableStyle="TableStyleMedium2" defaultPivotStyle="PivotStyleLight16">
    <tableStyle name="Family Budget Cash Available" pivot="0" count="6" xr9:uid="{269B4A29-8245-404E-9C28-E06841A1EABC}">
      <tableStyleElement type="wholeTable" dxfId="126"/>
      <tableStyleElement type="headerRow" dxfId="125"/>
      <tableStyleElement type="totalRow" dxfId="124"/>
      <tableStyleElement type="firstColumn" dxfId="123"/>
      <tableStyleElement type="firstHeaderCell" dxfId="122"/>
      <tableStyleElement type="firstTotalCell" dxfId="121"/>
    </tableStyle>
    <tableStyle name="Family Budget Cash Available 2" pivot="0" count="6" xr9:uid="{83AF34BA-F4C6-473A-B658-525EE977B2A3}">
      <tableStyleElement type="wholeTable" dxfId="120"/>
      <tableStyleElement type="headerRow" dxfId="119"/>
      <tableStyleElement type="totalRow" dxfId="118"/>
      <tableStyleElement type="firstColumn" dxfId="117"/>
      <tableStyleElement type="firstHeaderCell" dxfId="116"/>
      <tableStyleElement type="firstTotalCell" dxfId="115"/>
    </tableStyle>
    <tableStyle name="Family Budget Cash Available 2 2" pivot="0" count="6" xr9:uid="{5213A706-B60C-4B50-A9C7-BE0D4D06CDC1}">
      <tableStyleElement type="wholeTable" dxfId="114"/>
      <tableStyleElement type="headerRow" dxfId="113"/>
      <tableStyleElement type="totalRow" dxfId="112"/>
      <tableStyleElement type="firstColumn" dxfId="111"/>
      <tableStyleElement type="firstHeaderCell" dxfId="110"/>
      <tableStyleElement type="firstTotalCell" dxfId="109"/>
    </tableStyle>
    <tableStyle name="Family Budget Cash Available 3" pivot="0" count="6" xr9:uid="{5FAAA7AD-F73E-41B2-A9F5-C844D21D7B25}">
      <tableStyleElement type="wholeTable" dxfId="108"/>
      <tableStyleElement type="headerRow" dxfId="107"/>
      <tableStyleElement type="totalRow" dxfId="106"/>
      <tableStyleElement type="firstColumn" dxfId="105"/>
      <tableStyleElement type="firstHeaderCell" dxfId="104"/>
      <tableStyleElement type="firstTotalCell" dxfId="103"/>
    </tableStyle>
    <tableStyle name="Family Budget Cash Available 3 2" pivot="0" count="6" xr9:uid="{44CDDBF3-787C-4FC2-9CC2-92731EB8B2A1}">
      <tableStyleElement type="wholeTable" dxfId="102"/>
      <tableStyleElement type="headerRow" dxfId="101"/>
      <tableStyleElement type="totalRow" dxfId="100"/>
      <tableStyleElement type="firstColumn" dxfId="99"/>
      <tableStyleElement type="firstHeaderCell" dxfId="98"/>
      <tableStyleElement type="firstTotalCell" dxfId="97"/>
    </tableStyle>
    <tableStyle name="Family Budget Cash Available 4" pivot="0" count="6" xr9:uid="{015BF62B-38AC-4297-B567-8B677FFF1636}">
      <tableStyleElement type="wholeTable" dxfId="96"/>
      <tableStyleElement type="headerRow" dxfId="95"/>
      <tableStyleElement type="totalRow" dxfId="94"/>
      <tableStyleElement type="firstColumn" dxfId="93"/>
      <tableStyleElement type="firstHeaderCell" dxfId="92"/>
      <tableStyleElement type="firstTotalCell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486835</xdr:colOff>
      <xdr:row>0</xdr:row>
      <xdr:rowOff>126996</xdr:rowOff>
    </xdr:from>
    <xdr:to>
      <xdr:col>15</xdr:col>
      <xdr:colOff>944030</xdr:colOff>
      <xdr:row>2</xdr:row>
      <xdr:rowOff>27195</xdr:rowOff>
    </xdr:to>
    <xdr:sp macro="" textlink="">
      <xdr:nvSpPr>
        <xdr:cNvPr id="3" name="Kopfzeile Grafik" descr="Line drawing of tree and house">
          <a:extLst>
            <a:ext uri="{FF2B5EF4-FFF2-40B4-BE49-F238E27FC236}">
              <a16:creationId xmlns:a16="http://schemas.microsoft.com/office/drawing/2014/main" id="{1A33CC2C-1042-4DEA-A5E5-B9C82E0A9CEE}"/>
            </a:ext>
          </a:extLst>
        </xdr:cNvPr>
        <xdr:cNvSpPr>
          <a:spLocks noChangeAspect="1" noEditPoints="1"/>
        </xdr:cNvSpPr>
      </xdr:nvSpPr>
      <xdr:spPr bwMode="auto">
        <a:xfrm>
          <a:off x="8163985" y="126996"/>
          <a:ext cx="6162670" cy="585999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</xdr:spPr>
      <xdr:txBody>
        <a:bodyPr/>
        <a:lstStyle/>
        <a:p>
          <a:r>
            <a:rPr lang="de-DE"/>
            <a:t>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8B09E-6D78-4A2C-8010-8A2C3A3029CC}" name="tblVerfügbaresBarvermögen16719202329" displayName="tblVerfügbaresBarvermögen16719202329" ref="B4:P6" totalsRowCount="1">
  <tableColumns count="15">
    <tableColumn id="1" xr3:uid="{C37910C8-54D5-4DF3-8527-05CD890F06FF}" name="VERFÜGBARES BARVERMÖGEN" totalsRowLabel="Total" dataDxfId="85" totalsRowDxfId="84"/>
    <tableColumn id="2" xr3:uid="{AF1D843B-46ED-4496-807F-38AC92A817DF}" name="JAN" dataDxfId="83" totalsRowDxfId="82" dataCellStyle="20 % - Akzent1"/>
    <tableColumn id="3" xr3:uid="{016BFB95-3C2F-4C0A-8E2D-8C1B9B7B2F83}" name="FEB" dataDxfId="81" totalsRowDxfId="80" dataCellStyle="20 % - Akzent1"/>
    <tableColumn id="4" xr3:uid="{1195C77A-1CAA-48E7-9A3A-350B3907CE03}" name="MÄR" dataDxfId="79" totalsRowDxfId="78"/>
    <tableColumn id="5" xr3:uid="{312A6368-7CA5-4075-B177-43EA06E308AB}" name="APR" dataDxfId="77" totalsRowDxfId="76"/>
    <tableColumn id="6" xr3:uid="{C794CFE8-C1CF-4547-BA37-8B5AB3E19FF1}" name="MAI" dataDxfId="75" totalsRowDxfId="74" dataCellStyle="20 % - Akzent1"/>
    <tableColumn id="7" xr3:uid="{D6819C91-E25C-4289-A69A-6C458349DF50}" name="JUN" dataDxfId="73" totalsRowDxfId="72"/>
    <tableColumn id="8" xr3:uid="{81A90D84-9AB4-46B8-995E-76E422EB2569}" name="JUL" dataDxfId="71" totalsRowDxfId="70"/>
    <tableColumn id="9" xr3:uid="{556C0DC5-6851-43A2-ACF4-C8FF310D5680}" name="AUG" dataDxfId="69" totalsRowDxfId="68"/>
    <tableColumn id="10" xr3:uid="{AE9A5134-FA67-42C9-942A-F1D0B46311FE}" name="SEP" dataDxfId="67" totalsRowDxfId="66"/>
    <tableColumn id="11" xr3:uid="{A7736E4C-A798-49E5-99FD-4C50536BAFA8}" name="OKT" dataDxfId="65" totalsRowDxfId="64" dataCellStyle="20 % - Akzent1"/>
    <tableColumn id="12" xr3:uid="{6D28579C-FD44-4AE1-A074-0424DE30F583}" name="NOV" dataDxfId="63" totalsRowDxfId="62"/>
    <tableColumn id="13" xr3:uid="{CFB17E6C-2B6C-4FCB-AD75-9782F9CAF32E}" name="DEZ" dataDxfId="61" totalsRowDxfId="60"/>
    <tableColumn id="14" xr3:uid="{D2797CDD-1386-472E-B1FE-F947C24FF7DD}" name="SUMME JAHR 2023" dataDxfId="59" totalsRowDxfId="58">
      <calculatedColumnFormula>tblEinkünfte14517212430[[#Totals],[SUMME JAHR 2023]]-tblAusgaben15618222531[[#Totals],[SUMME JAHR 2023]]</calculatedColumnFormula>
    </tableColumn>
    <tableColumn id="15" xr3:uid="{67B95070-5430-4503-8894-5F832071B322}" name="TREND" totalsRowFunction="count" totalsRowDxfId="57"/>
  </tableColumns>
  <tableStyleInfo name="Family Budget Cash Available" showFirstColumn="1" showLastColumn="0" showRowStripes="1" showColumnStripes="0"/>
  <extLst>
    <ext xmlns:x14="http://schemas.microsoft.com/office/spreadsheetml/2009/9/main" uri="{504A1905-F514-4f6f-8877-14C23A59335A}">
      <x14:table altText="Monthly Cash Available" altTextSummary="Summarizes cash available (income minus expenses) for each calendar month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7576E-AA6F-4C81-90DA-485B2728D5E0}" name="tblEinkünfte14517212430" displayName="tblEinkünfte14517212430" ref="B7:P13" totalsRowCount="1">
  <tableColumns count="15">
    <tableColumn id="1" xr3:uid="{5CDDC1E0-FBC5-4F98-A3F6-313F4F8CD5E4}" name="ART DER EINKÜNFTE" totalsRowLabel="SUMME EINKÜNFTE" totalsRowDxfId="14"/>
    <tableColumn id="2" xr3:uid="{A9D306E7-B475-452E-B788-207721C73CB7}" name="JAN" totalsRowFunction="sum" dataDxfId="56" totalsRowDxfId="13"/>
    <tableColumn id="3" xr3:uid="{E186615F-483D-46B9-91A9-0270185161FE}" name="FEB" totalsRowFunction="sum" dataDxfId="55" totalsRowDxfId="12"/>
    <tableColumn id="4" xr3:uid="{5F8FBE08-83AF-4459-8D3C-B3B284D1AC6D}" name="MÄR" totalsRowFunction="sum" dataDxfId="54" totalsRowDxfId="11"/>
    <tableColumn id="5" xr3:uid="{8B8030F7-B1BC-4F1A-A4F4-B0803AD5AA12}" name="APR" totalsRowFunction="sum" dataDxfId="53" totalsRowDxfId="10"/>
    <tableColumn id="6" xr3:uid="{E09DB54C-2E7B-4B31-8ECF-F21DB11C22B0}" name="MAI" totalsRowFunction="sum" dataDxfId="52" totalsRowDxfId="9"/>
    <tableColumn id="7" xr3:uid="{C5182B93-35F9-4130-8281-893F6D8F0F18}" name="JUN" totalsRowFunction="sum" dataDxfId="51" totalsRowDxfId="8"/>
    <tableColumn id="8" xr3:uid="{3BF06EFC-D848-4D00-AE68-F1C4C6E8B0BD}" name="JUL" totalsRowFunction="sum" dataDxfId="50" totalsRowDxfId="7"/>
    <tableColumn id="9" xr3:uid="{8FC99E35-EFE2-4841-9F92-B8E42C14905C}" name="AUG" totalsRowFunction="sum" dataDxfId="49" totalsRowDxfId="6"/>
    <tableColumn id="10" xr3:uid="{728C0524-4527-4ABA-BEC4-7415D05BE471}" name="SEP" totalsRowFunction="sum" dataDxfId="48" totalsRowDxfId="5"/>
    <tableColumn id="11" xr3:uid="{90BC5610-8D92-4DB0-85E3-F8AACD4D12A6}" name="OKT" totalsRowFunction="sum" dataDxfId="47" totalsRowDxfId="4"/>
    <tableColumn id="12" xr3:uid="{87655C2C-308D-4149-A2B2-CDD28D2B4745}" name="NOV" totalsRowFunction="sum" dataDxfId="46" totalsRowDxfId="3"/>
    <tableColumn id="13" xr3:uid="{020A6024-D2A1-4128-BE1E-A71FEB79AC19}" name="DEZ" totalsRowFunction="sum" dataDxfId="45" totalsRowDxfId="2"/>
    <tableColumn id="14" xr3:uid="{940A5DAE-E207-4DDB-881A-E03F3A11A290}" name="SUMME JAHR 2023" totalsRowFunction="sum" dataDxfId="44" totalsRowDxfId="1">
      <calculatedColumnFormula>SUM(tblEinkünfte14517212430[[#This Row],[JAN]:[DEZ]])</calculatedColumnFormula>
    </tableColumn>
    <tableColumn id="15" xr3:uid="{5264E360-70D6-4D44-80DE-35DC8BFC9FFF}" name="TREND" totalsRowDxfId="0"/>
  </tableColumns>
  <tableStyleInfo name="Family Budget Cash Available 2" showFirstColumn="1" showLastColumn="0" showRowStripes="1" showColumnStripes="0"/>
  <extLst>
    <ext xmlns:x14="http://schemas.microsoft.com/office/spreadsheetml/2009/9/main" uri="{504A1905-F514-4f6f-8877-14C23A59335A}">
      <x14:table altText="Monthly Income" altTextSummary="Summarizes income by type for each calenda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2194E4-B257-4131-9B90-3B2A81045413}" name="tblAusgaben15618222531" displayName="tblAusgaben15618222531" ref="B15:P53" totalsRowCount="1">
  <autoFilter ref="B15:P52" xr:uid="{D02194E4-B257-4131-9B90-3B2A81045413}"/>
  <tableColumns count="15">
    <tableColumn id="1" xr3:uid="{BE402B10-7EDD-4020-B93A-8D78116D6E7F}" name="AUSGABEN" totalsRowLabel="SUMME AUSGABEN" dataDxfId="43" totalsRowDxfId="42"/>
    <tableColumn id="2" xr3:uid="{7AD4D219-367B-48D6-8CCC-43D7EBD7539F}" name="JAN" totalsRowFunction="sum" dataDxfId="41" totalsRowDxfId="40"/>
    <tableColumn id="3" xr3:uid="{017F40A8-B02B-40B1-A2B7-A35314C0F588}" name="FEB" totalsRowFunction="sum" dataDxfId="39" totalsRowDxfId="38">
      <calculatedColumnFormula>D57</calculatedColumnFormula>
    </tableColumn>
    <tableColumn id="4" xr3:uid="{B6DE9501-E8EA-4CBC-B7ED-B642590E8577}" name="MÄR" totalsRowFunction="sum" dataDxfId="37" totalsRowDxfId="36"/>
    <tableColumn id="5" xr3:uid="{C3844403-B023-41DC-976B-9B9027124720}" name="APR" totalsRowFunction="sum" dataDxfId="35" totalsRowDxfId="34"/>
    <tableColumn id="6" xr3:uid="{10FA3CF0-E790-4030-860F-CE01E0003783}" name="MAI" totalsRowFunction="sum" dataDxfId="33" totalsRowDxfId="32"/>
    <tableColumn id="7" xr3:uid="{E0C475D4-FE46-4CBD-816C-110D09E873E8}" name="JUN" totalsRowFunction="sum" dataDxfId="31" totalsRowDxfId="30"/>
    <tableColumn id="8" xr3:uid="{0E50226D-0B71-4C2A-8A09-EB578BF1C12D}" name="JUL" totalsRowFunction="sum" dataDxfId="29" totalsRowDxfId="28"/>
    <tableColumn id="9" xr3:uid="{4DC0353D-2FF0-4FFC-98B4-D8A14077DBF8}" name="AUG" totalsRowFunction="sum" dataDxfId="27" totalsRowDxfId="26"/>
    <tableColumn id="10" xr3:uid="{FD0E8C8E-3028-47DD-A987-13C0D67FA10A}" name="SEP" totalsRowFunction="sum" dataDxfId="25" totalsRowDxfId="24"/>
    <tableColumn id="11" xr3:uid="{97983BE4-B813-4443-945D-E9DB599C8EC2}" name="OKT" totalsRowFunction="sum" dataDxfId="23" totalsRowDxfId="22"/>
    <tableColumn id="12" xr3:uid="{EAA121A8-191C-4823-9721-EE658CAE01EE}" name="NOV" totalsRowFunction="sum" dataDxfId="21" totalsRowDxfId="20"/>
    <tableColumn id="13" xr3:uid="{34D1CCA7-D740-4F8C-B5B2-E60422102EDE}" name="DEZ" totalsRowFunction="sum" dataDxfId="19" totalsRowDxfId="18"/>
    <tableColumn id="14" xr3:uid="{DF596331-23CE-484B-AA39-2ED6DCDE300A}" name="SUMME JAHR 2023" totalsRowFunction="sum" dataDxfId="17" totalsRowDxfId="16">
      <calculatedColumnFormula>SUM(tblAusgaben15618222531[[#This Row],[JAN]:[DEZ]])</calculatedColumnFormula>
    </tableColumn>
    <tableColumn id="15" xr3:uid="{22AE7F4A-EBF2-4B42-AF3B-CF3871482E54}" name="TREND" totalsRowDxfId="15"/>
  </tableColumns>
  <tableStyleInfo name="Family Budget Cash Available 3" showFirstColumn="1" showLastColumn="0" showRowStripes="1" showColumnStripes="0"/>
  <extLst>
    <ext xmlns:x14="http://schemas.microsoft.com/office/spreadsheetml/2009/9/main" uri="{504A1905-F514-4f6f-8877-14C23A59335A}">
      <x14:table altText="Monthly Expenses" altTextSummary="Expense summary for each calendar month."/>
    </ext>
  </extLst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3-01-10T01:17:24.75" personId="{00000000-0000-0000-0000-000000000000}" id="{D4AB3EC6-51B2-4E6B-86F4-E9FCB4D99302}">
    <text xml:space="preserve">1000.     Bodo
150.       Anni Weihnachten 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0598-069A-4070-A2FE-6CDB5AEC77F7}">
  <dimension ref="A1:R77"/>
  <sheetViews>
    <sheetView tabSelected="1" zoomScale="90" zoomScaleNormal="90" workbookViewId="0">
      <selection activeCell="N11" sqref="N11"/>
    </sheetView>
  </sheetViews>
  <sheetFormatPr baseColWidth="10" defaultRowHeight="15" x14ac:dyDescent="0.25"/>
  <cols>
    <col min="1" max="1" width="9.28515625" customWidth="1"/>
    <col min="2" max="2" width="41.5703125" customWidth="1"/>
    <col min="15" max="15" width="21.28515625" customWidth="1"/>
  </cols>
  <sheetData>
    <row r="1" spans="1:17" ht="23.25" x14ac:dyDescent="0.35">
      <c r="A1" s="2"/>
      <c r="B1" s="1" t="s">
        <v>0</v>
      </c>
      <c r="C1" s="1"/>
      <c r="D1" s="2"/>
      <c r="E1" s="2"/>
      <c r="F1" s="2"/>
      <c r="G1" s="3"/>
      <c r="H1" s="2"/>
      <c r="I1" s="2"/>
      <c r="J1" s="2"/>
      <c r="K1" s="4"/>
      <c r="L1" s="4"/>
      <c r="M1" s="2"/>
      <c r="N1" s="4"/>
      <c r="O1" s="4"/>
      <c r="P1" s="4"/>
      <c r="Q1" s="4"/>
    </row>
    <row r="2" spans="1:17" ht="18.75" x14ac:dyDescent="0.3">
      <c r="A2" s="2"/>
      <c r="B2" s="5" t="s">
        <v>1</v>
      </c>
      <c r="C2" s="6"/>
      <c r="D2" s="7" t="s">
        <v>2</v>
      </c>
      <c r="E2" s="8">
        <v>45014</v>
      </c>
      <c r="F2" s="2"/>
      <c r="G2" s="4"/>
      <c r="H2" s="2"/>
      <c r="I2" s="2"/>
      <c r="J2" s="2"/>
      <c r="K2" s="2"/>
      <c r="L2" s="2"/>
      <c r="M2" s="2"/>
      <c r="N2" s="4"/>
      <c r="O2" s="4"/>
      <c r="P2" s="4"/>
      <c r="Q2" s="4"/>
    </row>
    <row r="3" spans="1:17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</row>
    <row r="4" spans="1:17" ht="20.25" thickBot="1" x14ac:dyDescent="0.3">
      <c r="A4" s="103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1" t="s">
        <v>16</v>
      </c>
      <c r="P4" s="10" t="s">
        <v>17</v>
      </c>
      <c r="Q4" s="12" t="s">
        <v>18</v>
      </c>
    </row>
    <row r="5" spans="1:17" ht="15.75" thickTop="1" x14ac:dyDescent="0.25">
      <c r="A5" s="104"/>
      <c r="B5" s="13" t="s">
        <v>19</v>
      </c>
      <c r="C5" s="14">
        <v>1111</v>
      </c>
      <c r="D5" s="14">
        <v>2222</v>
      </c>
      <c r="E5" s="14">
        <v>33333</v>
      </c>
      <c r="F5" s="14">
        <v>4444</v>
      </c>
      <c r="G5" s="14">
        <v>5555</v>
      </c>
      <c r="H5" s="14">
        <v>6666</v>
      </c>
      <c r="I5" s="14">
        <v>7777</v>
      </c>
      <c r="J5" s="14">
        <v>88888</v>
      </c>
      <c r="K5" s="14">
        <v>9999</v>
      </c>
      <c r="L5" s="14">
        <v>10000</v>
      </c>
      <c r="M5" s="14">
        <v>11111</v>
      </c>
      <c r="N5" s="14">
        <v>12121</v>
      </c>
      <c r="O5" s="15">
        <f>tblEinkünfte14517212430[[#Totals],[SUMME JAHR 2023]]-tblAusgaben15618222531[[#Totals],[SUMME JAHR 2023]]</f>
        <v>-27742</v>
      </c>
      <c r="P5" s="16"/>
      <c r="Q5" s="17">
        <f>Q13-Q53</f>
        <v>308</v>
      </c>
    </row>
    <row r="6" spans="1:17" ht="15.75" thickBot="1" x14ac:dyDescent="0.3">
      <c r="A6" s="2"/>
      <c r="B6" s="18" t="s">
        <v>20</v>
      </c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>
        <f>SUBTOTAL(103,tblVerfügbaresBarvermögen16719202329[TREND])</f>
        <v>0</v>
      </c>
      <c r="Q6" s="22"/>
    </row>
    <row r="7" spans="1:17" ht="19.5" x14ac:dyDescent="0.25">
      <c r="A7" s="2"/>
      <c r="B7" s="23" t="s">
        <v>21</v>
      </c>
      <c r="C7" s="10" t="s">
        <v>4</v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1" t="s">
        <v>16</v>
      </c>
      <c r="P7" s="10" t="s">
        <v>17</v>
      </c>
      <c r="Q7" s="24" t="s">
        <v>18</v>
      </c>
    </row>
    <row r="8" spans="1:17" x14ac:dyDescent="0.25">
      <c r="A8" s="105"/>
      <c r="B8" s="13" t="s">
        <v>22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6">
        <f>SUM(tblEinkünfte14517212430[[#This Row],[JAN]:[DEZ]])</f>
        <v>0</v>
      </c>
      <c r="P8" s="13"/>
      <c r="Q8" s="27">
        <v>84</v>
      </c>
    </row>
    <row r="9" spans="1:17" x14ac:dyDescent="0.25">
      <c r="A9" s="105"/>
      <c r="B9" s="13" t="s">
        <v>23</v>
      </c>
      <c r="C9" s="25">
        <v>11</v>
      </c>
      <c r="D9" s="25">
        <v>21</v>
      </c>
      <c r="E9" s="25">
        <v>31</v>
      </c>
      <c r="F9" s="25">
        <v>41</v>
      </c>
      <c r="G9" s="25">
        <v>51</v>
      </c>
      <c r="H9" s="25">
        <v>61</v>
      </c>
      <c r="I9" s="25">
        <v>71</v>
      </c>
      <c r="J9" s="25">
        <v>81</v>
      </c>
      <c r="K9" s="25">
        <v>91</v>
      </c>
      <c r="L9" s="25">
        <v>101</v>
      </c>
      <c r="M9" s="25">
        <v>111</v>
      </c>
      <c r="N9" s="25">
        <v>121</v>
      </c>
      <c r="O9" s="28">
        <f>SUM(tblEinkünfte14517212430[[#This Row],[JAN]:[DEZ]])</f>
        <v>792</v>
      </c>
      <c r="P9" s="13"/>
      <c r="Q9" s="27">
        <v>56</v>
      </c>
    </row>
    <row r="10" spans="1:17" x14ac:dyDescent="0.25">
      <c r="A10" s="13"/>
      <c r="B10" s="13" t="s">
        <v>24</v>
      </c>
      <c r="C10" s="25">
        <v>12</v>
      </c>
      <c r="D10" s="25">
        <v>22</v>
      </c>
      <c r="E10" s="25">
        <v>32</v>
      </c>
      <c r="F10" s="25">
        <v>42</v>
      </c>
      <c r="G10" s="25">
        <v>52</v>
      </c>
      <c r="H10" s="25">
        <v>62</v>
      </c>
      <c r="I10" s="25">
        <v>72</v>
      </c>
      <c r="J10" s="25">
        <v>82</v>
      </c>
      <c r="K10" s="25">
        <v>92</v>
      </c>
      <c r="L10" s="25">
        <v>102</v>
      </c>
      <c r="M10" s="25">
        <v>112</v>
      </c>
      <c r="N10" s="25">
        <v>-922</v>
      </c>
      <c r="O10" s="28">
        <f>SUM(tblEinkünfte14517212430[[#This Row],[JAN]:[DEZ]])</f>
        <v>-240</v>
      </c>
      <c r="P10" s="13"/>
      <c r="Q10" s="27">
        <v>56</v>
      </c>
    </row>
    <row r="11" spans="1:17" x14ac:dyDescent="0.25">
      <c r="A11" s="13"/>
      <c r="B11" s="13" t="s">
        <v>25</v>
      </c>
      <c r="C11" s="29">
        <v>13</v>
      </c>
      <c r="D11" s="29">
        <v>23</v>
      </c>
      <c r="E11" s="29">
        <v>33</v>
      </c>
      <c r="F11" s="29">
        <v>43</v>
      </c>
      <c r="G11" s="29">
        <v>53</v>
      </c>
      <c r="H11" s="29">
        <v>63</v>
      </c>
      <c r="I11" s="29">
        <v>73</v>
      </c>
      <c r="J11" s="29">
        <v>83</v>
      </c>
      <c r="K11" s="29">
        <v>93</v>
      </c>
      <c r="L11" s="29">
        <v>103</v>
      </c>
      <c r="M11" s="29">
        <v>113</v>
      </c>
      <c r="N11" s="29">
        <v>123</v>
      </c>
      <c r="O11" s="28">
        <f>SUM(tblEinkünfte14517212430[[#This Row],[JAN]:[DEZ]])</f>
        <v>816</v>
      </c>
      <c r="P11" s="13"/>
      <c r="Q11" s="27">
        <v>56</v>
      </c>
    </row>
    <row r="12" spans="1:17" ht="15.75" thickBot="1" x14ac:dyDescent="0.3">
      <c r="A12" s="105"/>
      <c r="B12" s="13" t="s">
        <v>26</v>
      </c>
      <c r="C12" s="30">
        <v>14</v>
      </c>
      <c r="D12" s="31">
        <v>24</v>
      </c>
      <c r="E12" s="31">
        <v>34</v>
      </c>
      <c r="F12" s="31">
        <v>44</v>
      </c>
      <c r="G12" s="31">
        <v>54</v>
      </c>
      <c r="H12" s="31">
        <v>64</v>
      </c>
      <c r="I12" s="31">
        <v>74</v>
      </c>
      <c r="J12" s="31">
        <v>84</v>
      </c>
      <c r="K12" s="31">
        <v>94</v>
      </c>
      <c r="L12" s="31">
        <v>104</v>
      </c>
      <c r="M12" s="31">
        <v>114</v>
      </c>
      <c r="N12" s="31">
        <v>124</v>
      </c>
      <c r="O12" s="28">
        <f>SUM(tblEinkünfte14517212430[[#This Row],[JAN]:[DEZ]])</f>
        <v>828</v>
      </c>
      <c r="P12" s="13"/>
      <c r="Q12" s="27">
        <v>56</v>
      </c>
    </row>
    <row r="13" spans="1:17" ht="16.5" thickTop="1" thickBot="1" x14ac:dyDescent="0.3">
      <c r="A13" s="106"/>
      <c r="B13" s="32" t="s">
        <v>27</v>
      </c>
      <c r="C13" s="3">
        <f>SUBTOTAL(109,tblEinkünfte14517212430[JAN])</f>
        <v>50</v>
      </c>
      <c r="D13" s="3">
        <f>SUBTOTAL(109,tblEinkünfte14517212430[FEB])</f>
        <v>90</v>
      </c>
      <c r="E13" s="3">
        <f>SUBTOTAL(109,tblEinkünfte14517212430[MÄR])</f>
        <v>130</v>
      </c>
      <c r="F13" s="3">
        <f>SUBTOTAL(109,tblEinkünfte14517212430[APR])</f>
        <v>170</v>
      </c>
      <c r="G13" s="3">
        <f>SUBTOTAL(109,tblEinkünfte14517212430[MAI])</f>
        <v>210</v>
      </c>
      <c r="H13" s="3">
        <f>SUBTOTAL(109,tblEinkünfte14517212430[JUN])</f>
        <v>250</v>
      </c>
      <c r="I13" s="3">
        <f>SUBTOTAL(109,tblEinkünfte14517212430[JUL])</f>
        <v>290</v>
      </c>
      <c r="J13" s="3">
        <f>SUBTOTAL(109,tblEinkünfte14517212430[AUG])</f>
        <v>330</v>
      </c>
      <c r="K13" s="3">
        <f>SUBTOTAL(109,tblEinkünfte14517212430[SEP])</f>
        <v>370</v>
      </c>
      <c r="L13" s="3">
        <f>SUBTOTAL(109,tblEinkünfte14517212430[OKT])</f>
        <v>410</v>
      </c>
      <c r="M13" s="3">
        <f>SUBTOTAL(109,tblEinkünfte14517212430[NOV])</f>
        <v>450</v>
      </c>
      <c r="N13" s="3">
        <f>SUBTOTAL(109,tblEinkünfte14517212430[DEZ])</f>
        <v>-554</v>
      </c>
      <c r="O13" s="33">
        <f>SUBTOTAL(109,tblEinkünfte14517212430[SUMME JAHR 2023])</f>
        <v>2196</v>
      </c>
      <c r="P13" s="4"/>
      <c r="Q13" s="34">
        <f>SUM(Q8:Q12)</f>
        <v>308</v>
      </c>
    </row>
    <row r="14" spans="1:17" ht="16.5" thickTop="1" thickBot="1" x14ac:dyDescent="0.3">
      <c r="A14" s="2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35"/>
    </row>
    <row r="15" spans="1:17" ht="19.5" x14ac:dyDescent="0.25">
      <c r="A15" s="2"/>
      <c r="B15" s="23" t="s">
        <v>28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  <c r="J15" s="10" t="s">
        <v>11</v>
      </c>
      <c r="K15" s="10" t="s">
        <v>12</v>
      </c>
      <c r="L15" s="10" t="s">
        <v>13</v>
      </c>
      <c r="M15" s="10" t="s">
        <v>14</v>
      </c>
      <c r="N15" s="10" t="s">
        <v>15</v>
      </c>
      <c r="O15" s="11" t="s">
        <v>16</v>
      </c>
      <c r="P15" s="10" t="s">
        <v>17</v>
      </c>
      <c r="Q15" s="36" t="s">
        <v>18</v>
      </c>
    </row>
    <row r="16" spans="1:17" x14ac:dyDescent="0.25">
      <c r="A16" s="2"/>
      <c r="B16" s="13" t="s">
        <v>29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28">
        <f>SUM(tblAusgaben15618222531[[#This Row],[JAN]:[DEZ]])</f>
        <v>0</v>
      </c>
      <c r="P16" s="4"/>
      <c r="Q16" s="27">
        <v>0</v>
      </c>
    </row>
    <row r="17" spans="1:17" x14ac:dyDescent="0.25">
      <c r="A17" s="2"/>
      <c r="B17" s="13" t="s">
        <v>30</v>
      </c>
      <c r="C17" s="37">
        <v>11</v>
      </c>
      <c r="D17" s="37">
        <v>21</v>
      </c>
      <c r="E17" s="37">
        <v>31</v>
      </c>
      <c r="F17" s="37">
        <v>41</v>
      </c>
      <c r="G17" s="37">
        <v>51</v>
      </c>
      <c r="H17" s="37">
        <v>61</v>
      </c>
      <c r="I17" s="37">
        <v>71</v>
      </c>
      <c r="J17" s="37">
        <v>81</v>
      </c>
      <c r="K17" s="37">
        <v>91</v>
      </c>
      <c r="L17" s="37">
        <v>101</v>
      </c>
      <c r="M17" s="37">
        <v>111</v>
      </c>
      <c r="N17" s="37">
        <v>121</v>
      </c>
      <c r="O17" s="28">
        <f>SUM(tblAusgaben15618222531[[#This Row],[JAN]:[DEZ]])</f>
        <v>792</v>
      </c>
      <c r="P17" s="4"/>
      <c r="Q17" s="27">
        <v>0</v>
      </c>
    </row>
    <row r="18" spans="1:17" x14ac:dyDescent="0.25">
      <c r="A18" s="2"/>
      <c r="B18" s="13" t="s">
        <v>31</v>
      </c>
      <c r="C18" s="37">
        <v>12</v>
      </c>
      <c r="D18" s="37">
        <v>22</v>
      </c>
      <c r="E18" s="37">
        <v>32</v>
      </c>
      <c r="F18" s="37">
        <v>42</v>
      </c>
      <c r="G18" s="37">
        <v>52</v>
      </c>
      <c r="H18" s="37">
        <v>62</v>
      </c>
      <c r="I18" s="37">
        <v>72</v>
      </c>
      <c r="J18" s="37">
        <v>82</v>
      </c>
      <c r="K18" s="37">
        <v>92</v>
      </c>
      <c r="L18" s="37">
        <v>102</v>
      </c>
      <c r="M18" s="37">
        <v>112</v>
      </c>
      <c r="N18" s="37">
        <v>122</v>
      </c>
      <c r="O18" s="28">
        <f>SUM(tblAusgaben15618222531[[#This Row],[JAN]:[DEZ]])</f>
        <v>804</v>
      </c>
      <c r="P18" s="4"/>
      <c r="Q18" s="27">
        <v>0</v>
      </c>
    </row>
    <row r="19" spans="1:17" x14ac:dyDescent="0.25">
      <c r="A19" s="2"/>
      <c r="B19" s="13" t="s">
        <v>32</v>
      </c>
      <c r="C19" s="37">
        <v>13</v>
      </c>
      <c r="D19" s="37">
        <v>23</v>
      </c>
      <c r="E19" s="37">
        <v>33</v>
      </c>
      <c r="F19" s="37">
        <v>43</v>
      </c>
      <c r="G19" s="37">
        <v>53</v>
      </c>
      <c r="H19" s="37">
        <v>63</v>
      </c>
      <c r="I19" s="37">
        <v>73</v>
      </c>
      <c r="J19" s="37">
        <v>83</v>
      </c>
      <c r="K19" s="37">
        <v>93</v>
      </c>
      <c r="L19" s="37">
        <v>103</v>
      </c>
      <c r="M19" s="37">
        <v>113</v>
      </c>
      <c r="N19" s="37">
        <v>123</v>
      </c>
      <c r="O19" s="28">
        <f>SUM(tblAusgaben15618222531[[#This Row],[JAN]:[DEZ]])</f>
        <v>816</v>
      </c>
      <c r="P19" s="4"/>
      <c r="Q19" s="27">
        <v>0</v>
      </c>
    </row>
    <row r="20" spans="1:17" x14ac:dyDescent="0.25">
      <c r="A20" s="2"/>
      <c r="B20" s="13" t="s">
        <v>33</v>
      </c>
      <c r="C20" s="37">
        <v>14</v>
      </c>
      <c r="D20" s="37">
        <v>24</v>
      </c>
      <c r="E20" s="37">
        <v>34</v>
      </c>
      <c r="F20" s="37">
        <v>44</v>
      </c>
      <c r="G20" s="37">
        <v>54</v>
      </c>
      <c r="H20" s="37">
        <v>64</v>
      </c>
      <c r="I20" s="37">
        <v>74</v>
      </c>
      <c r="J20" s="37">
        <v>84</v>
      </c>
      <c r="K20" s="37">
        <v>94</v>
      </c>
      <c r="L20" s="37">
        <v>104</v>
      </c>
      <c r="M20" s="37">
        <v>114</v>
      </c>
      <c r="N20" s="37">
        <v>124</v>
      </c>
      <c r="O20" s="28">
        <f>SUM(tblAusgaben15618222531[[#This Row],[JAN]:[DEZ]])</f>
        <v>828</v>
      </c>
      <c r="P20" s="4"/>
      <c r="Q20" s="27">
        <v>0</v>
      </c>
    </row>
    <row r="21" spans="1:17" x14ac:dyDescent="0.25">
      <c r="A21" s="2"/>
      <c r="B21" s="13" t="s">
        <v>34</v>
      </c>
      <c r="C21" s="37">
        <v>15</v>
      </c>
      <c r="D21" s="37">
        <v>25</v>
      </c>
      <c r="E21" s="37">
        <v>35</v>
      </c>
      <c r="F21" s="37">
        <v>45</v>
      </c>
      <c r="G21" s="37">
        <v>55</v>
      </c>
      <c r="H21" s="37">
        <v>65</v>
      </c>
      <c r="I21" s="37">
        <v>75</v>
      </c>
      <c r="J21" s="37">
        <v>85</v>
      </c>
      <c r="K21" s="37">
        <v>95</v>
      </c>
      <c r="L21" s="37">
        <v>105</v>
      </c>
      <c r="M21" s="37">
        <v>115</v>
      </c>
      <c r="N21" s="37">
        <v>125</v>
      </c>
      <c r="O21" s="28">
        <f>SUM(tblAusgaben15618222531[[#This Row],[JAN]:[DEZ]])</f>
        <v>840</v>
      </c>
      <c r="P21" s="4"/>
      <c r="Q21" s="27">
        <v>0</v>
      </c>
    </row>
    <row r="22" spans="1:17" x14ac:dyDescent="0.25">
      <c r="A22" s="2"/>
      <c r="B22" s="13" t="s">
        <v>35</v>
      </c>
      <c r="C22" s="37">
        <v>16</v>
      </c>
      <c r="D22" s="37">
        <v>26</v>
      </c>
      <c r="E22" s="37">
        <v>36</v>
      </c>
      <c r="F22" s="37">
        <v>46</v>
      </c>
      <c r="G22" s="37">
        <v>56</v>
      </c>
      <c r="H22" s="37">
        <v>66</v>
      </c>
      <c r="I22" s="37">
        <v>76</v>
      </c>
      <c r="J22" s="37">
        <v>86</v>
      </c>
      <c r="K22" s="37">
        <v>96</v>
      </c>
      <c r="L22" s="37">
        <v>106</v>
      </c>
      <c r="M22" s="37">
        <v>116</v>
      </c>
      <c r="N22" s="37">
        <v>126</v>
      </c>
      <c r="O22" s="28">
        <f>SUM(tblAusgaben15618222531[[#This Row],[JAN]:[DEZ]])</f>
        <v>852</v>
      </c>
      <c r="P22" s="4"/>
      <c r="Q22" s="27">
        <v>0</v>
      </c>
    </row>
    <row r="23" spans="1:17" x14ac:dyDescent="0.25">
      <c r="A23" s="2"/>
      <c r="B23" s="13" t="s">
        <v>36</v>
      </c>
      <c r="C23" s="37">
        <v>17</v>
      </c>
      <c r="D23" s="37">
        <v>27</v>
      </c>
      <c r="E23" s="37">
        <v>37</v>
      </c>
      <c r="F23" s="37">
        <v>47</v>
      </c>
      <c r="G23" s="37">
        <v>57</v>
      </c>
      <c r="H23" s="37">
        <v>67</v>
      </c>
      <c r="I23" s="37">
        <v>77</v>
      </c>
      <c r="J23" s="37">
        <v>87</v>
      </c>
      <c r="K23" s="37">
        <v>97</v>
      </c>
      <c r="L23" s="37">
        <v>107</v>
      </c>
      <c r="M23" s="37">
        <v>117</v>
      </c>
      <c r="N23" s="37">
        <v>127</v>
      </c>
      <c r="O23" s="28">
        <f>SUM(tblAusgaben15618222531[[#This Row],[JAN]:[DEZ]])</f>
        <v>864</v>
      </c>
      <c r="P23" s="4"/>
      <c r="Q23" s="27">
        <v>0</v>
      </c>
    </row>
    <row r="24" spans="1:17" x14ac:dyDescent="0.25">
      <c r="A24" s="2"/>
      <c r="B24" s="13" t="s">
        <v>37</v>
      </c>
      <c r="C24" s="37">
        <v>18</v>
      </c>
      <c r="D24" s="37">
        <v>28</v>
      </c>
      <c r="E24" s="37">
        <v>38</v>
      </c>
      <c r="F24" s="37">
        <v>48</v>
      </c>
      <c r="G24" s="37">
        <v>58</v>
      </c>
      <c r="H24" s="37">
        <v>68</v>
      </c>
      <c r="I24" s="37">
        <v>78</v>
      </c>
      <c r="J24" s="37">
        <v>88</v>
      </c>
      <c r="K24" s="37">
        <v>98</v>
      </c>
      <c r="L24" s="37">
        <v>108</v>
      </c>
      <c r="M24" s="37">
        <v>118</v>
      </c>
      <c r="N24" s="37">
        <v>128</v>
      </c>
      <c r="O24" s="28">
        <f>SUM(tblAusgaben15618222531[[#This Row],[JAN]:[DEZ]])</f>
        <v>876</v>
      </c>
      <c r="P24" s="4"/>
      <c r="Q24" s="27">
        <v>0</v>
      </c>
    </row>
    <row r="25" spans="1:17" x14ac:dyDescent="0.25">
      <c r="A25" s="2"/>
      <c r="B25" s="13" t="s">
        <v>38</v>
      </c>
      <c r="C25" s="38">
        <v>10</v>
      </c>
      <c r="D25" s="38">
        <v>20</v>
      </c>
      <c r="E25" s="38">
        <v>30</v>
      </c>
      <c r="F25" s="38">
        <v>40</v>
      </c>
      <c r="G25" s="38">
        <v>50</v>
      </c>
      <c r="H25" s="38">
        <v>60</v>
      </c>
      <c r="I25" s="38">
        <v>70</v>
      </c>
      <c r="J25" s="38">
        <v>80</v>
      </c>
      <c r="K25" s="38">
        <v>90</v>
      </c>
      <c r="L25" s="38">
        <v>100</v>
      </c>
      <c r="M25" s="38">
        <v>110</v>
      </c>
      <c r="N25" s="38">
        <v>120</v>
      </c>
      <c r="O25" s="39">
        <f>SUM(tblAusgaben15618222531[[#This Row],[JAN]:[DEZ]])</f>
        <v>780</v>
      </c>
      <c r="P25" s="40"/>
      <c r="Q25" s="27">
        <v>0</v>
      </c>
    </row>
    <row r="26" spans="1:17" x14ac:dyDescent="0.25">
      <c r="A26" s="2"/>
      <c r="B26" s="13" t="s">
        <v>39</v>
      </c>
      <c r="C26" s="38">
        <v>11</v>
      </c>
      <c r="D26" s="38">
        <v>21</v>
      </c>
      <c r="E26" s="38">
        <v>31</v>
      </c>
      <c r="F26" s="38">
        <v>41</v>
      </c>
      <c r="G26" s="38">
        <v>51</v>
      </c>
      <c r="H26" s="38">
        <v>61</v>
      </c>
      <c r="I26" s="38">
        <v>71</v>
      </c>
      <c r="J26" s="38">
        <v>81</v>
      </c>
      <c r="K26" s="38">
        <v>91</v>
      </c>
      <c r="L26" s="38">
        <v>101</v>
      </c>
      <c r="M26" s="38">
        <v>111</v>
      </c>
      <c r="N26" s="38">
        <v>121</v>
      </c>
      <c r="O26" s="39">
        <f>SUM(tblAusgaben15618222531[[#This Row],[JAN]:[DEZ]])</f>
        <v>792</v>
      </c>
      <c r="P26" s="40"/>
      <c r="Q26" s="27">
        <v>0</v>
      </c>
    </row>
    <row r="27" spans="1:17" x14ac:dyDescent="0.25">
      <c r="A27" s="2"/>
      <c r="B27" s="13" t="s">
        <v>40</v>
      </c>
      <c r="C27" s="38">
        <v>12</v>
      </c>
      <c r="D27" s="38">
        <v>22</v>
      </c>
      <c r="E27" s="38">
        <v>32</v>
      </c>
      <c r="F27" s="38">
        <v>42</v>
      </c>
      <c r="G27" s="38">
        <v>52</v>
      </c>
      <c r="H27" s="38">
        <v>62</v>
      </c>
      <c r="I27" s="38">
        <v>72</v>
      </c>
      <c r="J27" s="38">
        <v>82</v>
      </c>
      <c r="K27" s="38">
        <v>92</v>
      </c>
      <c r="L27" s="38">
        <v>102</v>
      </c>
      <c r="M27" s="38">
        <v>112</v>
      </c>
      <c r="N27" s="38">
        <v>122</v>
      </c>
      <c r="O27" s="39">
        <f>SUM(tblAusgaben15618222531[[#This Row],[JAN]:[DEZ]])</f>
        <v>804</v>
      </c>
      <c r="P27" s="40"/>
      <c r="Q27" s="27">
        <v>0</v>
      </c>
    </row>
    <row r="28" spans="1:17" x14ac:dyDescent="0.25">
      <c r="A28" s="2"/>
      <c r="B28" s="13" t="s">
        <v>41</v>
      </c>
      <c r="C28" s="41">
        <v>13</v>
      </c>
      <c r="D28" s="41">
        <v>23</v>
      </c>
      <c r="E28" s="41">
        <v>33</v>
      </c>
      <c r="F28" s="41">
        <v>43</v>
      </c>
      <c r="G28" s="41">
        <v>53</v>
      </c>
      <c r="H28" s="41">
        <v>63</v>
      </c>
      <c r="I28" s="41">
        <v>73</v>
      </c>
      <c r="J28" s="41">
        <v>83</v>
      </c>
      <c r="K28" s="41">
        <v>93</v>
      </c>
      <c r="L28" s="41">
        <v>103</v>
      </c>
      <c r="M28" s="41">
        <v>113</v>
      </c>
      <c r="N28" s="41">
        <v>123</v>
      </c>
      <c r="O28" s="39">
        <f>SUM(tblAusgaben15618222531[[#This Row],[JAN]:[DEZ]])</f>
        <v>816</v>
      </c>
      <c r="P28" s="40"/>
      <c r="Q28" s="27">
        <v>0</v>
      </c>
    </row>
    <row r="29" spans="1:17" x14ac:dyDescent="0.25">
      <c r="A29" s="2"/>
      <c r="B29" s="13" t="s">
        <v>42</v>
      </c>
      <c r="C29" s="41">
        <v>14</v>
      </c>
      <c r="D29" s="41">
        <v>24</v>
      </c>
      <c r="E29" s="41">
        <v>34</v>
      </c>
      <c r="F29" s="41">
        <v>44</v>
      </c>
      <c r="G29" s="41">
        <v>54</v>
      </c>
      <c r="H29" s="41">
        <v>64</v>
      </c>
      <c r="I29" s="41">
        <v>74</v>
      </c>
      <c r="J29" s="41">
        <v>84</v>
      </c>
      <c r="K29" s="41">
        <v>94</v>
      </c>
      <c r="L29" s="41">
        <v>104</v>
      </c>
      <c r="M29" s="41">
        <v>114</v>
      </c>
      <c r="N29" s="41">
        <v>124</v>
      </c>
      <c r="O29" s="39">
        <f>SUM(tblAusgaben15618222531[[#This Row],[JAN]:[DEZ]])</f>
        <v>828</v>
      </c>
      <c r="P29" s="40"/>
      <c r="Q29" s="27">
        <v>0</v>
      </c>
    </row>
    <row r="30" spans="1:17" x14ac:dyDescent="0.25">
      <c r="A30" s="2"/>
      <c r="B30" s="13" t="s">
        <v>43</v>
      </c>
      <c r="C30" s="38">
        <v>15</v>
      </c>
      <c r="D30" s="38">
        <v>25</v>
      </c>
      <c r="E30" s="38">
        <v>35</v>
      </c>
      <c r="F30" s="38">
        <v>45</v>
      </c>
      <c r="G30" s="38">
        <v>55</v>
      </c>
      <c r="H30" s="38">
        <v>65</v>
      </c>
      <c r="I30" s="38">
        <v>75</v>
      </c>
      <c r="J30" s="38">
        <v>85</v>
      </c>
      <c r="K30" s="38">
        <v>95</v>
      </c>
      <c r="L30" s="38">
        <v>105</v>
      </c>
      <c r="M30" s="38">
        <v>115</v>
      </c>
      <c r="N30" s="38">
        <v>125</v>
      </c>
      <c r="O30" s="39">
        <f>SUM(tblAusgaben15618222531[[#This Row],[JAN]:[DEZ]])</f>
        <v>840</v>
      </c>
      <c r="P30" s="40"/>
      <c r="Q30" s="27">
        <v>0</v>
      </c>
    </row>
    <row r="31" spans="1:17" x14ac:dyDescent="0.25">
      <c r="A31" s="2"/>
      <c r="B31" s="13" t="s">
        <v>44</v>
      </c>
      <c r="C31" s="38">
        <v>16</v>
      </c>
      <c r="D31" s="38">
        <v>26</v>
      </c>
      <c r="E31" s="38">
        <v>36</v>
      </c>
      <c r="F31" s="38">
        <v>46</v>
      </c>
      <c r="G31" s="38">
        <v>56</v>
      </c>
      <c r="H31" s="38">
        <v>66</v>
      </c>
      <c r="I31" s="38">
        <v>76</v>
      </c>
      <c r="J31" s="38">
        <v>86</v>
      </c>
      <c r="K31" s="38">
        <v>96</v>
      </c>
      <c r="L31" s="38">
        <v>106</v>
      </c>
      <c r="M31" s="38">
        <v>116</v>
      </c>
      <c r="N31" s="38">
        <v>126</v>
      </c>
      <c r="O31" s="39">
        <f>SUM(tblAusgaben15618222531[[#This Row],[JAN]:[DEZ]])</f>
        <v>852</v>
      </c>
      <c r="P31" s="40"/>
      <c r="Q31" s="27">
        <v>0</v>
      </c>
    </row>
    <row r="32" spans="1:17" x14ac:dyDescent="0.25">
      <c r="A32" s="2"/>
      <c r="B32" s="13" t="s">
        <v>45</v>
      </c>
      <c r="C32" s="38">
        <v>17</v>
      </c>
      <c r="D32" s="38">
        <v>27</v>
      </c>
      <c r="E32" s="38">
        <v>37</v>
      </c>
      <c r="F32" s="38">
        <v>47</v>
      </c>
      <c r="G32" s="38">
        <v>57</v>
      </c>
      <c r="H32" s="38">
        <v>67</v>
      </c>
      <c r="I32" s="38">
        <v>77</v>
      </c>
      <c r="J32" s="38">
        <v>87</v>
      </c>
      <c r="K32" s="38">
        <v>97</v>
      </c>
      <c r="L32" s="38">
        <v>107</v>
      </c>
      <c r="M32" s="38">
        <v>117</v>
      </c>
      <c r="N32" s="38">
        <v>127</v>
      </c>
      <c r="O32" s="39">
        <f>SUM(tblAusgaben15618222531[[#This Row],[JAN]:[DEZ]])</f>
        <v>864</v>
      </c>
      <c r="P32" s="40"/>
      <c r="Q32" s="27">
        <v>0</v>
      </c>
    </row>
    <row r="33" spans="1:17" x14ac:dyDescent="0.25">
      <c r="A33" s="2"/>
      <c r="B33" s="13" t="s">
        <v>46</v>
      </c>
      <c r="C33" s="25">
        <v>10</v>
      </c>
      <c r="D33" s="25">
        <v>20</v>
      </c>
      <c r="E33" s="25">
        <v>30</v>
      </c>
      <c r="F33" s="25">
        <v>40</v>
      </c>
      <c r="G33" s="25">
        <v>50</v>
      </c>
      <c r="H33" s="25">
        <v>60</v>
      </c>
      <c r="I33" s="25">
        <v>70</v>
      </c>
      <c r="J33" s="25">
        <v>80</v>
      </c>
      <c r="K33" s="25">
        <v>90</v>
      </c>
      <c r="L33" s="25">
        <v>100</v>
      </c>
      <c r="M33" s="25">
        <v>110</v>
      </c>
      <c r="N33" s="25">
        <v>120</v>
      </c>
      <c r="O33" s="28">
        <f>SUM(tblAusgaben15618222531[[#This Row],[JAN]:[DEZ]])</f>
        <v>780</v>
      </c>
      <c r="P33" s="4"/>
      <c r="Q33" s="27">
        <v>0</v>
      </c>
    </row>
    <row r="34" spans="1:17" x14ac:dyDescent="0.25">
      <c r="A34" s="2"/>
      <c r="B34" s="13" t="s">
        <v>47</v>
      </c>
      <c r="C34" s="25">
        <v>11</v>
      </c>
      <c r="D34" s="25">
        <v>21</v>
      </c>
      <c r="E34" s="25">
        <v>31</v>
      </c>
      <c r="F34" s="25">
        <v>41</v>
      </c>
      <c r="G34" s="25">
        <v>51</v>
      </c>
      <c r="H34" s="25">
        <v>61</v>
      </c>
      <c r="I34" s="25">
        <v>71</v>
      </c>
      <c r="J34" s="25">
        <v>81</v>
      </c>
      <c r="K34" s="25">
        <v>91</v>
      </c>
      <c r="L34" s="25">
        <v>101</v>
      </c>
      <c r="M34" s="25">
        <v>111</v>
      </c>
      <c r="N34" s="25">
        <v>121</v>
      </c>
      <c r="O34" s="28">
        <f>SUM(tblAusgaben15618222531[[#This Row],[JAN]:[DEZ]])</f>
        <v>792</v>
      </c>
      <c r="P34" s="4"/>
      <c r="Q34" s="27">
        <v>0</v>
      </c>
    </row>
    <row r="35" spans="1:17" x14ac:dyDescent="0.25">
      <c r="A35" s="2"/>
      <c r="B35" s="13" t="s">
        <v>48</v>
      </c>
      <c r="C35" s="25">
        <v>12</v>
      </c>
      <c r="D35" s="25">
        <v>22</v>
      </c>
      <c r="E35" s="25">
        <v>32</v>
      </c>
      <c r="F35" s="25">
        <v>42</v>
      </c>
      <c r="G35" s="25">
        <v>52</v>
      </c>
      <c r="H35" s="25">
        <v>62</v>
      </c>
      <c r="I35" s="25">
        <v>72</v>
      </c>
      <c r="J35" s="25">
        <v>82</v>
      </c>
      <c r="K35" s="25">
        <v>92</v>
      </c>
      <c r="L35" s="25">
        <v>102</v>
      </c>
      <c r="M35" s="25">
        <v>112</v>
      </c>
      <c r="N35" s="25">
        <v>122</v>
      </c>
      <c r="O35" s="28">
        <f>SUM(tblAusgaben15618222531[[#This Row],[JAN]:[DEZ]])</f>
        <v>804</v>
      </c>
      <c r="P35" s="4"/>
      <c r="Q35" s="27">
        <v>0</v>
      </c>
    </row>
    <row r="36" spans="1:17" x14ac:dyDescent="0.25">
      <c r="A36" s="2"/>
      <c r="B36" s="13" t="s">
        <v>49</v>
      </c>
      <c r="C36" s="25">
        <v>13</v>
      </c>
      <c r="D36" s="25">
        <v>23</v>
      </c>
      <c r="E36" s="25">
        <v>33</v>
      </c>
      <c r="F36" s="25">
        <v>43</v>
      </c>
      <c r="G36" s="25">
        <v>53</v>
      </c>
      <c r="H36" s="25">
        <v>63</v>
      </c>
      <c r="I36" s="25">
        <v>73</v>
      </c>
      <c r="J36" s="25">
        <v>83</v>
      </c>
      <c r="K36" s="25">
        <v>93</v>
      </c>
      <c r="L36" s="25">
        <v>103</v>
      </c>
      <c r="M36" s="25">
        <v>113</v>
      </c>
      <c r="N36" s="25">
        <v>123</v>
      </c>
      <c r="O36" s="28">
        <f>SUM(tblAusgaben15618222531[[#This Row],[JAN]:[DEZ]])</f>
        <v>816</v>
      </c>
      <c r="P36" s="4"/>
      <c r="Q36" s="27">
        <v>0</v>
      </c>
    </row>
    <row r="37" spans="1:17" x14ac:dyDescent="0.25">
      <c r="A37" s="2"/>
      <c r="B37" s="13" t="s">
        <v>50</v>
      </c>
      <c r="C37" s="25">
        <v>14</v>
      </c>
      <c r="D37" s="25">
        <v>24</v>
      </c>
      <c r="E37" s="25">
        <v>34</v>
      </c>
      <c r="F37" s="25">
        <v>44</v>
      </c>
      <c r="G37" s="25">
        <v>54</v>
      </c>
      <c r="H37" s="25">
        <v>64</v>
      </c>
      <c r="I37" s="25">
        <v>74</v>
      </c>
      <c r="J37" s="25">
        <v>84</v>
      </c>
      <c r="K37" s="25">
        <v>94</v>
      </c>
      <c r="L37" s="25">
        <v>104</v>
      </c>
      <c r="M37" s="25">
        <v>114</v>
      </c>
      <c r="N37" s="25">
        <v>124</v>
      </c>
      <c r="O37" s="28">
        <f>SUM(tblAusgaben15618222531[[#This Row],[JAN]:[DEZ]])</f>
        <v>828</v>
      </c>
      <c r="P37" s="4"/>
      <c r="Q37" s="27">
        <v>0</v>
      </c>
    </row>
    <row r="38" spans="1:17" x14ac:dyDescent="0.25">
      <c r="A38" s="2"/>
      <c r="B38" s="13" t="s">
        <v>51</v>
      </c>
      <c r="C38" s="25">
        <v>15</v>
      </c>
      <c r="D38" s="25">
        <v>25</v>
      </c>
      <c r="E38" s="25">
        <v>35</v>
      </c>
      <c r="F38" s="25">
        <v>45</v>
      </c>
      <c r="G38" s="25">
        <v>55</v>
      </c>
      <c r="H38" s="25">
        <v>65</v>
      </c>
      <c r="I38" s="25">
        <v>75</v>
      </c>
      <c r="J38" s="25">
        <v>85</v>
      </c>
      <c r="K38" s="25">
        <v>95</v>
      </c>
      <c r="L38" s="25">
        <v>105</v>
      </c>
      <c r="M38" s="25">
        <v>115</v>
      </c>
      <c r="N38" s="25">
        <v>125</v>
      </c>
      <c r="O38" s="28">
        <f>SUM(tblAusgaben15618222531[[#This Row],[JAN]:[DEZ]])</f>
        <v>840</v>
      </c>
      <c r="P38" s="4"/>
      <c r="Q38" s="27">
        <v>0</v>
      </c>
    </row>
    <row r="39" spans="1:17" x14ac:dyDescent="0.25">
      <c r="A39" s="2"/>
      <c r="B39" s="13" t="s">
        <v>52</v>
      </c>
      <c r="C39" s="25">
        <v>16</v>
      </c>
      <c r="D39" s="25">
        <v>26</v>
      </c>
      <c r="E39" s="25">
        <v>36</v>
      </c>
      <c r="F39" s="25">
        <v>46</v>
      </c>
      <c r="G39" s="25">
        <v>56</v>
      </c>
      <c r="H39" s="25">
        <v>66</v>
      </c>
      <c r="I39" s="25">
        <v>76</v>
      </c>
      <c r="J39" s="25">
        <v>86</v>
      </c>
      <c r="K39" s="25">
        <v>96</v>
      </c>
      <c r="L39" s="25">
        <v>106</v>
      </c>
      <c r="M39" s="25">
        <v>116</v>
      </c>
      <c r="N39" s="25">
        <v>126</v>
      </c>
      <c r="O39" s="28">
        <f>SUM(tblAusgaben15618222531[[#This Row],[JAN]:[DEZ]])</f>
        <v>852</v>
      </c>
      <c r="P39" s="4"/>
      <c r="Q39" s="27">
        <v>0</v>
      </c>
    </row>
    <row r="40" spans="1:17" x14ac:dyDescent="0.25">
      <c r="A40" s="2"/>
      <c r="B40" s="13" t="s">
        <v>53</v>
      </c>
      <c r="C40" s="25">
        <v>17</v>
      </c>
      <c r="D40" s="25">
        <v>27</v>
      </c>
      <c r="E40" s="25">
        <v>37</v>
      </c>
      <c r="F40" s="25">
        <v>47</v>
      </c>
      <c r="G40" s="25">
        <v>57</v>
      </c>
      <c r="H40" s="25">
        <v>67</v>
      </c>
      <c r="I40" s="25">
        <v>77</v>
      </c>
      <c r="J40" s="25">
        <v>87</v>
      </c>
      <c r="K40" s="25">
        <v>97</v>
      </c>
      <c r="L40" s="25">
        <v>107</v>
      </c>
      <c r="M40" s="25">
        <v>117</v>
      </c>
      <c r="N40" s="25">
        <v>127</v>
      </c>
      <c r="O40" s="28">
        <f>SUM(tblAusgaben15618222531[[#This Row],[JAN]:[DEZ]])</f>
        <v>864</v>
      </c>
      <c r="P40" s="4"/>
      <c r="Q40" s="27">
        <v>0</v>
      </c>
    </row>
    <row r="41" spans="1:17" x14ac:dyDescent="0.25">
      <c r="A41" s="2"/>
      <c r="B41" s="13" t="s">
        <v>54</v>
      </c>
      <c r="C41" s="25">
        <v>18</v>
      </c>
      <c r="D41" s="25">
        <v>28</v>
      </c>
      <c r="E41" s="25">
        <v>38</v>
      </c>
      <c r="F41" s="25">
        <v>48</v>
      </c>
      <c r="G41" s="25">
        <v>58</v>
      </c>
      <c r="H41" s="25">
        <v>68</v>
      </c>
      <c r="I41" s="25">
        <v>78</v>
      </c>
      <c r="J41" s="25">
        <v>88</v>
      </c>
      <c r="K41" s="25">
        <v>98</v>
      </c>
      <c r="L41" s="25">
        <v>108</v>
      </c>
      <c r="M41" s="25">
        <v>118</v>
      </c>
      <c r="N41" s="25">
        <v>128</v>
      </c>
      <c r="O41" s="28">
        <f>SUM(tblAusgaben15618222531[[#This Row],[JAN]:[DEZ]])</f>
        <v>876</v>
      </c>
      <c r="P41" s="4"/>
      <c r="Q41" s="27">
        <v>0</v>
      </c>
    </row>
    <row r="42" spans="1:17" x14ac:dyDescent="0.25">
      <c r="A42" s="2"/>
      <c r="B42" s="13" t="s">
        <v>55</v>
      </c>
      <c r="C42" s="25">
        <v>19</v>
      </c>
      <c r="D42" s="25">
        <v>29</v>
      </c>
      <c r="E42" s="25">
        <v>39</v>
      </c>
      <c r="F42" s="25">
        <v>49</v>
      </c>
      <c r="G42" s="25">
        <v>59</v>
      </c>
      <c r="H42" s="25">
        <v>69</v>
      </c>
      <c r="I42" s="25">
        <v>79</v>
      </c>
      <c r="J42" s="25">
        <v>89</v>
      </c>
      <c r="K42" s="25">
        <v>99</v>
      </c>
      <c r="L42" s="25">
        <v>109</v>
      </c>
      <c r="M42" s="25">
        <v>119</v>
      </c>
      <c r="N42" s="25">
        <v>129</v>
      </c>
      <c r="O42" s="28">
        <f>SUM(tblAusgaben15618222531[[#This Row],[JAN]:[DEZ]])</f>
        <v>888</v>
      </c>
      <c r="P42" s="4"/>
      <c r="Q42" s="27">
        <v>0</v>
      </c>
    </row>
    <row r="43" spans="1:17" x14ac:dyDescent="0.25">
      <c r="A43" s="2"/>
      <c r="B43" s="13" t="s">
        <v>56</v>
      </c>
      <c r="C43" s="25">
        <v>20</v>
      </c>
      <c r="D43" s="25">
        <v>30</v>
      </c>
      <c r="E43" s="25">
        <v>40</v>
      </c>
      <c r="F43" s="25">
        <v>50</v>
      </c>
      <c r="G43" s="25">
        <v>60</v>
      </c>
      <c r="H43" s="25">
        <v>70</v>
      </c>
      <c r="I43" s="25">
        <v>80</v>
      </c>
      <c r="J43" s="25">
        <v>90</v>
      </c>
      <c r="K43" s="25">
        <v>100</v>
      </c>
      <c r="L43" s="25">
        <v>110</v>
      </c>
      <c r="M43" s="25">
        <v>120</v>
      </c>
      <c r="N43" s="25">
        <v>130</v>
      </c>
      <c r="O43" s="28">
        <f>SUM(tblAusgaben15618222531[[#This Row],[JAN]:[DEZ]])</f>
        <v>900</v>
      </c>
      <c r="P43" s="4"/>
      <c r="Q43" s="27">
        <v>0</v>
      </c>
    </row>
    <row r="44" spans="1:17" x14ac:dyDescent="0.25">
      <c r="A44" s="2"/>
      <c r="B44" s="13" t="s">
        <v>57</v>
      </c>
      <c r="C44" s="25">
        <v>21</v>
      </c>
      <c r="D44" s="25">
        <v>31</v>
      </c>
      <c r="E44" s="25">
        <v>41</v>
      </c>
      <c r="F44" s="25">
        <v>51</v>
      </c>
      <c r="G44" s="25">
        <v>61</v>
      </c>
      <c r="H44" s="25">
        <v>71</v>
      </c>
      <c r="I44" s="25">
        <v>81</v>
      </c>
      <c r="J44" s="25">
        <v>91</v>
      </c>
      <c r="K44" s="25">
        <v>101</v>
      </c>
      <c r="L44" s="25">
        <v>111</v>
      </c>
      <c r="M44" s="25">
        <v>121</v>
      </c>
      <c r="N44" s="25">
        <v>131</v>
      </c>
      <c r="O44" s="28">
        <f>SUM(tblAusgaben15618222531[[#This Row],[JAN]:[DEZ]])</f>
        <v>912</v>
      </c>
      <c r="P44" s="4"/>
      <c r="Q44" s="27">
        <v>0</v>
      </c>
    </row>
    <row r="45" spans="1:17" ht="15.75" thickBot="1" x14ac:dyDescent="0.3">
      <c r="A45" s="2"/>
      <c r="B45" s="13" t="s">
        <v>58</v>
      </c>
      <c r="C45" s="25">
        <v>22</v>
      </c>
      <c r="D45" s="25">
        <v>32</v>
      </c>
      <c r="E45" s="25">
        <v>42</v>
      </c>
      <c r="F45" s="25">
        <v>52</v>
      </c>
      <c r="G45" s="25">
        <v>62</v>
      </c>
      <c r="H45" s="25">
        <v>72</v>
      </c>
      <c r="I45" s="25">
        <v>82</v>
      </c>
      <c r="J45" s="25">
        <v>92</v>
      </c>
      <c r="K45" s="25">
        <v>102</v>
      </c>
      <c r="L45" s="25">
        <v>112</v>
      </c>
      <c r="M45" s="25">
        <v>122</v>
      </c>
      <c r="N45" s="25">
        <v>132</v>
      </c>
      <c r="O45" s="28">
        <f>SUM(tblAusgaben15618222531[[#This Row],[JAN]:[DEZ]])</f>
        <v>924</v>
      </c>
      <c r="P45" s="4"/>
      <c r="Q45" s="27">
        <v>0</v>
      </c>
    </row>
    <row r="46" spans="1:17" ht="17.25" thickTop="1" thickBot="1" x14ac:dyDescent="0.3">
      <c r="A46" s="107">
        <v>68</v>
      </c>
      <c r="B46" s="42" t="s">
        <v>59</v>
      </c>
      <c r="C46" s="43">
        <v>10</v>
      </c>
      <c r="D46" s="43">
        <v>20</v>
      </c>
      <c r="E46" s="43">
        <v>30</v>
      </c>
      <c r="F46" s="43">
        <v>40</v>
      </c>
      <c r="G46" s="43">
        <v>50</v>
      </c>
      <c r="H46" s="43">
        <v>60</v>
      </c>
      <c r="I46" s="43">
        <v>70</v>
      </c>
      <c r="J46" s="43">
        <v>80</v>
      </c>
      <c r="K46" s="43">
        <v>90</v>
      </c>
      <c r="L46" s="43">
        <v>100</v>
      </c>
      <c r="M46" s="43">
        <v>110</v>
      </c>
      <c r="N46" s="43">
        <v>120</v>
      </c>
      <c r="O46" s="44">
        <f>SUM(tblAusgaben15618222531[[#This Row],[JAN]:[DEZ]])</f>
        <v>780</v>
      </c>
      <c r="P46" s="45"/>
      <c r="Q46" s="27">
        <v>0</v>
      </c>
    </row>
    <row r="47" spans="1:17" ht="15.75" thickTop="1" x14ac:dyDescent="0.25">
      <c r="A47" s="2"/>
      <c r="B47" s="13" t="s">
        <v>60</v>
      </c>
      <c r="C47" s="37">
        <v>10</v>
      </c>
      <c r="D47" s="37">
        <v>20</v>
      </c>
      <c r="E47" s="37">
        <v>30</v>
      </c>
      <c r="F47" s="37">
        <v>40</v>
      </c>
      <c r="G47" s="37">
        <v>50</v>
      </c>
      <c r="H47" s="37">
        <v>60</v>
      </c>
      <c r="I47" s="37">
        <v>70</v>
      </c>
      <c r="J47" s="37">
        <v>80</v>
      </c>
      <c r="K47" s="37">
        <v>90</v>
      </c>
      <c r="L47" s="37">
        <v>100</v>
      </c>
      <c r="M47" s="37">
        <v>110</v>
      </c>
      <c r="N47" s="37">
        <v>120</v>
      </c>
      <c r="O47" s="28">
        <f>SUM(tblAusgaben15618222531[[#This Row],[JAN]:[DEZ]])</f>
        <v>780</v>
      </c>
      <c r="P47" s="4"/>
      <c r="Q47" s="27">
        <v>0</v>
      </c>
    </row>
    <row r="48" spans="1:17" x14ac:dyDescent="0.25">
      <c r="A48" s="2"/>
      <c r="B48" s="13" t="s">
        <v>61</v>
      </c>
      <c r="C48" s="37">
        <v>11</v>
      </c>
      <c r="D48" s="37">
        <v>21</v>
      </c>
      <c r="E48" s="37">
        <v>31</v>
      </c>
      <c r="F48" s="37">
        <v>41</v>
      </c>
      <c r="G48" s="37">
        <v>51</v>
      </c>
      <c r="H48" s="37">
        <v>61</v>
      </c>
      <c r="I48" s="37">
        <v>71</v>
      </c>
      <c r="J48" s="37">
        <v>81</v>
      </c>
      <c r="K48" s="37">
        <v>91</v>
      </c>
      <c r="L48" s="37">
        <v>101</v>
      </c>
      <c r="M48" s="37">
        <v>111</v>
      </c>
      <c r="N48" s="37">
        <v>121</v>
      </c>
      <c r="O48" s="28">
        <f>SUM(tblAusgaben15618222531[[#This Row],[JAN]:[DEZ]])</f>
        <v>792</v>
      </c>
      <c r="P48" s="4"/>
      <c r="Q48" s="27">
        <v>0</v>
      </c>
    </row>
    <row r="49" spans="1:18" x14ac:dyDescent="0.25">
      <c r="A49" s="2"/>
      <c r="B49" s="13" t="s">
        <v>62</v>
      </c>
      <c r="C49" s="37">
        <v>12</v>
      </c>
      <c r="D49" s="37">
        <v>22</v>
      </c>
      <c r="E49" s="37">
        <v>32</v>
      </c>
      <c r="F49" s="37">
        <v>42</v>
      </c>
      <c r="G49" s="37">
        <v>52</v>
      </c>
      <c r="H49" s="37">
        <v>62</v>
      </c>
      <c r="I49" s="37">
        <v>72</v>
      </c>
      <c r="J49" s="37">
        <v>82</v>
      </c>
      <c r="K49" s="37">
        <v>92</v>
      </c>
      <c r="L49" s="37">
        <v>102</v>
      </c>
      <c r="M49" s="37">
        <v>112</v>
      </c>
      <c r="N49" s="37">
        <v>122</v>
      </c>
      <c r="O49" s="28">
        <f>SUM(tblAusgaben15618222531[[#This Row],[JAN]:[DEZ]])</f>
        <v>804</v>
      </c>
      <c r="P49" s="4"/>
      <c r="Q49" s="27">
        <v>0</v>
      </c>
    </row>
    <row r="50" spans="1:18" x14ac:dyDescent="0.25">
      <c r="A50" s="2"/>
      <c r="B50" s="13" t="s">
        <v>63</v>
      </c>
      <c r="C50" s="37">
        <v>13</v>
      </c>
      <c r="D50" s="37">
        <v>23</v>
      </c>
      <c r="E50" s="37">
        <v>33</v>
      </c>
      <c r="F50" s="37">
        <v>43</v>
      </c>
      <c r="G50" s="37">
        <v>53</v>
      </c>
      <c r="H50" s="37">
        <v>63</v>
      </c>
      <c r="I50" s="37">
        <v>73</v>
      </c>
      <c r="J50" s="37">
        <v>83</v>
      </c>
      <c r="K50" s="37">
        <v>93</v>
      </c>
      <c r="L50" s="37">
        <v>103</v>
      </c>
      <c r="M50" s="37">
        <v>113</v>
      </c>
      <c r="N50" s="37">
        <v>123</v>
      </c>
      <c r="O50" s="28">
        <f>SUM(tblAusgaben15618222531[[#This Row],[JAN]:[DEZ]])</f>
        <v>816</v>
      </c>
      <c r="P50" s="4"/>
      <c r="Q50" s="27">
        <v>0</v>
      </c>
    </row>
    <row r="51" spans="1:18" x14ac:dyDescent="0.25">
      <c r="A51" s="2"/>
      <c r="B51" s="13" t="s">
        <v>64</v>
      </c>
      <c r="C51" s="37">
        <v>14</v>
      </c>
      <c r="D51" s="37">
        <v>24</v>
      </c>
      <c r="E51" s="37">
        <v>34</v>
      </c>
      <c r="F51" s="37">
        <v>44</v>
      </c>
      <c r="G51" s="37">
        <v>54</v>
      </c>
      <c r="H51" s="37">
        <v>64</v>
      </c>
      <c r="I51" s="37">
        <v>74</v>
      </c>
      <c r="J51" s="37">
        <v>84</v>
      </c>
      <c r="K51" s="37">
        <v>94</v>
      </c>
      <c r="L51" s="37">
        <v>104</v>
      </c>
      <c r="M51" s="37">
        <v>114</v>
      </c>
      <c r="N51" s="37">
        <v>124</v>
      </c>
      <c r="O51" s="28">
        <f>SUM(tblAusgaben15618222531[[#This Row],[JAN]:[DEZ]])</f>
        <v>828</v>
      </c>
      <c r="P51" s="4"/>
      <c r="Q51" s="27">
        <v>0</v>
      </c>
    </row>
    <row r="52" spans="1:18" ht="15.75" thickBot="1" x14ac:dyDescent="0.3">
      <c r="A52" s="2"/>
      <c r="B52" s="13" t="s">
        <v>65</v>
      </c>
      <c r="C52" s="37">
        <v>15</v>
      </c>
      <c r="D52" s="37">
        <v>25</v>
      </c>
      <c r="E52" s="37">
        <v>35</v>
      </c>
      <c r="F52" s="37">
        <v>45</v>
      </c>
      <c r="G52" s="37">
        <v>55</v>
      </c>
      <c r="H52" s="37">
        <v>65</v>
      </c>
      <c r="I52" s="37">
        <v>75</v>
      </c>
      <c r="J52" s="37">
        <v>85</v>
      </c>
      <c r="K52" s="37">
        <v>95</v>
      </c>
      <c r="L52" s="37">
        <v>105</v>
      </c>
      <c r="M52" s="37">
        <v>115</v>
      </c>
      <c r="N52" s="37">
        <v>99</v>
      </c>
      <c r="O52" s="26">
        <f>SUM(tblAusgaben15618222531[[#This Row],[JAN]:[DEZ]])</f>
        <v>814</v>
      </c>
      <c r="P52" s="4"/>
      <c r="Q52" s="27">
        <v>0</v>
      </c>
    </row>
    <row r="53" spans="1:18" x14ac:dyDescent="0.25">
      <c r="A53" s="2"/>
      <c r="B53" s="32" t="s">
        <v>66</v>
      </c>
      <c r="C53" s="3">
        <f>SUBTOTAL(109,tblAusgaben15618222531[JAN])</f>
        <v>517</v>
      </c>
      <c r="D53" s="3">
        <f>SUBTOTAL(109,tblAusgaben15618222531[FEB])</f>
        <v>877</v>
      </c>
      <c r="E53" s="3">
        <f>SUBTOTAL(109,tblAusgaben15618222531[MÄR])</f>
        <v>1237</v>
      </c>
      <c r="F53" s="3">
        <f>SUBTOTAL(109,tblAusgaben15618222531[APR])</f>
        <v>1597</v>
      </c>
      <c r="G53" s="3">
        <f>SUBTOTAL(109,tblAusgaben15618222531[MAI])</f>
        <v>1957</v>
      </c>
      <c r="H53" s="3">
        <f>SUBTOTAL(109,tblAusgaben15618222531[JUN])</f>
        <v>2317</v>
      </c>
      <c r="I53" s="3">
        <f>SUBTOTAL(109,tblAusgaben15618222531[JUL])</f>
        <v>2677</v>
      </c>
      <c r="J53" s="3">
        <f>SUBTOTAL(109,tblAusgaben15618222531[AUG])</f>
        <v>3037</v>
      </c>
      <c r="K53" s="3">
        <f>SUBTOTAL(109,tblAusgaben15618222531[SEP])</f>
        <v>3397</v>
      </c>
      <c r="L53" s="3">
        <f>SUBTOTAL(109,tblAusgaben15618222531[OKT])</f>
        <v>3757</v>
      </c>
      <c r="M53" s="3">
        <f>SUBTOTAL(109,tblAusgaben15618222531[NOV])</f>
        <v>4117</v>
      </c>
      <c r="N53" s="3">
        <f>SUBTOTAL(109,tblAusgaben15618222531[DEZ])</f>
        <v>4451</v>
      </c>
      <c r="O53" s="28">
        <f>SUBTOTAL(109,tblAusgaben15618222531[SUMME JAHR 2023])</f>
        <v>29938</v>
      </c>
      <c r="P53" s="4"/>
      <c r="Q53" s="46">
        <f>SUM(Q16:Q52)</f>
        <v>0</v>
      </c>
    </row>
    <row r="54" spans="1:18" x14ac:dyDescent="0.25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8" ht="15.75" thickBot="1" x14ac:dyDescent="0.3">
      <c r="A55" s="2"/>
      <c r="B55" s="4"/>
      <c r="C55" s="108"/>
      <c r="D55" s="4"/>
      <c r="E55" s="4"/>
      <c r="F55" s="4"/>
      <c r="G55" s="4"/>
      <c r="H55" s="4"/>
      <c r="I55" s="4"/>
      <c r="J55" s="4"/>
      <c r="K55" s="4"/>
      <c r="L55" s="4"/>
      <c r="M55" s="109"/>
      <c r="N55" s="4"/>
      <c r="O55" s="4"/>
      <c r="P55" s="110"/>
      <c r="Q55" s="110"/>
      <c r="R55" s="111"/>
    </row>
    <row r="56" spans="1:18" ht="16.5" thickTop="1" thickBot="1" x14ac:dyDescent="0.3">
      <c r="A56" s="2"/>
      <c r="B56" s="47" t="s">
        <v>67</v>
      </c>
      <c r="C56" s="48">
        <v>0</v>
      </c>
      <c r="D56" s="48">
        <v>0</v>
      </c>
      <c r="E56" s="48">
        <v>0</v>
      </c>
      <c r="F56" s="48"/>
      <c r="G56" s="48"/>
      <c r="H56" s="48"/>
      <c r="I56" s="48"/>
      <c r="J56" s="49"/>
      <c r="K56" s="49"/>
      <c r="L56" s="48"/>
      <c r="M56" s="48"/>
      <c r="N56" s="48"/>
      <c r="O56" s="50">
        <f>SUM(C56:N56)</f>
        <v>0</v>
      </c>
      <c r="P56" s="112"/>
      <c r="Q56" s="112"/>
      <c r="R56" s="111"/>
    </row>
    <row r="57" spans="1:18" ht="16.5" thickTop="1" thickBot="1" x14ac:dyDescent="0.3">
      <c r="A57" s="2"/>
      <c r="B57" s="51" t="s">
        <v>68</v>
      </c>
      <c r="C57" s="52"/>
      <c r="D57" s="52"/>
      <c r="E57" s="52"/>
      <c r="F57" s="52"/>
      <c r="G57" s="53"/>
      <c r="H57" s="53"/>
      <c r="I57" s="53"/>
      <c r="J57" s="53"/>
      <c r="K57" s="53"/>
      <c r="L57" s="53"/>
      <c r="M57" s="53"/>
      <c r="N57" s="53"/>
      <c r="O57" s="54">
        <f>SUM(C57:N57)</f>
        <v>0</v>
      </c>
      <c r="P57" s="112"/>
      <c r="Q57" s="112"/>
      <c r="R57" s="111"/>
    </row>
    <row r="58" spans="1:18" ht="16.5" thickTop="1" thickBot="1" x14ac:dyDescent="0.3">
      <c r="A58" s="2"/>
      <c r="B58" s="55" t="s">
        <v>69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f>SUM(C58:N58)</f>
        <v>0</v>
      </c>
      <c r="P58" s="113"/>
      <c r="Q58" s="113"/>
      <c r="R58" s="111"/>
    </row>
    <row r="59" spans="1:18" ht="15.75" thickTop="1" x14ac:dyDescent="0.25">
      <c r="A59" s="2"/>
      <c r="B59" s="55" t="s">
        <v>70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>
        <f>SUM(C59:N59)</f>
        <v>0</v>
      </c>
      <c r="P59" s="114"/>
      <c r="Q59" s="114"/>
      <c r="R59" s="111"/>
    </row>
    <row r="60" spans="1: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10"/>
      <c r="Q60" s="110"/>
      <c r="R60" s="111"/>
    </row>
    <row r="61" spans="1:18" x14ac:dyDescent="0.25">
      <c r="A61" s="2"/>
      <c r="B61" s="58" t="s">
        <v>71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>
        <f>SUM(C61:N61)</f>
        <v>0</v>
      </c>
      <c r="P61" s="110"/>
      <c r="Q61" s="110"/>
      <c r="R61" s="111"/>
    </row>
    <row r="62" spans="1:18" x14ac:dyDescent="0.25">
      <c r="A62" s="4"/>
      <c r="B62" s="61" t="s">
        <v>72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3">
        <f>SUM(C62:N62)-0</f>
        <v>0</v>
      </c>
      <c r="P62" s="64"/>
      <c r="Q62" s="64"/>
    </row>
    <row r="63" spans="1:18" x14ac:dyDescent="0.25">
      <c r="A63" s="4"/>
      <c r="B63" s="65" t="s">
        <v>73</v>
      </c>
      <c r="C63" s="62"/>
      <c r="D63" s="62"/>
      <c r="E63" s="62"/>
      <c r="F63" s="62"/>
      <c r="G63" s="62"/>
      <c r="H63" s="62"/>
      <c r="I63" s="62"/>
      <c r="J63" s="62"/>
      <c r="K63" s="62"/>
      <c r="L63" s="66"/>
      <c r="M63" s="62"/>
      <c r="N63" s="62"/>
      <c r="O63" s="63">
        <f>SUM(C63:N63)-0</f>
        <v>0</v>
      </c>
      <c r="P63" s="64"/>
      <c r="Q63" s="64"/>
    </row>
    <row r="64" spans="1:18" ht="15.75" thickBot="1" x14ac:dyDescent="0.3">
      <c r="A64" s="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4"/>
      <c r="Q64" s="4"/>
    </row>
    <row r="65" spans="1:17" ht="16.5" thickTop="1" thickBot="1" x14ac:dyDescent="0.3">
      <c r="A65" s="4"/>
      <c r="B65" s="67" t="s">
        <v>74</v>
      </c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9">
        <f>SUM(C65:N65)-0</f>
        <v>0</v>
      </c>
      <c r="P65" s="4"/>
      <c r="Q65" s="4"/>
    </row>
    <row r="66" spans="1:17" ht="15.75" thickTop="1" x14ac:dyDescent="0.25">
      <c r="A66" s="4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4"/>
      <c r="Q66" s="4"/>
    </row>
    <row r="67" spans="1:17" ht="15.75" thickBot="1" x14ac:dyDescent="0.3">
      <c r="A67" s="2"/>
      <c r="B67" s="58" t="s">
        <v>75</v>
      </c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60">
        <f>SUM(C67:N67)</f>
        <v>0</v>
      </c>
      <c r="P67" s="4"/>
      <c r="Q67" s="4"/>
    </row>
    <row r="68" spans="1:17" ht="16.5" thickTop="1" thickBot="1" x14ac:dyDescent="0.3">
      <c r="A68" s="4"/>
      <c r="B68" s="70" t="s">
        <v>76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2"/>
      <c r="O68" s="73">
        <f>SUM(C68:N68)-0</f>
        <v>0</v>
      </c>
      <c r="P68" s="4"/>
      <c r="Q68" s="4"/>
    </row>
    <row r="69" spans="1:17" ht="16.5" thickTop="1" thickBot="1" x14ac:dyDescent="0.3">
      <c r="A69" s="4"/>
      <c r="B69" s="74" t="s">
        <v>77</v>
      </c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6"/>
      <c r="O69" s="77">
        <f>SUM(C69:N69)-0</f>
        <v>0</v>
      </c>
      <c r="P69" s="4"/>
      <c r="Q69" s="4"/>
    </row>
    <row r="70" spans="1:17" ht="15.75" thickTop="1" x14ac:dyDescent="0.25">
      <c r="A70" s="4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 t="s">
        <v>78</v>
      </c>
      <c r="O70" s="3">
        <f>O69+O68+O65+O63+O62</f>
        <v>0</v>
      </c>
      <c r="P70" s="4"/>
      <c r="Q70" s="4"/>
    </row>
    <row r="71" spans="1:17" x14ac:dyDescent="0.25">
      <c r="A71" s="4"/>
      <c r="B71" s="4"/>
      <c r="C71" s="78"/>
      <c r="D71" s="4"/>
      <c r="E71" s="4"/>
      <c r="F71" s="4"/>
      <c r="G71" s="4"/>
      <c r="H71" s="4"/>
      <c r="I71" s="4"/>
      <c r="J71" s="4"/>
      <c r="K71" s="4"/>
      <c r="L71" s="4"/>
      <c r="M71" s="4"/>
      <c r="N71" s="79" t="s">
        <v>79</v>
      </c>
      <c r="O71" s="3">
        <f>O70-N75</f>
        <v>0</v>
      </c>
      <c r="P71" s="4"/>
      <c r="Q71" s="4"/>
    </row>
    <row r="72" spans="1:17" x14ac:dyDescent="0.25">
      <c r="A72" s="4"/>
      <c r="B72" s="80" t="s">
        <v>80</v>
      </c>
      <c r="C72" s="116" t="s">
        <v>81</v>
      </c>
      <c r="D72" s="117"/>
      <c r="E72" s="117"/>
      <c r="F72" s="117"/>
      <c r="G72" s="116">
        <f>O56-O61+O62+O63+O65-O67+O68+O69</f>
        <v>0</v>
      </c>
      <c r="H72" s="117"/>
      <c r="I72" s="116">
        <f>O56-O61+O62+O63+O65-O67+O68+O69-N75</f>
        <v>0</v>
      </c>
      <c r="J72" s="117"/>
      <c r="K72" s="81"/>
      <c r="L72" s="118" t="s">
        <v>82</v>
      </c>
      <c r="M72" s="118"/>
      <c r="N72" s="118"/>
      <c r="O72" s="82">
        <f>O77+O30+O31+O32</f>
        <v>2556</v>
      </c>
      <c r="P72" s="83">
        <v>0</v>
      </c>
      <c r="Q72" s="3">
        <f>O72-P72</f>
        <v>2556</v>
      </c>
    </row>
    <row r="73" spans="1:17" ht="15.75" thickBot="1" x14ac:dyDescent="0.3">
      <c r="A73" s="4"/>
      <c r="B73" s="4"/>
      <c r="C73" s="78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4"/>
      <c r="B74" s="84" t="s">
        <v>83</v>
      </c>
      <c r="C74" s="85" t="s">
        <v>84</v>
      </c>
      <c r="D74" s="85" t="s">
        <v>85</v>
      </c>
      <c r="E74" s="85" t="s">
        <v>86</v>
      </c>
      <c r="F74" s="85" t="s">
        <v>87</v>
      </c>
      <c r="G74" s="85" t="s">
        <v>88</v>
      </c>
      <c r="H74" s="85" t="s">
        <v>89</v>
      </c>
      <c r="I74" s="85" t="s">
        <v>90</v>
      </c>
      <c r="J74" s="85" t="s">
        <v>91</v>
      </c>
      <c r="K74" s="85" t="s">
        <v>92</v>
      </c>
      <c r="L74" s="85" t="s">
        <v>93</v>
      </c>
      <c r="M74" s="85" t="s">
        <v>94</v>
      </c>
      <c r="N74" s="85" t="s">
        <v>95</v>
      </c>
      <c r="O74" s="86" t="s">
        <v>96</v>
      </c>
      <c r="P74" s="4" t="s">
        <v>97</v>
      </c>
      <c r="Q74" s="4"/>
    </row>
    <row r="75" spans="1:17" x14ac:dyDescent="0.25">
      <c r="A75" s="4"/>
      <c r="B75" s="87" t="s">
        <v>98</v>
      </c>
      <c r="C75" s="88">
        <f>0-C76</f>
        <v>0</v>
      </c>
      <c r="D75" s="89">
        <f>C75-D76</f>
        <v>0</v>
      </c>
      <c r="E75" s="90">
        <f t="shared" ref="E75:N75" si="0">D75-E76</f>
        <v>0</v>
      </c>
      <c r="F75" s="90">
        <f t="shared" si="0"/>
        <v>0</v>
      </c>
      <c r="G75" s="91">
        <f t="shared" si="0"/>
        <v>0</v>
      </c>
      <c r="H75" s="91">
        <f t="shared" si="0"/>
        <v>0</v>
      </c>
      <c r="I75" s="92">
        <f t="shared" si="0"/>
        <v>0</v>
      </c>
      <c r="J75" s="92">
        <f t="shared" si="0"/>
        <v>0</v>
      </c>
      <c r="K75" s="92">
        <f>J75-K76</f>
        <v>0</v>
      </c>
      <c r="L75" s="92">
        <f t="shared" si="0"/>
        <v>0</v>
      </c>
      <c r="M75" s="92">
        <f>L75-M76</f>
        <v>0</v>
      </c>
      <c r="N75" s="92">
        <f t="shared" si="0"/>
        <v>0</v>
      </c>
      <c r="O75" s="93"/>
      <c r="P75" s="83">
        <f>0</f>
        <v>0</v>
      </c>
      <c r="Q75" s="4"/>
    </row>
    <row r="76" spans="1:17" x14ac:dyDescent="0.25">
      <c r="A76" s="4"/>
      <c r="B76" s="87" t="s">
        <v>99</v>
      </c>
      <c r="C76" s="94">
        <f>SUM(0-C77)+0</f>
        <v>0</v>
      </c>
      <c r="D76" s="94">
        <f t="shared" ref="D76:N76" si="1">SUM(0-D77)</f>
        <v>0</v>
      </c>
      <c r="E76" s="95">
        <f t="shared" si="1"/>
        <v>0</v>
      </c>
      <c r="F76" s="96">
        <f t="shared" si="1"/>
        <v>0</v>
      </c>
      <c r="G76" s="96">
        <f t="shared" si="1"/>
        <v>0</v>
      </c>
      <c r="H76" s="96">
        <f t="shared" si="1"/>
        <v>0</v>
      </c>
      <c r="I76" s="96">
        <f t="shared" si="1"/>
        <v>0</v>
      </c>
      <c r="J76" s="96">
        <f t="shared" si="1"/>
        <v>0</v>
      </c>
      <c r="K76" s="95">
        <f t="shared" si="1"/>
        <v>0</v>
      </c>
      <c r="L76" s="96">
        <f t="shared" si="1"/>
        <v>0</v>
      </c>
      <c r="M76" s="96">
        <f t="shared" si="1"/>
        <v>0</v>
      </c>
      <c r="N76" s="96">
        <f t="shared" si="1"/>
        <v>0</v>
      </c>
      <c r="O76" s="97">
        <f>SUM(C76:N76)</f>
        <v>0</v>
      </c>
      <c r="P76" s="83">
        <v>0</v>
      </c>
      <c r="Q76" s="83">
        <f>P76-O76+0</f>
        <v>0</v>
      </c>
    </row>
    <row r="77" spans="1:17" ht="15.75" thickBot="1" x14ac:dyDescent="0.3">
      <c r="A77" s="4"/>
      <c r="B77" s="98" t="s">
        <v>100</v>
      </c>
      <c r="C77" s="99">
        <v>0</v>
      </c>
      <c r="D77" s="99">
        <v>0</v>
      </c>
      <c r="E77" s="100">
        <v>0</v>
      </c>
      <c r="F77" s="100">
        <v>0</v>
      </c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1">
        <f>SUM(C77:N77)</f>
        <v>0</v>
      </c>
      <c r="P77" s="102">
        <v>0</v>
      </c>
      <c r="Q77" s="83">
        <f>P77-O77</f>
        <v>0</v>
      </c>
    </row>
  </sheetData>
  <mergeCells count="5">
    <mergeCell ref="B14:P14"/>
    <mergeCell ref="C72:F72"/>
    <mergeCell ref="G72:H72"/>
    <mergeCell ref="I72:J72"/>
    <mergeCell ref="L72:N72"/>
  </mergeCells>
  <conditionalFormatting sqref="C5:O5">
    <cfRule type="cellIs" dxfId="90" priority="1" operator="lessThan">
      <formula>0</formula>
    </cfRule>
    <cfRule type="cellIs" dxfId="89" priority="2" operator="greaterThan">
      <formula>0</formula>
    </cfRule>
  </conditionalFormatting>
  <conditionalFormatting sqref="M5">
    <cfRule type="cellIs" dxfId="88" priority="3" operator="greaterThan">
      <formula>26000</formula>
    </cfRule>
  </conditionalFormatting>
  <conditionalFormatting sqref="N5">
    <cfRule type="cellIs" dxfId="87" priority="5" operator="greaterThan">
      <formula>26000</formula>
    </cfRule>
  </conditionalFormatting>
  <conditionalFormatting sqref="O8">
    <cfRule type="cellIs" dxfId="86" priority="4" operator="greaterThan">
      <formula>26000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tableParts count="3"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markers="1" high="1" low="1" displayHidden="1" xr2:uid="{5DA3CFBF-30AB-4280-AA3F-3BE7D6C06243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Tabelle1!C33:N33</xm:f>
              <xm:sqref>P33</xm:sqref>
            </x14:sparkline>
          </x14:sparklines>
        </x14:sparklineGroup>
        <x14:sparklineGroup manualMax="0" manualMin="0" displayEmptyCellsAs="span" markers="1" high="1" low="1" displayHidden="1" xr2:uid="{6194166C-0FA0-40EA-B7CD-3FA017D31992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Tabelle1!C28:N28</xm:f>
              <xm:sqref>P28</xm:sqref>
            </x14:sparkline>
            <x14:sparkline>
              <xm:f>Tabelle1!C29:N29</xm:f>
              <xm:sqref>P29</xm:sqref>
            </x14:sparkline>
          </x14:sparklines>
        </x14:sparklineGroup>
        <x14:sparklineGroup manualMax="0" manualMin="0" displayEmptyCellsAs="span" markers="1" high="1" low="1" displayHidden="1" xr2:uid="{4F9F611F-3D47-405D-ACC0-0FBEBA960E13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Tabelle1!C46:N46</xm:f>
              <xm:sqref>P46</xm:sqref>
            </x14:sparkline>
          </x14:sparklines>
        </x14:sparklineGroup>
        <x14:sparklineGroup manualMax="0" manualMin="0" displayEmptyCellsAs="gap" markers="1" high="1" low="1" xr2:uid="{159B687A-E700-4B1A-9705-F79F37EB4412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rgb="FF92D050"/>
          <x14:colorLow rgb="FFFF0000"/>
          <x14:sparklines>
            <x14:sparkline>
              <xm:f>Tabelle1!C8:N8</xm:f>
              <xm:sqref>P8</xm:sqref>
            </x14:sparkline>
            <x14:sparkline>
              <xm:f>Tabelle1!C9:N9</xm:f>
              <xm:sqref>P9</xm:sqref>
            </x14:sparkline>
            <x14:sparkline>
              <xm:f>Tabelle1!C10:N10</xm:f>
              <xm:sqref>P10</xm:sqref>
            </x14:sparkline>
            <x14:sparkline>
              <xm:f>Tabelle1!C11:N11</xm:f>
              <xm:sqref>P11</xm:sqref>
            </x14:sparkline>
            <x14:sparkline>
              <xm:f>Tabelle1!C12:N12</xm:f>
              <xm:sqref>P12</xm:sqref>
            </x14:sparkline>
          </x14:sparklines>
        </x14:sparklineGroup>
        <x14:sparklineGroup manualMax="0" manualMin="0" displayEmptyCellsAs="span" markers="1" high="1" low="1" displayHidden="1" xr2:uid="{76E55255-976E-482F-84A8-876A0B92299F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Tabelle1!C34:N34</xm:f>
              <xm:sqref>P34</xm:sqref>
            </x14:sparkline>
          </x14:sparklines>
        </x14:sparklineGroup>
        <x14:sparklineGroup manualMax="0" manualMin="0" type="column" displayEmptyCellsAs="gap" high="1" low="1" xr2:uid="{6B90BBAF-B1D5-40BD-A498-044FCD2A2516}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Tabelle1!C53:N53</xm:f>
              <xm:sqref>P53</xm:sqref>
            </x14:sparkline>
            <x14:sparkline>
              <xm:f>Tabelle1!C13:N13</xm:f>
              <xm:sqref>P13</xm:sqref>
            </x14:sparkline>
            <x14:sparkline>
              <xm:f>Tabelle1!C5:N5</xm:f>
              <xm:sqref>P5</xm:sqref>
            </x14:sparkline>
          </x14:sparklines>
        </x14:sparklineGroup>
        <x14:sparklineGroup manualMax="0" manualMin="0" displayEmptyCellsAs="span" markers="1" high="1" low="1" displayHidden="1" xr2:uid="{07D1632B-00D2-4C9A-B7D3-55F526D40088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Tabelle1!C16:N16</xm:f>
              <xm:sqref>P16</xm:sqref>
            </x14:sparkline>
            <x14:sparkline>
              <xm:f>Tabelle1!C17:N17</xm:f>
              <xm:sqref>P17</xm:sqref>
            </x14:sparkline>
            <x14:sparkline>
              <xm:f>Tabelle1!C18:N18</xm:f>
              <xm:sqref>P18</xm:sqref>
            </x14:sparkline>
            <x14:sparkline>
              <xm:f>Tabelle1!C19:N19</xm:f>
              <xm:sqref>P19</xm:sqref>
            </x14:sparkline>
            <x14:sparkline>
              <xm:f>Tabelle1!C25:N25</xm:f>
              <xm:sqref>P25</xm:sqref>
            </x14:sparkline>
            <x14:sparkline>
              <xm:f>Tabelle1!C26:N26</xm:f>
              <xm:sqref>P26</xm:sqref>
            </x14:sparkline>
            <x14:sparkline>
              <xm:f>Tabelle1!C27:N27</xm:f>
              <xm:sqref>P27</xm:sqref>
            </x14:sparkline>
            <x14:sparkline>
              <xm:f>Tabelle1!C35:N35</xm:f>
              <xm:sqref>P35</xm:sqref>
            </x14:sparkline>
            <x14:sparkline>
              <xm:f>Tabelle1!C36:N36</xm:f>
              <xm:sqref>P36</xm:sqref>
            </x14:sparkline>
            <x14:sparkline>
              <xm:f>Tabelle1!C37:N37</xm:f>
              <xm:sqref>P37</xm:sqref>
            </x14:sparkline>
            <x14:sparkline>
              <xm:f>Tabelle1!C38:N38</xm:f>
              <xm:sqref>P38</xm:sqref>
            </x14:sparkline>
            <x14:sparkline>
              <xm:f>Tabelle1!C39:N39</xm:f>
              <xm:sqref>P39</xm:sqref>
            </x14:sparkline>
            <x14:sparkline>
              <xm:f>Tabelle1!C40:N40</xm:f>
              <xm:sqref>P40</xm:sqref>
            </x14:sparkline>
            <x14:sparkline>
              <xm:f>Tabelle1!C41:N41</xm:f>
              <xm:sqref>P41</xm:sqref>
            </x14:sparkline>
            <x14:sparkline>
              <xm:f>Tabelle1!C42:N42</xm:f>
              <xm:sqref>P42</xm:sqref>
            </x14:sparkline>
            <x14:sparkline>
              <xm:f>Tabelle1!C43:N43</xm:f>
              <xm:sqref>P43</xm:sqref>
            </x14:sparkline>
            <x14:sparkline>
              <xm:f>Tabelle1!C44:N44</xm:f>
              <xm:sqref>P44</xm:sqref>
            </x14:sparkline>
            <x14:sparkline>
              <xm:f>Tabelle1!C45:N45</xm:f>
              <xm:sqref>P45</xm:sqref>
            </x14:sparkline>
            <x14:sparkline>
              <xm:f>Tabelle1!C47:N47</xm:f>
              <xm:sqref>P47</xm:sqref>
            </x14:sparkline>
            <x14:sparkline>
              <xm:f>Tabelle1!C48:N48</xm:f>
              <xm:sqref>P48</xm:sqref>
            </x14:sparkline>
            <x14:sparkline>
              <xm:f>Tabelle1!C49:N49</xm:f>
              <xm:sqref>P49</xm:sqref>
            </x14:sparkline>
            <x14:sparkline>
              <xm:f>Tabelle1!C50:N50</xm:f>
              <xm:sqref>P50</xm:sqref>
            </x14:sparkline>
            <x14:sparkline>
              <xm:f>Tabelle1!C51:N51</xm:f>
              <xm:sqref>P51</xm:sqref>
            </x14:sparkline>
            <x14:sparkline>
              <xm:f>Tabelle1!C52:N52</xm:f>
              <xm:sqref>P52</xm:sqref>
            </x14:sparkline>
            <x14:sparkline>
              <xm:f>Tabelle1!C20:N20</xm:f>
              <xm:sqref>P20</xm:sqref>
            </x14:sparkline>
            <x14:sparkline>
              <xm:f>Tabelle1!C21:N21</xm:f>
              <xm:sqref>P21</xm:sqref>
            </x14:sparkline>
            <x14:sparkline>
              <xm:f>Tabelle1!C22:N22</xm:f>
              <xm:sqref>P22</xm:sqref>
            </x14:sparkline>
            <x14:sparkline>
              <xm:f>Tabelle1!C23:N23</xm:f>
              <xm:sqref>P23</xm:sqref>
            </x14:sparkline>
            <x14:sparkline>
              <xm:f>Tabelle1!C24:N24</xm:f>
              <xm:sqref>P24</xm:sqref>
            </x14:sparkline>
          </x14:sparklines>
        </x14:sparklineGroup>
        <x14:sparklineGroup manualMax="0" manualMin="0" displayEmptyCellsAs="span" markers="1" high="1" low="1" displayHidden="1" xr2:uid="{BB132E70-6363-4E4C-8A89-BF727A2EB35D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Tabelle1!C30:N30</xm:f>
              <xm:sqref>P30</xm:sqref>
            </x14:sparkline>
            <x14:sparkline>
              <xm:f>Tabelle1!C31:N31</xm:f>
              <xm:sqref>P31</xm:sqref>
            </x14:sparkline>
            <x14:sparkline>
              <xm:f>Tabelle1!C32:N32</xm:f>
              <xm:sqref>P32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CDED-6F15-4366-9875-F838222AAD0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8DEF-B2EC-46A9-B34B-DDA99CDFD0C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Rüger, Yaron</dc:creator>
  <cp:lastModifiedBy>Rüger, Yaron</cp:lastModifiedBy>
  <dcterms:created xsi:type="dcterms:W3CDTF">2023-06-22T16:17:13Z</dcterms:created>
  <dcterms:modified xsi:type="dcterms:W3CDTF">2023-07-02T12:17:16Z</dcterms:modified>
</cp:coreProperties>
</file>