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43A95BCD-140B-48E6-B2CE-E3C10E6C9E0F}" xr6:coauthVersionLast="47" xr6:coauthVersionMax="47" xr10:uidLastSave="{00000000-0000-0000-0000-000000000000}"/>
  <bookViews>
    <workbookView xWindow="3510" yWindow="2985" windowWidth="24720" windowHeight="13215" xr2:uid="{00000000-000D-0000-FFFF-FFFF00000000}"/>
  </bookViews>
  <sheets>
    <sheet name="2023" sheetId="12" r:id="rId1"/>
  </sheets>
  <definedNames>
    <definedName name="BudgetJahr" localSheetId="0">'2023'!$C$2</definedName>
    <definedName name="BudgetJahr">#REF!</definedName>
    <definedName name="_xlnm.Print_Titles" localSheetId="0">'2023'!$15:$15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O62" i="12"/>
  <c r="O63" i="12"/>
  <c r="O65" i="12"/>
  <c r="O68" i="12"/>
  <c r="O69" i="12"/>
  <c r="I72" i="12"/>
  <c r="G72" i="12"/>
  <c r="P75" i="12"/>
  <c r="Q76" i="12"/>
  <c r="Q77" i="12"/>
  <c r="D75" i="12"/>
  <c r="C75" i="12"/>
  <c r="N76" i="12"/>
  <c r="M76" i="12"/>
  <c r="L76" i="12"/>
  <c r="K76" i="12"/>
  <c r="J76" i="12"/>
  <c r="I76" i="12"/>
  <c r="H76" i="12"/>
  <c r="G76" i="12"/>
  <c r="F76" i="12"/>
  <c r="E76" i="12"/>
  <c r="D76" i="12"/>
  <c r="O76" i="12" s="1"/>
  <c r="C76" i="12"/>
  <c r="Q13" i="12"/>
  <c r="O59" i="12"/>
  <c r="O58" i="12"/>
  <c r="O56" i="12"/>
  <c r="O9" i="12"/>
  <c r="R53" i="12"/>
  <c r="C13" i="12"/>
  <c r="E13" i="12"/>
  <c r="F53" i="12"/>
  <c r="O51" i="12"/>
  <c r="O30" i="12"/>
  <c r="O31" i="12"/>
  <c r="O32" i="12"/>
  <c r="O77" i="12"/>
  <c r="O21" i="12"/>
  <c r="O18" i="12"/>
  <c r="R13" i="12"/>
  <c r="O27" i="12"/>
  <c r="D13" i="12"/>
  <c r="O61" i="12"/>
  <c r="O67" i="12"/>
  <c r="O57" i="12"/>
  <c r="O28" i="12"/>
  <c r="O29" i="12"/>
  <c r="O35" i="12"/>
  <c r="O38" i="12"/>
  <c r="O43" i="12"/>
  <c r="O44" i="12"/>
  <c r="O46" i="12"/>
  <c r="O48" i="12"/>
  <c r="O49" i="12"/>
  <c r="O50" i="12"/>
  <c r="M13" i="12"/>
  <c r="O10" i="12"/>
  <c r="I13" i="12"/>
  <c r="F13" i="12"/>
  <c r="G13" i="12"/>
  <c r="K13" i="12"/>
  <c r="L13" i="12"/>
  <c r="N13" i="12"/>
  <c r="J13" i="12"/>
  <c r="H13" i="12"/>
  <c r="P6" i="12"/>
  <c r="O26" i="12"/>
  <c r="K53" i="12"/>
  <c r="O33" i="12"/>
  <c r="O22" i="12"/>
  <c r="O24" i="12"/>
  <c r="O41" i="12"/>
  <c r="O20" i="12"/>
  <c r="O36" i="12"/>
  <c r="O42" i="12"/>
  <c r="D53" i="12"/>
  <c r="O40" i="12"/>
  <c r="O17" i="12"/>
  <c r="O25" i="12"/>
  <c r="M53" i="12"/>
  <c r="O39" i="12"/>
  <c r="G53" i="12"/>
  <c r="L53" i="12"/>
  <c r="N53" i="12"/>
  <c r="O45" i="12"/>
  <c r="J53" i="12"/>
  <c r="O52" i="12"/>
  <c r="I53" i="12"/>
  <c r="O34" i="12"/>
  <c r="H53" i="12"/>
  <c r="O8" i="12"/>
  <c r="O11" i="12"/>
  <c r="O37" i="12"/>
  <c r="O16" i="12"/>
  <c r="O47" i="12"/>
  <c r="O23" i="12"/>
  <c r="E53" i="12"/>
  <c r="O19" i="12"/>
  <c r="C53" i="12"/>
  <c r="O70" i="12" l="1"/>
  <c r="O71" i="12" s="1"/>
  <c r="E75" i="12"/>
  <c r="F75" i="12" s="1"/>
  <c r="G75" i="12" s="1"/>
  <c r="H75" i="12" s="1"/>
  <c r="I75" i="12" s="1"/>
  <c r="J75" i="12" s="1"/>
  <c r="K75" i="12" s="1"/>
  <c r="L75" i="12" s="1"/>
  <c r="M75" i="12" s="1"/>
  <c r="N75" i="12" s="1"/>
  <c r="N5" i="12"/>
  <c r="Q53" i="12"/>
  <c r="Q5" i="12" s="1"/>
  <c r="H5" i="12"/>
  <c r="G5" i="12"/>
  <c r="O12" i="12"/>
  <c r="O13" i="12" s="1"/>
  <c r="I5" i="12"/>
  <c r="J5" i="12"/>
  <c r="M5" i="12"/>
  <c r="L5" i="12"/>
  <c r="K5" i="12"/>
  <c r="O72" i="12"/>
  <c r="Q72" i="12" s="1"/>
  <c r="D5" i="12"/>
  <c r="O53" i="12"/>
  <c r="F5" i="12"/>
  <c r="E5" i="12"/>
  <c r="O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tc={BE30AFFD-AD46-2449-B3E3-B86C32C82AEB}</author>
    <author>Autor</author>
  </authors>
  <commentList>
    <comment ref="C12" authorId="0" shapeId="0" xr:uid="{BE30AFFD-AD46-2449-B3E3-B86C32C82AE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1000.     Bodo
150.       Anni Weihnachten </t>
      </text>
    </comment>
    <comment ref="B59" authorId="1" shapeId="0" xr:uid="{FB0AFD98-8F48-B648-822E-5076C17DE8F9}">
      <text>
        <r>
          <rPr>
            <b/>
            <sz val="9"/>
            <color indexed="81"/>
            <rFont val="Segoe UI"/>
            <family val="2"/>
          </rPr>
          <t>Sandra:</t>
        </r>
        <r>
          <rPr>
            <sz val="9"/>
            <color indexed="81"/>
            <rFont val="Segoe UI"/>
            <family val="2"/>
          </rPr>
          <t xml:space="preserve">
2.500,00   Yaron</t>
        </r>
      </text>
    </comment>
    <comment ref="G72" authorId="1" shapeId="0" xr:uid="{32EA966E-82D7-1843-8649-A702B59A955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Abzügl. Tatjana, MaPa, Yaron… Privatdarlehen
ohne Baufin und JJJ</t>
        </r>
      </text>
    </comment>
    <comment ref="I72" authorId="1" shapeId="0" xr:uid="{E66A6B3C-5008-8340-B70C-1EEB94804BB1}">
      <text>
        <r>
          <rPr>
            <sz val="10"/>
            <color theme="0" tint="-0.34998626667073579"/>
            <rFont val="Arial"/>
            <family val="2"/>
            <scheme val="minor"/>
          </rPr>
          <t xml:space="preserve">Abzügl. Tatjana, MaPa, Yaron… Privatdarlehen
Baufin Dez 2023
ohne JJJ
</t>
        </r>
      </text>
    </comment>
    <comment ref="Q72" authorId="1" shapeId="0" xr:uid="{D596CAC4-6606-4CAA-9123-2E887E657D9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Zinsersparnis durch Umschuldung
</t>
        </r>
      </text>
    </comment>
    <comment ref="C75" authorId="1" shapeId="0" xr:uid="{295BEC26-AEC3-6146-8F53-BA911B58EE9B}">
      <text>
        <r>
          <rPr>
            <sz val="10"/>
            <color theme="0" tint="-0.34998626667073579"/>
            <rFont val="Arial"/>
            <family val="2"/>
            <scheme val="minor"/>
          </rPr>
          <t xml:space="preserve">Sandra:
5000 Sonderzahlung
</t>
        </r>
      </text>
    </comment>
    <comment ref="Q76" authorId="1" shapeId="0" xr:uid="{5BDAC347-9B43-4406-BDBD-35333333F9FA}">
      <text>
        <r>
          <rPr>
            <b/>
            <sz val="9"/>
            <color indexed="81"/>
            <rFont val="Segoe UI"/>
            <charset val="1"/>
          </rPr>
          <t>Autor:
Mehrleistung Tilgung durch SoTilg</t>
        </r>
      </text>
    </comment>
    <comment ref="Q77" authorId="1" shapeId="0" xr:uid="{D1665889-3ADE-4DDE-8F0A-13F89841780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Zinsersparnis Baufin durch Sondertilgung</t>
        </r>
      </text>
    </comment>
  </commentList>
</comments>
</file>

<file path=xl/sharedStrings.xml><?xml version="1.0" encoding="utf-8"?>
<sst xmlns="http://schemas.openxmlformats.org/spreadsheetml/2006/main" count="134" uniqueCount="102">
  <si>
    <t>JAN</t>
  </si>
  <si>
    <t>FEB</t>
  </si>
  <si>
    <t>APR</t>
  </si>
  <si>
    <t>JUN</t>
  </si>
  <si>
    <t>JUL</t>
  </si>
  <si>
    <t>AUG</t>
  </si>
  <si>
    <t>SEP</t>
  </si>
  <si>
    <t>NOV</t>
  </si>
  <si>
    <t>TREND</t>
  </si>
  <si>
    <t>VERFÜGBARES BARVERMÖGEN</t>
  </si>
  <si>
    <t>Monatliches Barvermögen</t>
  </si>
  <si>
    <t>ART DER EINKÜNFTE</t>
  </si>
  <si>
    <t>Sonstige Einkommen</t>
  </si>
  <si>
    <t>MÄR</t>
  </si>
  <si>
    <t>MAI</t>
  </si>
  <si>
    <t>OKT</t>
  </si>
  <si>
    <t>DEZ</t>
  </si>
  <si>
    <t>SUMME EINKÜNFTE</t>
  </si>
  <si>
    <t>AUSGABEN</t>
  </si>
  <si>
    <t>Lebensmittel</t>
  </si>
  <si>
    <t>KFZ-Kosten</t>
  </si>
  <si>
    <t>Handykosten</t>
  </si>
  <si>
    <t>SUMME AUSGABEN</t>
  </si>
  <si>
    <t>Kindergeld</t>
  </si>
  <si>
    <t>Taschengeld</t>
  </si>
  <si>
    <t>Schule</t>
  </si>
  <si>
    <t>Buskosten</t>
  </si>
  <si>
    <t>Medikamente</t>
  </si>
  <si>
    <t>Sprit</t>
  </si>
  <si>
    <t>Geschenke</t>
  </si>
  <si>
    <t>Getränke</t>
  </si>
  <si>
    <t>Putzbedarf</t>
  </si>
  <si>
    <t>Urlaub / Fortgehen / Essengehen</t>
  </si>
  <si>
    <t>Arztkosten</t>
  </si>
  <si>
    <t>Spareinlagen / Bausparer</t>
  </si>
  <si>
    <t>Kaminkehrer</t>
  </si>
  <si>
    <t>Vereine</t>
  </si>
  <si>
    <t>Grundsteuer</t>
  </si>
  <si>
    <t>Total</t>
  </si>
  <si>
    <t>Müllabfuhr</t>
  </si>
  <si>
    <t>Versicherung/Steuer Kfz</t>
  </si>
  <si>
    <t>Sonstiges</t>
  </si>
  <si>
    <t>Stand</t>
  </si>
  <si>
    <t>Kabelfernsehen/Phone+Internet</t>
  </si>
  <si>
    <t>Ktoführungsgeb.</t>
  </si>
  <si>
    <t>Wohnen/Reparaturen</t>
  </si>
  <si>
    <t>Gesamt</t>
  </si>
  <si>
    <t>Diba 0,1%</t>
  </si>
  <si>
    <t>HVB 1%</t>
  </si>
  <si>
    <t>Tilgung</t>
  </si>
  <si>
    <t>Hygiene/Kosmetik</t>
  </si>
  <si>
    <r>
      <t>Führerschein B/Zubehör/</t>
    </r>
    <r>
      <rPr>
        <sz val="12"/>
        <color theme="4" tint="-0.249977111117893"/>
        <rFont val="Arial"/>
        <family val="2"/>
        <scheme val="minor"/>
      </rPr>
      <t>Wohnen</t>
    </r>
  </si>
  <si>
    <t>Guthaben abzgl. PrivDarl.</t>
  </si>
  <si>
    <t>Jan</t>
  </si>
  <si>
    <t>Feb</t>
  </si>
  <si>
    <t>Mrz</t>
  </si>
  <si>
    <t>April</t>
  </si>
  <si>
    <t>Mai</t>
  </si>
  <si>
    <t>Juni</t>
  </si>
  <si>
    <t>Juli</t>
  </si>
  <si>
    <t>Aug</t>
  </si>
  <si>
    <t>Sep</t>
  </si>
  <si>
    <t>Okt</t>
  </si>
  <si>
    <t>Nov</t>
  </si>
  <si>
    <t>Dez</t>
  </si>
  <si>
    <t>Monatsende</t>
  </si>
  <si>
    <t>bezahlte Zinsen aller Darlehen</t>
  </si>
  <si>
    <t>Privatdarlehen</t>
  </si>
  <si>
    <t>Darlehen gesamt</t>
  </si>
  <si>
    <t>Jahr 2023</t>
  </si>
  <si>
    <t>Plan 2023</t>
  </si>
  <si>
    <t>SUMME JAHR 2023</t>
  </si>
  <si>
    <t>Summe 2022</t>
  </si>
  <si>
    <t>Jahresanfangsprognose ohne SoTi</t>
  </si>
  <si>
    <t>Gas (EWE ab 4/2020/Montana  ab 4/2023)</t>
  </si>
  <si>
    <t>Spk Darlehen</t>
  </si>
  <si>
    <t>Zinsen/3,2 %/30.10.2029</t>
  </si>
  <si>
    <t>2. (Guthaben)</t>
  </si>
  <si>
    <t>2. (PrivDarl 10'5/2%/jährl.)</t>
  </si>
  <si>
    <t>2. (PrivDarl 12/2%/mtl.)</t>
  </si>
  <si>
    <t>3. (PrivDarl 10'/2%/mtl.)</t>
  </si>
  <si>
    <t>1. (Guthaben)</t>
  </si>
  <si>
    <r>
      <t>1. (PrivDarl 5'5/2%/</t>
    </r>
    <r>
      <rPr>
        <sz val="11"/>
        <color rgb="FF800000"/>
        <rFont val="Arial"/>
        <family val="2"/>
        <scheme val="minor"/>
      </rPr>
      <t>jährl</t>
    </r>
    <r>
      <rPr>
        <b/>
        <sz val="11"/>
        <color rgb="FF800000"/>
        <rFont val="Arial"/>
        <family val="2"/>
        <scheme val="minor"/>
      </rPr>
      <t>.)</t>
    </r>
  </si>
  <si>
    <t>1. (PrivDarl 12/2%/mtl.)</t>
  </si>
  <si>
    <t>0. bereinigt</t>
  </si>
  <si>
    <t>Bitcoin</t>
  </si>
  <si>
    <t>DBn</t>
  </si>
  <si>
    <t>Familienbuget</t>
  </si>
  <si>
    <t>Einkommen 0.</t>
  </si>
  <si>
    <t>Unterhalt 2.</t>
  </si>
  <si>
    <t>Unterhalt 1.</t>
  </si>
  <si>
    <t>Extra</t>
  </si>
  <si>
    <t>KFZ-Zinsen 3.</t>
  </si>
  <si>
    <t>KFZ-Tilgung 3.</t>
  </si>
  <si>
    <t>Privatdarlehen KFZ/Zinsen 3.</t>
  </si>
  <si>
    <t>Privatdarlehen/Zinsen 2.</t>
  </si>
  <si>
    <t>Privatdarlehen/Zinsen 1.</t>
  </si>
  <si>
    <t>Wasser</t>
  </si>
  <si>
    <t>Strom</t>
  </si>
  <si>
    <t>Kleidung 0.</t>
  </si>
  <si>
    <t>Kleidung 2.</t>
  </si>
  <si>
    <t>Kleidung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</si>
</sst>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61" x14ac:knownFonts="1">
    <font>
      <sz val="10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Bookman Old Style"/>
      <family val="1"/>
      <scheme val="major"/>
    </font>
    <font>
      <b/>
      <sz val="22"/>
      <color theme="0" tint="-0.34998626667073579"/>
      <name val="Bookman Old Style"/>
      <family val="2"/>
      <scheme val="major"/>
    </font>
    <font>
      <b/>
      <sz val="14"/>
      <color theme="0" tint="-0.34998626667073579"/>
      <name val="Bookman Old Style"/>
      <family val="1"/>
      <scheme val="major"/>
    </font>
    <font>
      <sz val="11"/>
      <color theme="1"/>
      <name val="Bookman Old Style"/>
      <family val="1"/>
      <scheme val="major"/>
    </font>
    <font>
      <b/>
      <sz val="11"/>
      <color theme="0" tint="-0.34998626667073579"/>
      <name val="Arial"/>
      <family val="2"/>
      <scheme val="minor"/>
    </font>
    <font>
      <b/>
      <sz val="10.5"/>
      <color theme="0" tint="-0.34998626667073579"/>
      <name val="Bookman Old Style"/>
      <family val="1"/>
      <scheme val="major"/>
    </font>
    <font>
      <sz val="10"/>
      <color theme="0" tint="-0.34998626667073579"/>
      <name val="Bookman Old Style"/>
      <family val="1"/>
      <scheme val="major"/>
    </font>
    <font>
      <b/>
      <sz val="10"/>
      <color theme="0" tint="-0.34998626667073579"/>
      <name val="Bookman Old Style"/>
      <family val="1"/>
      <scheme val="major"/>
    </font>
    <font>
      <b/>
      <sz val="10"/>
      <color theme="6"/>
      <name val="Arial"/>
      <family val="2"/>
      <scheme val="minor"/>
    </font>
    <font>
      <sz val="10"/>
      <color rgb="FF0070C0"/>
      <name val="Arial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 tint="0.1499984740745262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sz val="10"/>
      <color theme="9" tint="-0.499984740745262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sz val="10"/>
      <color theme="3" tint="0.249977111117893"/>
      <name val="Arial"/>
      <family val="2"/>
      <scheme val="minor"/>
    </font>
    <font>
      <sz val="10"/>
      <color theme="0" tint="-0.249977111117893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sz val="10"/>
      <color rgb="FF0000FF"/>
      <name val="Arial"/>
      <family val="2"/>
      <scheme val="minor"/>
    </font>
    <font>
      <sz val="10"/>
      <color theme="3" tint="0.34998626667073579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.5"/>
      <color theme="9" tint="-0.499984740745262"/>
      <name val="Bookman Old Style"/>
      <family val="1"/>
      <scheme val="major"/>
    </font>
    <font>
      <sz val="11"/>
      <color theme="9" tint="-0.499984740745262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.5"/>
      <color rgb="FF0070C0"/>
      <name val="Bookman Old Style"/>
      <family val="1"/>
      <scheme val="major"/>
    </font>
    <font>
      <b/>
      <sz val="10.5"/>
      <color theme="1" tint="0.499984740745262"/>
      <name val="Bookman Old Style"/>
      <family val="1"/>
      <scheme val="major"/>
    </font>
    <font>
      <b/>
      <sz val="11"/>
      <color rgb="FFFF0000"/>
      <name val="Arial"/>
      <family val="2"/>
      <scheme val="minor"/>
    </font>
    <font>
      <b/>
      <sz val="11"/>
      <color rgb="FF4A7627"/>
      <name val="Arial"/>
      <family val="2"/>
      <scheme val="minor"/>
    </font>
    <font>
      <sz val="10"/>
      <color rgb="FF4A7627"/>
      <name val="Arial"/>
      <family val="2"/>
      <scheme val="minor"/>
    </font>
    <font>
      <b/>
      <sz val="11"/>
      <color rgb="FF008E00"/>
      <name val="Arial"/>
      <family val="2"/>
      <scheme val="minor"/>
    </font>
    <font>
      <b/>
      <sz val="10"/>
      <color rgb="FF0070C0"/>
      <name val="Arial"/>
      <family val="2"/>
      <scheme val="minor"/>
    </font>
    <font>
      <b/>
      <sz val="10"/>
      <color theme="0" tint="-4.9989318521683403E-2"/>
      <name val="Arial"/>
      <family val="2"/>
      <scheme val="minor"/>
    </font>
    <font>
      <b/>
      <sz val="11"/>
      <color rgb="FF00B0F0"/>
      <name val="Arial"/>
      <family val="2"/>
      <scheme val="minor"/>
    </font>
    <font>
      <b/>
      <sz val="11"/>
      <color theme="6" tint="-0.499984740745262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sz val="8"/>
      <name val="Arial"/>
      <family val="2"/>
      <scheme val="minor"/>
    </font>
    <font>
      <sz val="10"/>
      <color rgb="FF00B0F0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10"/>
      <color rgb="FF002060"/>
      <name val="Arial"/>
      <family val="2"/>
      <scheme val="minor"/>
    </font>
    <font>
      <i/>
      <sz val="11"/>
      <color rgb="FF4A7627"/>
      <name val="Arial"/>
      <family val="2"/>
      <scheme val="minor"/>
    </font>
    <font>
      <i/>
      <sz val="11"/>
      <color rgb="FF800000"/>
      <name val="Arial"/>
      <family val="2"/>
      <scheme val="minor"/>
    </font>
    <font>
      <b/>
      <sz val="11"/>
      <color rgb="FF800000"/>
      <name val="Arial"/>
      <family val="2"/>
      <scheme val="minor"/>
    </font>
    <font>
      <sz val="11"/>
      <color rgb="FF800000"/>
      <name val="Arial"/>
      <family val="2"/>
      <scheme val="minor"/>
    </font>
    <font>
      <b/>
      <sz val="11"/>
      <color theme="3" tint="0.249977111117893"/>
      <name val="Arial"/>
      <family val="2"/>
      <scheme val="minor"/>
    </font>
    <font>
      <b/>
      <sz val="11"/>
      <color theme="2"/>
      <name val="Arial"/>
      <family val="2"/>
      <scheme val="minor"/>
    </font>
    <font>
      <b/>
      <sz val="10"/>
      <color theme="2"/>
      <name val="Arial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0"/>
      <color rgb="FF00B0F0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0"/>
      <color theme="2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B13A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theme="6"/>
      </top>
      <bottom/>
      <diagonal/>
    </border>
    <border>
      <left style="thick">
        <color theme="0"/>
      </left>
      <right style="thick">
        <color theme="0"/>
      </right>
      <top style="medium">
        <color theme="5"/>
      </top>
      <bottom/>
      <diagonal/>
    </border>
    <border>
      <left style="thick">
        <color theme="0"/>
      </left>
      <right/>
      <top style="medium">
        <color theme="6"/>
      </top>
      <bottom/>
      <diagonal/>
    </border>
    <border>
      <left style="thick">
        <color theme="0"/>
      </left>
      <right style="thick">
        <color theme="0"/>
      </right>
      <top style="thin">
        <color rgb="FFC0000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theme="6"/>
      </top>
      <bottom style="thin">
        <color theme="6"/>
      </bottom>
      <diagonal/>
    </border>
    <border>
      <left style="thick">
        <color theme="0"/>
      </left>
      <right style="thick">
        <color theme="0"/>
      </right>
      <top style="medium">
        <color theme="4"/>
      </top>
      <bottom style="thin">
        <color theme="4"/>
      </bottom>
      <diagonal/>
    </border>
    <border>
      <left style="thick">
        <color theme="0"/>
      </left>
      <right/>
      <top style="medium">
        <color theme="4"/>
      </top>
      <bottom style="thin">
        <color theme="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n">
        <color rgb="FF00B0F0"/>
      </top>
      <bottom style="thick">
        <color theme="0"/>
      </bottom>
      <diagonal/>
    </border>
    <border>
      <left/>
      <right style="thick">
        <color theme="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</borders>
  <cellStyleXfs count="9">
    <xf numFmtId="0" fontId="0" fillId="0" borderId="0">
      <alignment vertical="center"/>
    </xf>
    <xf numFmtId="0" fontId="9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ill="0" applyAlignment="0" applyProtection="0"/>
    <xf numFmtId="44" fontId="22" fillId="0" borderId="0" applyFont="0" applyFill="0" applyBorder="0" applyAlignment="0" applyProtection="0"/>
  </cellStyleXfs>
  <cellXfs count="135">
    <xf numFmtId="0" fontId="0" fillId="0" borderId="0" xfId="0">
      <alignment vertical="center"/>
    </xf>
    <xf numFmtId="0" fontId="3" fillId="0" borderId="0" xfId="2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2" applyFill="1" applyAlignment="1">
      <alignment vertical="center"/>
    </xf>
    <xf numFmtId="0" fontId="3" fillId="0" borderId="0" xfId="2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0" borderId="0" xfId="2" applyFont="1" applyFill="1" applyAlignment="1">
      <alignment vertical="center"/>
    </xf>
    <xf numFmtId="0" fontId="4" fillId="0" borderId="0" xfId="0" applyFont="1">
      <alignment vertical="center"/>
    </xf>
    <xf numFmtId="0" fontId="5" fillId="0" borderId="0" xfId="3" applyFill="1" applyBorder="1" applyAlignment="1">
      <alignment horizontal="left"/>
    </xf>
    <xf numFmtId="0" fontId="0" fillId="0" borderId="0" xfId="2" applyFont="1" applyFill="1" applyBorder="1" applyAlignment="1">
      <alignment vertical="center"/>
    </xf>
    <xf numFmtId="0" fontId="9" fillId="0" borderId="0" xfId="1" applyAlignment="1">
      <alignment vertical="center"/>
    </xf>
    <xf numFmtId="0" fontId="9" fillId="0" borderId="0" xfId="1" applyFill="1" applyBorder="1" applyAlignment="1">
      <alignment horizontal="right" vertical="center"/>
    </xf>
    <xf numFmtId="0" fontId="9" fillId="0" borderId="0" xfId="1" applyFill="1" applyBorder="1" applyAlignment="1">
      <alignment vertical="center"/>
    </xf>
    <xf numFmtId="164" fontId="0" fillId="0" borderId="0" xfId="0" applyNumberFormat="1">
      <alignment vertical="center"/>
    </xf>
    <xf numFmtId="164" fontId="12" fillId="0" borderId="0" xfId="0" applyNumberFormat="1" applyFont="1">
      <alignment vertical="center"/>
    </xf>
    <xf numFmtId="0" fontId="17" fillId="3" borderId="0" xfId="0" applyFont="1" applyFill="1">
      <alignment vertical="center"/>
    </xf>
    <xf numFmtId="164" fontId="17" fillId="3" borderId="2" xfId="0" applyNumberFormat="1" applyFont="1" applyFill="1" applyBorder="1">
      <alignment vertical="center"/>
    </xf>
    <xf numFmtId="164" fontId="18" fillId="0" borderId="0" xfId="0" applyNumberFormat="1" applyFont="1">
      <alignment vertical="center"/>
    </xf>
    <xf numFmtId="164" fontId="3" fillId="0" borderId="0" xfId="2" applyNumberFormat="1" applyFill="1"/>
    <xf numFmtId="14" fontId="3" fillId="4" borderId="0" xfId="2" applyNumberFormat="1" applyFill="1"/>
    <xf numFmtId="0" fontId="0" fillId="7" borderId="0" xfId="0" applyFill="1">
      <alignment vertical="center"/>
    </xf>
    <xf numFmtId="164" fontId="22" fillId="0" borderId="0" xfId="0" applyNumberFormat="1" applyFont="1">
      <alignment vertical="center"/>
    </xf>
    <xf numFmtId="164" fontId="23" fillId="0" borderId="0" xfId="0" applyNumberFormat="1" applyFont="1">
      <alignment vertical="center"/>
    </xf>
    <xf numFmtId="0" fontId="17" fillId="8" borderId="0" xfId="0" applyFont="1" applyFill="1">
      <alignment vertical="center"/>
    </xf>
    <xf numFmtId="164" fontId="25" fillId="7" borderId="0" xfId="0" applyNumberFormat="1" applyFont="1" applyFill="1">
      <alignment vertical="center"/>
    </xf>
    <xf numFmtId="164" fontId="17" fillId="9" borderId="2" xfId="0" applyNumberFormat="1" applyFont="1" applyFill="1" applyBorder="1">
      <alignment vertical="center"/>
    </xf>
    <xf numFmtId="164" fontId="21" fillId="7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164" fontId="16" fillId="0" borderId="2" xfId="0" applyNumberFormat="1" applyFont="1" applyBorder="1">
      <alignment vertical="center"/>
    </xf>
    <xf numFmtId="0" fontId="2" fillId="4" borderId="0" xfId="2" applyFont="1" applyFill="1" applyAlignment="1">
      <alignment horizontal="right"/>
    </xf>
    <xf numFmtId="0" fontId="27" fillId="0" borderId="0" xfId="0" applyFont="1">
      <alignment vertical="center"/>
    </xf>
    <xf numFmtId="164" fontId="28" fillId="0" borderId="0" xfId="0" applyNumberFormat="1" applyFont="1">
      <alignment vertical="center"/>
    </xf>
    <xf numFmtId="164" fontId="29" fillId="0" borderId="4" xfId="0" applyNumberFormat="1" applyFont="1" applyBorder="1">
      <alignment vertical="center"/>
    </xf>
    <xf numFmtId="164" fontId="20" fillId="12" borderId="0" xfId="2" applyNumberFormat="1" applyFont="1" applyFill="1" applyBorder="1" applyAlignment="1">
      <alignment vertical="center"/>
    </xf>
    <xf numFmtId="164" fontId="21" fillId="0" borderId="2" xfId="0" applyNumberFormat="1" applyFont="1" applyBorder="1">
      <alignment vertical="center"/>
    </xf>
    <xf numFmtId="164" fontId="17" fillId="3" borderId="0" xfId="0" applyNumberFormat="1" applyFont="1" applyFill="1">
      <alignment vertical="center"/>
    </xf>
    <xf numFmtId="164" fontId="17" fillId="8" borderId="0" xfId="0" applyNumberFormat="1" applyFont="1" applyFill="1">
      <alignment vertical="center"/>
    </xf>
    <xf numFmtId="164" fontId="17" fillId="9" borderId="0" xfId="0" applyNumberFormat="1" applyFont="1" applyFill="1">
      <alignment vertical="center"/>
    </xf>
    <xf numFmtId="0" fontId="0" fillId="15" borderId="0" xfId="0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164" fontId="13" fillId="0" borderId="0" xfId="0" applyNumberFormat="1" applyFont="1">
      <alignment vertical="center"/>
    </xf>
    <xf numFmtId="0" fontId="33" fillId="0" borderId="0" xfId="1" applyFont="1" applyFill="1" applyBorder="1" applyAlignment="1">
      <alignment horizontal="center" vertical="center"/>
    </xf>
    <xf numFmtId="164" fontId="17" fillId="8" borderId="0" xfId="8" applyNumberFormat="1" applyFont="1" applyFill="1" applyAlignment="1">
      <alignment vertical="center"/>
    </xf>
    <xf numFmtId="164" fontId="13" fillId="0" borderId="2" xfId="0" applyNumberFormat="1" applyFont="1" applyBorder="1">
      <alignment vertical="center"/>
    </xf>
    <xf numFmtId="164" fontId="17" fillId="0" borderId="2" xfId="0" applyNumberFormat="1" applyFont="1" applyBorder="1">
      <alignment vertical="center"/>
    </xf>
    <xf numFmtId="164" fontId="26" fillId="7" borderId="2" xfId="0" applyNumberFormat="1" applyFont="1" applyFill="1" applyBorder="1">
      <alignment vertical="center"/>
    </xf>
    <xf numFmtId="164" fontId="25" fillId="7" borderId="2" xfId="0" applyNumberFormat="1" applyFont="1" applyFill="1" applyBorder="1">
      <alignment vertical="center"/>
    </xf>
    <xf numFmtId="164" fontId="13" fillId="0" borderId="0" xfId="2" applyNumberFormat="1" applyFont="1" applyFill="1" applyBorder="1" applyAlignment="1">
      <alignment vertical="center"/>
    </xf>
    <xf numFmtId="0" fontId="34" fillId="0" borderId="5" xfId="1" applyFont="1" applyFill="1" applyBorder="1" applyAlignment="1">
      <alignment horizontal="right" vertical="center"/>
    </xf>
    <xf numFmtId="164" fontId="13" fillId="0" borderId="6" xfId="0" applyNumberFormat="1" applyFont="1" applyBorder="1">
      <alignment vertical="center"/>
    </xf>
    <xf numFmtId="164" fontId="35" fillId="13" borderId="3" xfId="0" applyNumberFormat="1" applyFont="1" applyFill="1" applyBorder="1">
      <alignment vertical="center"/>
    </xf>
    <xf numFmtId="0" fontId="36" fillId="8" borderId="0" xfId="0" applyFont="1" applyFill="1">
      <alignment vertical="center"/>
    </xf>
    <xf numFmtId="164" fontId="36" fillId="8" borderId="0" xfId="0" applyNumberFormat="1" applyFont="1" applyFill="1">
      <alignment vertical="center"/>
    </xf>
    <xf numFmtId="164" fontId="36" fillId="8" borderId="0" xfId="8" applyNumberFormat="1" applyFont="1" applyFill="1" applyAlignment="1">
      <alignment vertical="center"/>
    </xf>
    <xf numFmtId="164" fontId="21" fillId="12" borderId="0" xfId="0" applyNumberFormat="1" applyFont="1" applyFill="1">
      <alignment vertical="center"/>
    </xf>
    <xf numFmtId="164" fontId="17" fillId="17" borderId="2" xfId="0" applyNumberFormat="1" applyFont="1" applyFill="1" applyBorder="1">
      <alignment vertical="center"/>
    </xf>
    <xf numFmtId="0" fontId="19" fillId="0" borderId="0" xfId="0" applyFont="1">
      <alignment vertical="center"/>
    </xf>
    <xf numFmtId="164" fontId="18" fillId="14" borderId="0" xfId="0" applyNumberFormat="1" applyFont="1" applyFill="1">
      <alignment vertical="center"/>
    </xf>
    <xf numFmtId="0" fontId="38" fillId="3" borderId="0" xfId="0" applyFont="1" applyFill="1">
      <alignment vertical="center"/>
    </xf>
    <xf numFmtId="164" fontId="38" fillId="3" borderId="0" xfId="0" applyNumberFormat="1" applyFont="1" applyFill="1">
      <alignment vertical="center"/>
    </xf>
    <xf numFmtId="164" fontId="38" fillId="3" borderId="2" xfId="0" applyNumberFormat="1" applyFont="1" applyFill="1" applyBorder="1">
      <alignment vertical="center"/>
    </xf>
    <xf numFmtId="164" fontId="17" fillId="0" borderId="0" xfId="0" applyNumberFormat="1" applyFont="1">
      <alignment vertical="center"/>
    </xf>
    <xf numFmtId="164" fontId="8" fillId="0" borderId="2" xfId="0" applyNumberFormat="1" applyFont="1" applyBorder="1">
      <alignment vertical="center"/>
    </xf>
    <xf numFmtId="0" fontId="8" fillId="0" borderId="0" xfId="0" applyFont="1">
      <alignment vertical="center"/>
    </xf>
    <xf numFmtId="164" fontId="8" fillId="0" borderId="0" xfId="0" applyNumberFormat="1" applyFont="1">
      <alignment vertical="center"/>
    </xf>
    <xf numFmtId="164" fontId="40" fillId="7" borderId="0" xfId="0" applyNumberFormat="1" applyFont="1" applyFill="1">
      <alignment vertical="center"/>
    </xf>
    <xf numFmtId="164" fontId="39" fillId="16" borderId="0" xfId="0" applyNumberFormat="1" applyFont="1" applyFill="1">
      <alignment vertical="center"/>
    </xf>
    <xf numFmtId="164" fontId="39" fillId="5" borderId="0" xfId="0" applyNumberFormat="1" applyFont="1" applyFill="1">
      <alignment vertical="center"/>
    </xf>
    <xf numFmtId="164" fontId="8" fillId="8" borderId="0" xfId="0" applyNumberFormat="1" applyFont="1" applyFill="1">
      <alignment vertical="center"/>
    </xf>
    <xf numFmtId="164" fontId="24" fillId="18" borderId="0" xfId="0" applyNumberFormat="1" applyFont="1" applyFill="1">
      <alignment vertical="center"/>
    </xf>
    <xf numFmtId="0" fontId="13" fillId="0" borderId="0" xfId="0" applyFont="1">
      <alignment vertical="center"/>
    </xf>
    <xf numFmtId="164" fontId="29" fillId="0" borderId="11" xfId="0" applyNumberFormat="1" applyFont="1" applyBorder="1">
      <alignment vertical="center"/>
    </xf>
    <xf numFmtId="0" fontId="34" fillId="0" borderId="8" xfId="1" applyFont="1" applyFill="1" applyBorder="1" applyAlignment="1">
      <alignment horizontal="right" vertical="center"/>
    </xf>
    <xf numFmtId="0" fontId="34" fillId="0" borderId="10" xfId="1" applyFont="1" applyFill="1" applyBorder="1" applyAlignment="1">
      <alignment horizontal="right" vertical="center"/>
    </xf>
    <xf numFmtId="0" fontId="33" fillId="0" borderId="9" xfId="1" applyFont="1" applyFill="1" applyBorder="1" applyAlignment="1">
      <alignment horizontal="center" vertical="center"/>
    </xf>
    <xf numFmtId="0" fontId="33" fillId="0" borderId="4" xfId="1" applyFont="1" applyFill="1" applyBorder="1" applyAlignment="1">
      <alignment horizontal="center" vertical="center"/>
    </xf>
    <xf numFmtId="164" fontId="13" fillId="0" borderId="12" xfId="0" applyNumberFormat="1" applyFont="1" applyBorder="1">
      <alignment vertical="center"/>
    </xf>
    <xf numFmtId="164" fontId="26" fillId="7" borderId="7" xfId="0" applyNumberFormat="1" applyFont="1" applyFill="1" applyBorder="1">
      <alignment vertical="center"/>
    </xf>
    <xf numFmtId="164" fontId="24" fillId="18" borderId="2" xfId="0" applyNumberFormat="1" applyFont="1" applyFill="1" applyBorder="1">
      <alignment vertical="center"/>
    </xf>
    <xf numFmtId="164" fontId="38" fillId="0" borderId="2" xfId="0" applyNumberFormat="1" applyFont="1" applyBorder="1">
      <alignment vertical="center"/>
    </xf>
    <xf numFmtId="0" fontId="37" fillId="0" borderId="0" xfId="0" applyFont="1">
      <alignment vertical="center"/>
    </xf>
    <xf numFmtId="164" fontId="42" fillId="8" borderId="0" xfId="0" applyNumberFormat="1" applyFont="1" applyFill="1">
      <alignment vertical="center"/>
    </xf>
    <xf numFmtId="164" fontId="42" fillId="10" borderId="0" xfId="0" applyNumberFormat="1" applyFont="1" applyFill="1">
      <alignment vertical="center"/>
    </xf>
    <xf numFmtId="164" fontId="42" fillId="10" borderId="2" xfId="0" applyNumberFormat="1" applyFont="1" applyFill="1" applyBorder="1">
      <alignment vertical="center"/>
    </xf>
    <xf numFmtId="0" fontId="0" fillId="18" borderId="0" xfId="0" applyFill="1">
      <alignment vertical="center"/>
    </xf>
    <xf numFmtId="164" fontId="44" fillId="0" borderId="0" xfId="0" applyNumberFormat="1" applyFont="1">
      <alignment vertical="center"/>
    </xf>
    <xf numFmtId="0" fontId="30" fillId="0" borderId="13" xfId="1" applyFont="1" applyFill="1" applyBorder="1" applyAlignment="1">
      <alignment horizontal="center" vertical="center"/>
    </xf>
    <xf numFmtId="164" fontId="31" fillId="0" borderId="0" xfId="2" applyNumberFormat="1" applyFont="1" applyFill="1" applyBorder="1"/>
    <xf numFmtId="0" fontId="13" fillId="0" borderId="14" xfId="0" applyFont="1" applyBorder="1">
      <alignment vertical="center"/>
    </xf>
    <xf numFmtId="14" fontId="27" fillId="0" borderId="15" xfId="0" applyNumberFormat="1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64" fontId="38" fillId="0" borderId="0" xfId="0" applyNumberFormat="1" applyFont="1">
      <alignment vertical="center"/>
    </xf>
    <xf numFmtId="0" fontId="47" fillId="3" borderId="0" xfId="0" applyFont="1" applyFill="1">
      <alignment vertical="center"/>
    </xf>
    <xf numFmtId="0" fontId="49" fillId="8" borderId="0" xfId="0" applyFont="1" applyFill="1">
      <alignment vertical="center"/>
    </xf>
    <xf numFmtId="0" fontId="50" fillId="8" borderId="0" xfId="0" applyFont="1" applyFill="1">
      <alignment vertical="center"/>
    </xf>
    <xf numFmtId="0" fontId="51" fillId="8" borderId="0" xfId="0" applyFont="1" applyFill="1">
      <alignment vertical="center"/>
    </xf>
    <xf numFmtId="164" fontId="51" fillId="8" borderId="0" xfId="0" applyNumberFormat="1" applyFont="1" applyFill="1">
      <alignment vertical="center"/>
    </xf>
    <xf numFmtId="164" fontId="51" fillId="10" borderId="0" xfId="0" applyNumberFormat="1" applyFont="1" applyFill="1">
      <alignment vertical="center"/>
    </xf>
    <xf numFmtId="164" fontId="51" fillId="10" borderId="2" xfId="0" applyNumberFormat="1" applyFont="1" applyFill="1" applyBorder="1">
      <alignment vertical="center"/>
    </xf>
    <xf numFmtId="0" fontId="53" fillId="9" borderId="0" xfId="0" applyFont="1" applyFill="1">
      <alignment vertical="center"/>
    </xf>
    <xf numFmtId="164" fontId="54" fillId="6" borderId="0" xfId="2" applyNumberFormat="1" applyFont="1" applyFill="1" applyBorder="1" applyAlignment="1">
      <alignment vertical="center"/>
    </xf>
    <xf numFmtId="164" fontId="55" fillId="6" borderId="0" xfId="2" applyNumberFormat="1" applyFont="1" applyFill="1" applyBorder="1" applyAlignment="1">
      <alignment vertical="center"/>
    </xf>
    <xf numFmtId="164" fontId="41" fillId="11" borderId="0" xfId="0" applyNumberFormat="1" applyFont="1" applyFill="1">
      <alignment vertical="center"/>
    </xf>
    <xf numFmtId="0" fontId="48" fillId="3" borderId="0" xfId="0" applyFont="1" applyFill="1">
      <alignment vertical="center"/>
    </xf>
    <xf numFmtId="164" fontId="35" fillId="3" borderId="0" xfId="0" applyNumberFormat="1" applyFont="1" applyFill="1">
      <alignment vertical="center"/>
    </xf>
    <xf numFmtId="44" fontId="21" fillId="0" borderId="0" xfId="0" applyNumberFormat="1" applyFont="1">
      <alignment vertical="center"/>
    </xf>
    <xf numFmtId="164" fontId="35" fillId="8" borderId="0" xfId="0" applyNumberFormat="1" applyFont="1" applyFill="1">
      <alignment vertical="center"/>
    </xf>
    <xf numFmtId="0" fontId="59" fillId="0" borderId="0" xfId="0" applyFont="1">
      <alignment vertical="center"/>
    </xf>
    <xf numFmtId="164" fontId="21" fillId="18" borderId="0" xfId="0" applyNumberFormat="1" applyFont="1" applyFill="1">
      <alignment vertical="center"/>
    </xf>
    <xf numFmtId="44" fontId="21" fillId="0" borderId="0" xfId="8" applyFont="1" applyFill="1" applyBorder="1" applyAlignment="1">
      <alignment vertical="center"/>
    </xf>
    <xf numFmtId="44" fontId="46" fillId="0" borderId="0" xfId="8" applyFont="1" applyAlignment="1">
      <alignment vertical="center"/>
    </xf>
    <xf numFmtId="44" fontId="21" fillId="0" borderId="0" xfId="8" applyFont="1" applyAlignment="1">
      <alignment vertical="center"/>
    </xf>
    <xf numFmtId="44" fontId="46" fillId="0" borderId="18" xfId="8" applyFont="1" applyBorder="1" applyAlignment="1">
      <alignment vertical="center"/>
    </xf>
    <xf numFmtId="44" fontId="21" fillId="0" borderId="18" xfId="8" applyFont="1" applyBorder="1" applyAlignment="1">
      <alignment vertical="center"/>
    </xf>
    <xf numFmtId="44" fontId="58" fillId="0" borderId="0" xfId="0" applyNumberFormat="1" applyFont="1">
      <alignment vertical="center"/>
    </xf>
    <xf numFmtId="44" fontId="0" fillId="0" borderId="0" xfId="8" applyFont="1" applyAlignment="1">
      <alignment vertical="center"/>
    </xf>
    <xf numFmtId="165" fontId="0" fillId="0" borderId="0" xfId="0" applyNumberFormat="1">
      <alignment vertical="center"/>
    </xf>
    <xf numFmtId="165" fontId="21" fillId="0" borderId="0" xfId="8" applyNumberFormat="1" applyFont="1" applyAlignment="1">
      <alignment vertical="center"/>
    </xf>
    <xf numFmtId="165" fontId="32" fillId="0" borderId="0" xfId="0" applyNumberFormat="1" applyFont="1">
      <alignment vertical="center"/>
    </xf>
    <xf numFmtId="165" fontId="0" fillId="0" borderId="0" xfId="8" applyNumberFormat="1" applyFont="1" applyBorder="1" applyAlignment="1">
      <alignment vertical="center"/>
    </xf>
    <xf numFmtId="0" fontId="0" fillId="4" borderId="20" xfId="0" applyFill="1" applyBorder="1">
      <alignment vertical="center"/>
    </xf>
    <xf numFmtId="165" fontId="13" fillId="4" borderId="20" xfId="8" applyNumberFormat="1" applyFont="1" applyFill="1" applyBorder="1" applyAlignment="1">
      <alignment vertical="center"/>
    </xf>
    <xf numFmtId="165" fontId="13" fillId="4" borderId="21" xfId="8" applyNumberFormat="1" applyFont="1" applyFill="1" applyBorder="1" applyAlignment="1">
      <alignment vertical="center"/>
    </xf>
    <xf numFmtId="0" fontId="39" fillId="4" borderId="19" xfId="0" applyFont="1" applyFill="1" applyBorder="1" applyAlignment="1">
      <alignment horizontal="center" vertical="center"/>
    </xf>
    <xf numFmtId="164" fontId="60" fillId="7" borderId="0" xfId="0" applyNumberFormat="1" applyFont="1" applyFill="1">
      <alignment vertical="center"/>
    </xf>
    <xf numFmtId="164" fontId="23" fillId="14" borderId="0" xfId="0" applyNumberFormat="1" applyFont="1" applyFill="1">
      <alignment vertical="center"/>
    </xf>
    <xf numFmtId="165" fontId="58" fillId="0" borderId="0" xfId="0" applyNumberFormat="1" applyFont="1">
      <alignment vertical="center"/>
    </xf>
    <xf numFmtId="0" fontId="0" fillId="0" borderId="0" xfId="0" applyAlignment="1">
      <alignment horizontal="center"/>
    </xf>
    <xf numFmtId="164" fontId="47" fillId="3" borderId="0" xfId="0" applyNumberFormat="1" applyFont="1" applyFill="1">
      <alignment vertical="center"/>
    </xf>
    <xf numFmtId="0" fontId="48" fillId="0" borderId="0" xfId="0" applyFont="1">
      <alignment vertical="center"/>
    </xf>
    <xf numFmtId="0" fontId="41" fillId="11" borderId="0" xfId="0" applyFont="1" applyFill="1">
      <alignment vertical="center"/>
    </xf>
  </cellXfs>
  <cellStyles count="9">
    <cellStyle name="20 % - Akzent1" xfId="2" builtinId="30"/>
    <cellStyle name="Ergebnis" xfId="7" builtinId="25" customBuiltin="1"/>
    <cellStyle name="Standard" xfId="0" builtinId="0" customBuiltin="1"/>
    <cellStyle name="Überschrift" xfId="3" builtinId="15" customBuiltin="1"/>
    <cellStyle name="Überschrift 1" xfId="1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Währung" xfId="8" builtinId="4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rgb="FF92D050"/>
        </patternFill>
      </fill>
    </dxf>
    <dxf>
      <font>
        <b/>
        <color rgb="FF0070C0"/>
      </font>
      <numFmt numFmtId="164" formatCode="#,##0.00\ &quot;€&quot;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rgb="FFFF0000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family val="2"/>
        <scheme val="minor"/>
      </font>
      <numFmt numFmtId="164" formatCode="#,##0.00\ &quot;€&quot;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249977111117893"/>
        </patternFill>
      </fill>
    </dxf>
    <dxf>
      <font>
        <strike val="0"/>
        <outline val="0"/>
        <shadow val="0"/>
        <u val="none"/>
        <vertAlign val="baseline"/>
        <sz val="10"/>
        <color rgb="FF0070C0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247F1F"/>
        </patternFill>
      </fill>
    </dxf>
    <dxf>
      <fill>
        <patternFill>
          <bgColor rgb="FF00B0F0"/>
        </patternFill>
      </fill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TableStyleMedium2" defaultPivotStyle="PivotStyleLight16">
    <tableStyle name="Family Budget Cash Available" pivot="0" count="6" xr9:uid="{00000000-0011-0000-FFFF-FFFF00000000}">
      <tableStyleElement type="wholeTable" dxfId="106"/>
      <tableStyleElement type="headerRow" dxfId="105"/>
      <tableStyleElement type="totalRow" dxfId="104"/>
      <tableStyleElement type="firstColumn" dxfId="103"/>
      <tableStyleElement type="firstHeaderCell" dxfId="102"/>
      <tableStyleElement type="firstTotalCell" dxfId="101"/>
    </tableStyle>
    <tableStyle name="Family Budget Cash Available 2" pivot="0" count="6" xr9:uid="{00000000-0011-0000-FFFF-FFFF01000000}">
      <tableStyleElement type="wholeTable" dxfId="100"/>
      <tableStyleElement type="headerRow" dxfId="99"/>
      <tableStyleElement type="totalRow" dxfId="98"/>
      <tableStyleElement type="firstColumn" dxfId="97"/>
      <tableStyleElement type="firstHeaderCell" dxfId="96"/>
      <tableStyleElement type="firstTotalCell" dxfId="95"/>
    </tableStyle>
    <tableStyle name="Family Budget Cash Available 3" pivot="0" count="6" xr9:uid="{00000000-0011-0000-FFFF-FFFF02000000}">
      <tableStyleElement type="wholeTable" dxfId="94"/>
      <tableStyleElement type="headerRow" dxfId="93"/>
      <tableStyleElement type="totalRow" dxfId="92"/>
      <tableStyleElement type="firstColumn" dxfId="91"/>
      <tableStyleElement type="firstHeaderCell" dxfId="90"/>
      <tableStyleElement type="firstTotalCell" dxfId="89"/>
    </tableStyle>
  </tableStyles>
  <colors>
    <mruColors>
      <color rgb="FF247F1F"/>
      <color rgb="FF585858"/>
      <color rgb="FF800000"/>
      <color rgb="FFED3123"/>
      <color rgb="FFF26E64"/>
      <color rgb="FFFF0000"/>
      <color rgb="FF70B13A"/>
      <color rgb="FF008E00"/>
      <color rgb="FF009A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486835</xdr:colOff>
      <xdr:row>0</xdr:row>
      <xdr:rowOff>126996</xdr:rowOff>
    </xdr:from>
    <xdr:to>
      <xdr:col>15</xdr:col>
      <xdr:colOff>944030</xdr:colOff>
      <xdr:row>2</xdr:row>
      <xdr:rowOff>27195</xdr:rowOff>
    </xdr:to>
    <xdr:sp macro="" textlink="">
      <xdr:nvSpPr>
        <xdr:cNvPr id="2" name="Kopfzeile Grafik" descr="Line drawing of tree and house">
          <a:extLst>
            <a:ext uri="{FF2B5EF4-FFF2-40B4-BE49-F238E27FC236}">
              <a16:creationId xmlns:a16="http://schemas.microsoft.com/office/drawing/2014/main" id="{6FB009ED-A45B-FA42-BAD2-83CC3D0A2464}"/>
            </a:ext>
          </a:extLst>
        </xdr:cNvPr>
        <xdr:cNvSpPr>
          <a:spLocks noChangeAspect="1" noEditPoints="1"/>
        </xdr:cNvSpPr>
      </xdr:nvSpPr>
      <xdr:spPr bwMode="auto">
        <a:xfrm>
          <a:off x="8167795" y="126996"/>
          <a:ext cx="6496045" cy="585999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</xdr:spPr>
      <xdr:txBody>
        <a:bodyPr/>
        <a:lstStyle/>
        <a:p>
          <a:r>
            <a:rPr lang="de-DE"/>
            <a:t>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8724A05-F646-9544-B2FF-848649D6CB60}" name="tblVerfügbaresBarvermögen16719202329" displayName="tblVerfügbaresBarvermögen16719202329" ref="B4:P6" totalsRowCount="1">
  <tableColumns count="15">
    <tableColumn id="1" xr3:uid="{0AE39526-B3FC-6640-8225-AF3730203D42}" name="VERFÜGBARES BARVERMÖGEN" totalsRowLabel="Total" dataDxfId="83" totalsRowDxfId="14"/>
    <tableColumn id="2" xr3:uid="{C95D733F-A3E4-8547-87A4-90FB85C41E8F}" name="JAN" dataDxfId="82" totalsRowDxfId="13" dataCellStyle="20 % - Akzent1">
      <calculatedColumnFormula>tblEinkünfte14517212430[[#Totals],[JAN]]-tblAusgaben15618222531[[#Totals],[JAN]]</calculatedColumnFormula>
    </tableColumn>
    <tableColumn id="3" xr3:uid="{6EDFECA3-B0D9-B64D-8802-6D1BDD7B76D3}" name="FEB" dataDxfId="81" totalsRowDxfId="12" dataCellStyle="20 % - Akzent1">
      <calculatedColumnFormula>tblEinkünfte14517212430[[#Totals],[FEB]]-tblAusgaben15618222531[[#Totals],[FEB]]</calculatedColumnFormula>
    </tableColumn>
    <tableColumn id="4" xr3:uid="{8B6E8721-FFE7-9744-ACA2-FAADBE96EB8D}" name="MÄR" dataDxfId="80" totalsRowDxfId="11">
      <calculatedColumnFormula>tblEinkünfte14517212430[[#Totals],[MÄR]]-tblAusgaben15618222531[[#Totals],[MÄR]]</calculatedColumnFormula>
    </tableColumn>
    <tableColumn id="5" xr3:uid="{DF3D0AC4-F3E1-514F-AC87-6FB6D84F6D1B}" name="APR" dataDxfId="79" totalsRowDxfId="10">
      <calculatedColumnFormula>tblEinkünfte14517212430[[#Totals],[APR]]-tblAusgaben15618222531[[#Totals],[APR]]</calculatedColumnFormula>
    </tableColumn>
    <tableColumn id="6" xr3:uid="{29F270C9-C02B-7245-83D2-B019A3A75C37}" name="MAI" dataDxfId="78" totalsRowDxfId="9" dataCellStyle="20 % - Akzent1">
      <calculatedColumnFormula>tblEinkünfte14517212430[[#Totals],[MAI]]-tblAusgaben15618222531[[#Totals],[MAI]]</calculatedColumnFormula>
    </tableColumn>
    <tableColumn id="7" xr3:uid="{FD603499-7ABD-E34C-B4AC-3CB09CB5AC23}" name="JUN" dataDxfId="77" totalsRowDxfId="8">
      <calculatedColumnFormula>tblEinkünfte14517212430[[#Totals],[JUN]]-tblAusgaben15618222531[[#Totals],[JUN]]</calculatedColumnFormula>
    </tableColumn>
    <tableColumn id="8" xr3:uid="{3229E0E4-3131-F649-B857-0CD9E70221BB}" name="JUL" dataDxfId="76" totalsRowDxfId="7">
      <calculatedColumnFormula>tblEinkünfte14517212430[[#Totals],[JUL]]-tblAusgaben15618222531[[#Totals],[JUL]]</calculatedColumnFormula>
    </tableColumn>
    <tableColumn id="9" xr3:uid="{1E417B19-7950-7148-AB0E-3BF69A91E900}" name="AUG" dataDxfId="75" totalsRowDxfId="6">
      <calculatedColumnFormula>tblEinkünfte14517212430[[#Totals],[AUG]]-tblAusgaben15618222531[[#Totals],[AUG]]</calculatedColumnFormula>
    </tableColumn>
    <tableColumn id="10" xr3:uid="{96CD599A-4B63-B44B-9744-A4E5DAA82BEC}" name="SEP" dataDxfId="74" totalsRowDxfId="5">
      <calculatedColumnFormula>tblEinkünfte14517212430[[#Totals],[SEP]]-tblAusgaben15618222531[[#Totals],[SEP]]</calculatedColumnFormula>
    </tableColumn>
    <tableColumn id="11" xr3:uid="{6B2FBF4C-BB08-934C-B40C-268D0B7F79B6}" name="OKT" dataDxfId="73" totalsRowDxfId="4" dataCellStyle="20 % - Akzent1">
      <calculatedColumnFormula>tblEinkünfte14517212430[[#Totals],[OKT]]-tblAusgaben15618222531[[#Totals],[OKT]]</calculatedColumnFormula>
    </tableColumn>
    <tableColumn id="12" xr3:uid="{10EFC6F3-D779-3D46-A33A-082023F36C6C}" name="NOV" dataDxfId="72" totalsRowDxfId="3">
      <calculatedColumnFormula>tblEinkünfte14517212430[[#Totals],[NOV]]-tblAusgaben15618222531[[#Totals],[NOV]]</calculatedColumnFormula>
    </tableColumn>
    <tableColumn id="13" xr3:uid="{1BA3156F-631B-E84E-91A2-4274A826A8C7}" name="DEZ" dataDxfId="71" totalsRowDxfId="2">
      <calculatedColumnFormula>tblEinkünfte14517212430[[#Totals],[DEZ]]-tblAusgaben15618222531[[#Totals],[DEZ]]</calculatedColumnFormula>
    </tableColumn>
    <tableColumn id="14" xr3:uid="{F17B4F91-3015-074F-901F-56A273A71859}" name="SUMME JAHR 2023" dataDxfId="70" totalsRowDxfId="1">
      <calculatedColumnFormula>tblEinkünfte14517212430[[#Totals],[SUMME JAHR 2023]]-tblAusgaben15618222531[[#Totals],[SUMME JAHR 2023]]</calculatedColumnFormula>
    </tableColumn>
    <tableColumn id="15" xr3:uid="{E3073816-CDB6-E649-BC60-309D7006970B}" name="TREND" totalsRowFunction="count" totalsRowDxfId="0"/>
  </tableColumns>
  <tableStyleInfo name="Family Budget Cash Available" showFirstColumn="1" showLastColumn="0" showRowStripes="1" showColumnStripes="0"/>
  <extLst>
    <ext xmlns:x14="http://schemas.microsoft.com/office/spreadsheetml/2009/9/main" uri="{504A1905-F514-4f6f-8877-14C23A59335A}">
      <x14:table altText="Monthly Cash Available" altTextSummary="Summarizes cash available (income minus expenses) for each calendar month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5F4908F-7C3C-984E-86B6-12801809028E}" name="tblEinkünfte14517212430" displayName="tblEinkünfte14517212430" ref="B7:P13" totalsRowCount="1">
  <tableColumns count="15">
    <tableColumn id="1" xr3:uid="{50B37A48-2A7D-B24A-8A01-13A6819254D5}" name="ART DER EINKÜNFTE" totalsRowLabel="SUMME EINKÜNFTE" totalsRowDxfId="69"/>
    <tableColumn id="2" xr3:uid="{3A48B31E-B573-344A-9A8F-A4878B97607F}" name="JAN" totalsRowFunction="sum" dataDxfId="68" totalsRowDxfId="67"/>
    <tableColumn id="3" xr3:uid="{B7D8F764-5D71-2E49-B590-BECB528E409E}" name="FEB" totalsRowFunction="sum" dataDxfId="66" totalsRowDxfId="65"/>
    <tableColumn id="4" xr3:uid="{64DA6F4D-EAB4-E942-9C1B-26D49F228991}" name="MÄR" totalsRowFunction="sum" dataDxfId="64" totalsRowDxfId="63"/>
    <tableColumn id="5" xr3:uid="{25A969BE-F03F-8140-92F3-B18A97E304AB}" name="APR" totalsRowFunction="sum" dataDxfId="62" totalsRowDxfId="61"/>
    <tableColumn id="6" xr3:uid="{CE539AD9-EAEB-D141-B279-7FFEF82C96DA}" name="MAI" totalsRowFunction="sum" dataDxfId="60" totalsRowDxfId="59"/>
    <tableColumn id="7" xr3:uid="{D6C1F6DF-FE33-A14D-8D90-BA3AB0E597B2}" name="JUN" totalsRowFunction="sum" dataDxfId="58" totalsRowDxfId="57"/>
    <tableColumn id="8" xr3:uid="{D283B267-F12F-AF44-A63C-4ADC3C76AF43}" name="JUL" totalsRowFunction="sum" dataDxfId="56" totalsRowDxfId="55"/>
    <tableColumn id="9" xr3:uid="{89DB3DFA-F45B-D545-B5EA-54DF9C2F7096}" name="AUG" totalsRowFunction="sum" dataDxfId="54" totalsRowDxfId="53"/>
    <tableColumn id="10" xr3:uid="{107DF012-45E6-AD43-BFDE-B2B57721DBA0}" name="SEP" totalsRowFunction="sum" dataDxfId="52" totalsRowDxfId="51"/>
    <tableColumn id="11" xr3:uid="{6791ED38-2893-3048-AE1B-8F7B5351C11C}" name="OKT" totalsRowFunction="sum" dataDxfId="50" totalsRowDxfId="49"/>
    <tableColumn id="12" xr3:uid="{217F611F-8DB4-AE47-A981-2B737779DA0C}" name="NOV" totalsRowFunction="sum" dataDxfId="48" totalsRowDxfId="47"/>
    <tableColumn id="13" xr3:uid="{1653F2F7-EC69-2A43-B56A-F85AC1BF417D}" name="DEZ" totalsRowFunction="sum" dataDxfId="46" totalsRowDxfId="45"/>
    <tableColumn id="14" xr3:uid="{CF0BCB5A-0DCE-1348-B28A-04EC541FE62A}" name="SUMME JAHR 2023" totalsRowFunction="sum" dataDxfId="44" totalsRowDxfId="43">
      <calculatedColumnFormula>SUM(tblEinkünfte14517212430[[#This Row],[JAN]:[DEZ]])</calculatedColumnFormula>
    </tableColumn>
    <tableColumn id="15" xr3:uid="{09B528FF-A033-EC4B-BA0D-DA2E35FEC351}" name="TREND"/>
  </tableColumns>
  <tableStyleInfo name="Family Budget Cash Available 2" showFirstColumn="1" showLastColumn="0" showRowStripes="1" showColumnStripes="0"/>
  <extLst>
    <ext xmlns:x14="http://schemas.microsoft.com/office/spreadsheetml/2009/9/main" uri="{504A1905-F514-4f6f-8877-14C23A59335A}">
      <x14:table altText="Monthly Income" altTextSummary="Summarizes income by type for each calenda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A0B4C2D-263E-394E-AE4F-A659111F1760}" name="tblAusgaben15618222531" displayName="tblAusgaben15618222531" ref="B15:P53" totalsRowCount="1">
  <autoFilter ref="B15:P52" xr:uid="{6A0B4C2D-263E-394E-AE4F-A659111F1760}"/>
  <tableColumns count="15">
    <tableColumn id="1" xr3:uid="{6CC7B4A8-CA2B-3E40-BAC9-5D615401C80C}" name="AUSGABEN" totalsRowLabel="SUMME AUSGABEN" dataDxfId="42" totalsRowDxfId="41"/>
    <tableColumn id="2" xr3:uid="{A3C513FB-E2CB-7945-9485-8207701EB78F}" name="JAN" totalsRowFunction="sum" dataDxfId="40" totalsRowDxfId="39"/>
    <tableColumn id="3" xr3:uid="{763EC9CF-27E1-9B4D-B734-D0DA3F0B7618}" name="FEB" totalsRowFunction="sum" dataDxfId="38" totalsRowDxfId="37">
      <calculatedColumnFormula>D57</calculatedColumnFormula>
    </tableColumn>
    <tableColumn id="4" xr3:uid="{F4561959-3B3E-7C4A-A1F2-B489B233D70D}" name="MÄR" totalsRowFunction="sum" dataDxfId="36" totalsRowDxfId="35"/>
    <tableColumn id="5" xr3:uid="{4EDCAA1D-031F-214F-9C28-5F4D5E769D30}" name="APR" totalsRowFunction="sum" dataDxfId="34" totalsRowDxfId="33"/>
    <tableColumn id="6" xr3:uid="{1929FBAF-BCCD-3E42-BCAB-74816812174D}" name="MAI" totalsRowFunction="sum" dataDxfId="32" totalsRowDxfId="31"/>
    <tableColumn id="7" xr3:uid="{E1DB1B75-6488-1E4F-8197-820E1E2E9354}" name="JUN" totalsRowFunction="sum" dataDxfId="30" totalsRowDxfId="29"/>
    <tableColumn id="8" xr3:uid="{39D19C53-276E-984B-9B81-30C0E6D5E5A5}" name="JUL" totalsRowFunction="sum" dataDxfId="28" totalsRowDxfId="27"/>
    <tableColumn id="9" xr3:uid="{9DEDA9E2-4AD9-6841-921F-F63E4AA933C9}" name="AUG" totalsRowFunction="sum" dataDxfId="26" totalsRowDxfId="25"/>
    <tableColumn id="10" xr3:uid="{D8AE48F4-C320-5249-A534-F95B5B56E62A}" name="SEP" totalsRowFunction="sum" dataDxfId="24" totalsRowDxfId="23"/>
    <tableColumn id="11" xr3:uid="{645901E0-8162-6246-BEC5-67BBE69D1D5D}" name="OKT" totalsRowFunction="sum" dataDxfId="22" totalsRowDxfId="21"/>
    <tableColumn id="12" xr3:uid="{EF19FEAB-B424-3546-A5B4-7D4C1845CA71}" name="NOV" totalsRowFunction="sum" dataDxfId="20" totalsRowDxfId="19"/>
    <tableColumn id="13" xr3:uid="{8F100F73-1CFF-6142-AE1B-FB1DE83D5C9C}" name="DEZ" totalsRowFunction="sum" dataDxfId="18" totalsRowDxfId="17"/>
    <tableColumn id="14" xr3:uid="{7EE11F30-D669-3F47-A3AA-25545351F2D6}" name="SUMME JAHR 2023" totalsRowFunction="sum" dataDxfId="16" totalsRowDxfId="15">
      <calculatedColumnFormula>SUM(tblAusgaben15618222531[[#This Row],[JAN]:[DEZ]])</calculatedColumnFormula>
    </tableColumn>
    <tableColumn id="15" xr3:uid="{B3C9DBD5-2D14-A14D-AED5-395C2933AAF7}" name="TREND"/>
  </tableColumns>
  <tableStyleInfo name="Family Budget Cash Available 3" showFirstColumn="1" showLastColumn="0" showRowStripes="1" showColumnStripes="0"/>
  <extLst>
    <ext xmlns:x14="http://schemas.microsoft.com/office/spreadsheetml/2009/9/main" uri="{504A1905-F514-4f6f-8877-14C23A59335A}">
      <x14:table altText="Monthly Expenses" altTextSummary="Expense summary for each calendar month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A9F4E"/>
      </a:accent1>
      <a:accent2>
        <a:srgbClr val="6CCACD"/>
      </a:accent2>
      <a:accent3>
        <a:srgbClr val="F26C63"/>
      </a:accent3>
      <a:accent4>
        <a:srgbClr val="9ACF6D"/>
      </a:accent4>
      <a:accent5>
        <a:srgbClr val="F1CA50"/>
      </a:accent5>
      <a:accent6>
        <a:srgbClr val="B18FC0"/>
      </a:accent6>
      <a:hlink>
        <a:srgbClr val="5BBDE2"/>
      </a:hlink>
      <a:folHlink>
        <a:srgbClr val="B18FC0"/>
      </a:folHlink>
    </a:clrScheme>
    <a:fontScheme name="Family Budge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3-01-10T01:17:24.75" personId="{00000000-0000-0000-0000-000000000000}" id="{BE30AFFD-AD46-2449-B3E3-B86C32C82AEB}">
    <text xml:space="preserve">1000.     Bodo
150.       Anni Weihnachten 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E4BC-0077-954E-B23D-9EF29DEBA56B}">
  <sheetPr>
    <tabColor rgb="FF800000"/>
    <pageSetUpPr autoPageBreaks="0" fitToPage="1"/>
  </sheetPr>
  <dimension ref="A1:R79"/>
  <sheetViews>
    <sheetView showGridLines="0" tabSelected="1" zoomScale="115" zoomScaleNormal="115" workbookViewId="0">
      <pane xSplit="2" topLeftCell="C1" activePane="topRight" state="frozen"/>
      <selection activeCell="A20" sqref="A20"/>
      <selection pane="topRight" activeCell="B4" sqref="B4"/>
    </sheetView>
  </sheetViews>
  <sheetFormatPr baseColWidth="10" defaultColWidth="9.42578125" defaultRowHeight="21" customHeight="1" x14ac:dyDescent="0.2"/>
  <cols>
    <col min="1" max="1" width="1.42578125" customWidth="1"/>
    <col min="2" max="2" width="22.85546875" style="73" customWidth="1"/>
    <col min="3" max="3" width="14.7109375" style="73" bestFit="1" customWidth="1"/>
    <col min="4" max="5" width="12" style="73" customWidth="1"/>
    <col min="6" max="6" width="13.140625" style="73" bestFit="1" customWidth="1"/>
    <col min="7" max="7" width="12.85546875" customWidth="1"/>
    <col min="8" max="8" width="13.5703125" customWidth="1"/>
    <col min="9" max="13" width="12.5703125" bestFit="1" customWidth="1"/>
    <col min="14" max="14" width="13.140625" customWidth="1"/>
    <col min="15" max="15" width="22.140625" customWidth="1"/>
    <col min="16" max="16" width="14.85546875" customWidth="1"/>
    <col min="17" max="17" width="20.5703125" customWidth="1"/>
    <col min="18" max="18" width="22.28515625" bestFit="1" customWidth="1"/>
  </cols>
  <sheetData>
    <row r="1" spans="1:18" ht="33" customHeight="1" x14ac:dyDescent="0.4">
      <c r="A1" s="1"/>
      <c r="B1" s="9" t="s">
        <v>87</v>
      </c>
      <c r="C1" s="1"/>
      <c r="D1" s="1"/>
      <c r="E1" s="1"/>
      <c r="F1" s="1"/>
      <c r="G1" s="14"/>
      <c r="H1" s="1"/>
      <c r="I1" s="1"/>
      <c r="J1" s="1"/>
      <c r="M1" s="1"/>
    </row>
    <row r="2" spans="1:18" ht="21" customHeight="1" x14ac:dyDescent="0.25">
      <c r="A2" s="1"/>
      <c r="B2" s="2" t="s">
        <v>69</v>
      </c>
      <c r="C2" s="3"/>
      <c r="D2" s="30" t="s">
        <v>42</v>
      </c>
      <c r="E2" s="20">
        <v>45014</v>
      </c>
      <c r="F2" s="1"/>
      <c r="H2" s="1"/>
      <c r="I2" s="1"/>
      <c r="J2" s="1"/>
      <c r="K2" s="1"/>
      <c r="L2" s="1"/>
      <c r="M2" s="1"/>
    </row>
    <row r="3" spans="1:18" ht="21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1"/>
    </row>
    <row r="4" spans="1:18" s="8" customFormat="1" ht="21" customHeight="1" x14ac:dyDescent="0.2">
      <c r="A4" s="7"/>
      <c r="B4" s="11" t="s">
        <v>9</v>
      </c>
      <c r="C4" s="12" t="s">
        <v>0</v>
      </c>
      <c r="D4" s="12" t="s">
        <v>1</v>
      </c>
      <c r="E4" s="12" t="s">
        <v>13</v>
      </c>
      <c r="F4" s="12" t="s">
        <v>2</v>
      </c>
      <c r="G4" s="12" t="s">
        <v>14</v>
      </c>
      <c r="H4" s="12" t="s">
        <v>3</v>
      </c>
      <c r="I4" s="12" t="s">
        <v>4</v>
      </c>
      <c r="J4" s="12" t="s">
        <v>5</v>
      </c>
      <c r="K4" s="12" t="s">
        <v>6</v>
      </c>
      <c r="L4" s="12" t="s">
        <v>15</v>
      </c>
      <c r="M4" s="12" t="s">
        <v>7</v>
      </c>
      <c r="N4" s="12" t="s">
        <v>16</v>
      </c>
      <c r="O4" s="44" t="s">
        <v>71</v>
      </c>
      <c r="P4" s="12" t="s">
        <v>8</v>
      </c>
      <c r="Q4" s="76" t="s">
        <v>70</v>
      </c>
      <c r="R4" s="77" t="s">
        <v>72</v>
      </c>
    </row>
    <row r="5" spans="1:18" ht="21" customHeight="1" x14ac:dyDescent="0.2">
      <c r="A5" s="4"/>
      <c r="B5" s="6" t="s">
        <v>10</v>
      </c>
      <c r="C5" s="105">
        <f>tblEinkünfte14517212430[[#Totals],[JAN]]-tblAusgaben15618222531[[#Totals],[JAN]]</f>
        <v>0</v>
      </c>
      <c r="D5" s="105">
        <f>tblEinkünfte14517212430[[#Totals],[FEB]]-tblAusgaben15618222531[[#Totals],[FEB]]</f>
        <v>0</v>
      </c>
      <c r="E5" s="105">
        <f>tblEinkünfte14517212430[[#Totals],[MÄR]]-tblAusgaben15618222531[[#Totals],[MÄR]]</f>
        <v>0</v>
      </c>
      <c r="F5" s="105">
        <f>tblEinkünfte14517212430[[#Totals],[APR]]-tblAusgaben15618222531[[#Totals],[APR]]</f>
        <v>0</v>
      </c>
      <c r="G5" s="105">
        <f>tblEinkünfte14517212430[[#Totals],[MAI]]-tblAusgaben15618222531[[#Totals],[MAI]]</f>
        <v>0</v>
      </c>
      <c r="H5" s="105">
        <f>tblEinkünfte14517212430[[#Totals],[JUN]]-tblAusgaben15618222531[[#Totals],[JUN]]</f>
        <v>0</v>
      </c>
      <c r="I5" s="105">
        <f>tblEinkünfte14517212430[[#Totals],[JUL]]-tblAusgaben15618222531[[#Totals],[JUL]]</f>
        <v>0</v>
      </c>
      <c r="J5" s="105">
        <f>tblEinkünfte14517212430[[#Totals],[AUG]]-tblAusgaben15618222531[[#Totals],[AUG]]</f>
        <v>0</v>
      </c>
      <c r="K5" s="105">
        <f>tblEinkünfte14517212430[[#Totals],[SEP]]-tblAusgaben15618222531[[#Totals],[SEP]]</f>
        <v>0</v>
      </c>
      <c r="L5" s="105">
        <f>tblEinkünfte14517212430[[#Totals],[OKT]]-tblAusgaben15618222531[[#Totals],[OKT]]</f>
        <v>0</v>
      </c>
      <c r="M5" s="105">
        <f>tblEinkünfte14517212430[[#Totals],[NOV]]-tblAusgaben15618222531[[#Totals],[NOV]]</f>
        <v>0</v>
      </c>
      <c r="N5" s="105">
        <f>tblEinkünfte14517212430[[#Totals],[DEZ]]-tblAusgaben15618222531[[#Totals],[DEZ]]</f>
        <v>0</v>
      </c>
      <c r="O5" s="104">
        <f>tblEinkünfte14517212430[[#Totals],[SUMME JAHR 2023]]-tblAusgaben15618222531[[#Totals],[SUMME JAHR 2023]]</f>
        <v>0</v>
      </c>
      <c r="P5" s="10"/>
      <c r="Q5" s="34">
        <f>Q13-Q53</f>
        <v>0</v>
      </c>
      <c r="R5" s="50">
        <v>0</v>
      </c>
    </row>
    <row r="6" spans="1:18" ht="21" customHeight="1" thickBot="1" x14ac:dyDescent="0.25">
      <c r="A6" s="1"/>
      <c r="B6" s="40" t="s">
        <v>38</v>
      </c>
      <c r="C6" s="22"/>
      <c r="D6" s="2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>
        <f>SUBTOTAL(103,tblVerfügbaresBarvermögen16719202329[TREND])</f>
        <v>0</v>
      </c>
      <c r="Q6" s="90"/>
      <c r="R6" s="19"/>
    </row>
    <row r="7" spans="1:18" ht="21" customHeight="1" x14ac:dyDescent="0.2">
      <c r="A7" s="1"/>
      <c r="B7" s="13" t="s">
        <v>11</v>
      </c>
      <c r="C7" s="12" t="s">
        <v>0</v>
      </c>
      <c r="D7" s="12" t="s">
        <v>1</v>
      </c>
      <c r="E7" s="12" t="s">
        <v>13</v>
      </c>
      <c r="F7" s="12" t="s">
        <v>2</v>
      </c>
      <c r="G7" s="12" t="s">
        <v>14</v>
      </c>
      <c r="H7" s="12" t="s">
        <v>3</v>
      </c>
      <c r="I7" s="12" t="s">
        <v>4</v>
      </c>
      <c r="J7" s="12" t="s">
        <v>5</v>
      </c>
      <c r="K7" s="12" t="s">
        <v>6</v>
      </c>
      <c r="L7" s="12" t="s">
        <v>15</v>
      </c>
      <c r="M7" s="12" t="s">
        <v>7</v>
      </c>
      <c r="N7" s="12" t="s">
        <v>16</v>
      </c>
      <c r="O7" s="44" t="s">
        <v>71</v>
      </c>
      <c r="P7" s="12" t="s">
        <v>8</v>
      </c>
      <c r="Q7" s="89" t="s">
        <v>70</v>
      </c>
      <c r="R7" s="78" t="s">
        <v>72</v>
      </c>
    </row>
    <row r="8" spans="1:18" s="6" customFormat="1" ht="21" customHeight="1" thickBot="1" x14ac:dyDescent="0.25">
      <c r="A8" s="5"/>
      <c r="B8" s="6" t="s">
        <v>88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70">
        <f>SUM(tblEinkünfte14517212430[[#This Row],[JAN]:[DEZ]])</f>
        <v>0</v>
      </c>
      <c r="Q8" s="57">
        <v>0</v>
      </c>
      <c r="R8" s="79">
        <v>0</v>
      </c>
    </row>
    <row r="9" spans="1:18" s="6" customFormat="1" ht="21" customHeight="1" thickTop="1" thickBot="1" x14ac:dyDescent="0.25">
      <c r="A9" s="5"/>
      <c r="B9" s="6" t="s">
        <v>89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69">
        <f>SUM(tblEinkünfte14517212430[[#This Row],[JAN]:[DEZ]])</f>
        <v>0</v>
      </c>
      <c r="Q9" s="57">
        <v>0</v>
      </c>
      <c r="R9" s="46">
        <v>0</v>
      </c>
    </row>
    <row r="10" spans="1:18" s="6" customFormat="1" ht="21" customHeight="1" thickTop="1" thickBot="1" x14ac:dyDescent="0.25">
      <c r="B10" s="6" t="s">
        <v>90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69">
        <f>SUM(tblEinkünfte14517212430[[#This Row],[JAN]:[DEZ]])</f>
        <v>0</v>
      </c>
      <c r="Q10" s="57">
        <v>0</v>
      </c>
      <c r="R10" s="46">
        <v>0</v>
      </c>
    </row>
    <row r="11" spans="1:18" s="6" customFormat="1" ht="21" customHeight="1" thickTop="1" thickBot="1" x14ac:dyDescent="0.25">
      <c r="B11" s="6" t="s">
        <v>23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69">
        <f>SUM(tblEinkünfte14517212430[[#This Row],[JAN]:[DEZ]])</f>
        <v>0</v>
      </c>
      <c r="Q11" s="57">
        <v>0</v>
      </c>
      <c r="R11" s="46">
        <v>0</v>
      </c>
    </row>
    <row r="12" spans="1:18" s="6" customFormat="1" ht="21" customHeight="1" thickTop="1" thickBot="1" x14ac:dyDescent="0.25">
      <c r="A12" s="5"/>
      <c r="B12" s="6" t="s">
        <v>12</v>
      </c>
      <c r="C12" s="129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9">
        <f>SUM(tblEinkünfte14517212430[[#This Row],[JAN]:[DEZ]])</f>
        <v>0</v>
      </c>
      <c r="Q12" s="57">
        <v>0</v>
      </c>
      <c r="R12" s="43">
        <v>0</v>
      </c>
    </row>
    <row r="13" spans="1:18" ht="21" customHeight="1" thickTop="1" thickBot="1" x14ac:dyDescent="0.25">
      <c r="A13" s="29">
        <v>0</v>
      </c>
      <c r="B13" s="28" t="s">
        <v>17</v>
      </c>
      <c r="C13" s="14">
        <f>SUBTOTAL(109,tblEinkünfte14517212430[JAN])</f>
        <v>0</v>
      </c>
      <c r="D13" s="14">
        <f>SUBTOTAL(109,tblEinkünfte14517212430[FEB])</f>
        <v>0</v>
      </c>
      <c r="E13" s="14">
        <f>SUBTOTAL(109,tblEinkünfte14517212430[MÄR])</f>
        <v>0</v>
      </c>
      <c r="F13" s="14">
        <f>SUBTOTAL(109,tblEinkünfte14517212430[APR])</f>
        <v>0</v>
      </c>
      <c r="G13" s="14">
        <f>SUBTOTAL(109,tblEinkünfte14517212430[MAI])</f>
        <v>0</v>
      </c>
      <c r="H13" s="14">
        <f>SUBTOTAL(109,tblEinkünfte14517212430[JUN])</f>
        <v>0</v>
      </c>
      <c r="I13" s="14">
        <f>SUBTOTAL(109,tblEinkünfte14517212430[JUL])</f>
        <v>0</v>
      </c>
      <c r="J13" s="14">
        <f>SUBTOTAL(109,tblEinkünfte14517212430[AUG])</f>
        <v>0</v>
      </c>
      <c r="K13" s="14">
        <f>SUBTOTAL(109,tblEinkünfte14517212430[SEP])</f>
        <v>0</v>
      </c>
      <c r="L13" s="14">
        <f>SUBTOTAL(109,tblEinkünfte14517212430[OKT])</f>
        <v>0</v>
      </c>
      <c r="M13" s="14">
        <f>SUBTOTAL(109,tblEinkünfte14517212430[NOV])</f>
        <v>0</v>
      </c>
      <c r="N13" s="14">
        <f>SUBTOTAL(109,tblEinkünfte14517212430[DEZ])</f>
        <v>0</v>
      </c>
      <c r="O13" s="71">
        <f>SUBTOTAL(109,tblEinkünfte14517212430[SUMME JAHR 2023])</f>
        <v>0</v>
      </c>
      <c r="Q13" s="33">
        <f>SUM(Q8:Q12)</f>
        <v>0</v>
      </c>
      <c r="R13" s="33">
        <f>SUM(R8:R12)</f>
        <v>0</v>
      </c>
    </row>
    <row r="14" spans="1:18" ht="21" customHeight="1" thickTop="1" thickBot="1" x14ac:dyDescent="0.25">
      <c r="A14" s="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74"/>
      <c r="R14" s="74"/>
    </row>
    <row r="15" spans="1:18" ht="21" customHeight="1" x14ac:dyDescent="0.2">
      <c r="A15" s="1"/>
      <c r="B15" s="13" t="s">
        <v>18</v>
      </c>
      <c r="C15" s="12" t="s">
        <v>0</v>
      </c>
      <c r="D15" s="12" t="s">
        <v>1</v>
      </c>
      <c r="E15" s="12" t="s">
        <v>13</v>
      </c>
      <c r="F15" s="12" t="s">
        <v>2</v>
      </c>
      <c r="G15" s="12" t="s">
        <v>14</v>
      </c>
      <c r="H15" s="12" t="s">
        <v>3</v>
      </c>
      <c r="I15" s="12" t="s">
        <v>4</v>
      </c>
      <c r="J15" s="12" t="s">
        <v>5</v>
      </c>
      <c r="K15" s="12" t="s">
        <v>6</v>
      </c>
      <c r="L15" s="12" t="s">
        <v>15</v>
      </c>
      <c r="M15" s="12" t="s">
        <v>7</v>
      </c>
      <c r="N15" s="12" t="s">
        <v>16</v>
      </c>
      <c r="O15" s="44" t="s">
        <v>71</v>
      </c>
      <c r="P15" s="12" t="s">
        <v>8</v>
      </c>
      <c r="Q15" s="75" t="s">
        <v>70</v>
      </c>
      <c r="R15" s="51" t="s">
        <v>72</v>
      </c>
    </row>
    <row r="16" spans="1:18" ht="21" customHeight="1" thickBot="1" x14ac:dyDescent="0.25">
      <c r="A16" s="1"/>
      <c r="B16" s="6" t="s">
        <v>91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69">
        <f>SUM(tblAusgaben15618222531[[#This Row],[JAN]:[DEZ]])</f>
        <v>0</v>
      </c>
      <c r="Q16" s="57">
        <v>0</v>
      </c>
      <c r="R16" s="52">
        <v>0</v>
      </c>
    </row>
    <row r="17" spans="1:18" ht="21" customHeight="1" thickTop="1" thickBot="1" x14ac:dyDescent="0.25">
      <c r="A17" s="1"/>
      <c r="B17" s="6" t="s">
        <v>44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69">
        <f>SUM(tblAusgaben15618222531[[#This Row],[JAN]:[DEZ]])</f>
        <v>0</v>
      </c>
      <c r="Q17" s="57">
        <v>0</v>
      </c>
      <c r="R17" s="46">
        <v>0</v>
      </c>
    </row>
    <row r="18" spans="1:18" ht="21" customHeight="1" thickTop="1" thickBot="1" x14ac:dyDescent="0.25">
      <c r="A18" s="1"/>
      <c r="B18" s="6" t="s">
        <v>45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69">
        <f>SUM(tblAusgaben15618222531[[#This Row],[JAN]:[DEZ]])</f>
        <v>0</v>
      </c>
      <c r="Q18" s="57">
        <v>0</v>
      </c>
      <c r="R18" s="46">
        <v>0</v>
      </c>
    </row>
    <row r="19" spans="1:18" ht="21" customHeight="1" thickTop="1" thickBot="1" x14ac:dyDescent="0.25">
      <c r="A19" s="1"/>
      <c r="B19" s="6" t="s">
        <v>19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69">
        <f>SUM(tblAusgaben15618222531[[#This Row],[JAN]:[DEZ]])</f>
        <v>0</v>
      </c>
      <c r="Q19" s="57">
        <v>0</v>
      </c>
      <c r="R19" s="46">
        <v>0</v>
      </c>
    </row>
    <row r="20" spans="1:18" ht="21" customHeight="1" thickTop="1" thickBot="1" x14ac:dyDescent="0.25">
      <c r="A20" s="1"/>
      <c r="B20" s="6" t="s">
        <v>30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69">
        <f>SUM(tblAusgaben15618222531[[#This Row],[JAN]:[DEZ]])</f>
        <v>0</v>
      </c>
      <c r="Q20" s="57">
        <v>0</v>
      </c>
      <c r="R20" s="46">
        <v>0</v>
      </c>
    </row>
    <row r="21" spans="1:18" ht="21" customHeight="1" thickTop="1" thickBot="1" x14ac:dyDescent="0.25">
      <c r="A21" s="1"/>
      <c r="B21" s="6" t="s">
        <v>50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69">
        <f>SUM(tblAusgaben15618222531[[#This Row],[JAN]:[DEZ]])</f>
        <v>0</v>
      </c>
      <c r="Q21" s="57">
        <v>0</v>
      </c>
      <c r="R21" s="46">
        <v>0</v>
      </c>
    </row>
    <row r="22" spans="1:18" ht="21" customHeight="1" thickTop="1" thickBot="1" x14ac:dyDescent="0.25">
      <c r="A22" s="1"/>
      <c r="B22" s="6" t="s">
        <v>31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69">
        <f>SUM(tblAusgaben15618222531[[#This Row],[JAN]:[DEZ]])</f>
        <v>0</v>
      </c>
      <c r="Q22" s="57">
        <v>0</v>
      </c>
      <c r="R22" s="46">
        <v>0</v>
      </c>
    </row>
    <row r="23" spans="1:18" ht="21" customHeight="1" thickTop="1" thickBot="1" x14ac:dyDescent="0.25">
      <c r="A23" s="1"/>
      <c r="B23" s="6" t="s">
        <v>27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69">
        <f>SUM(tblAusgaben15618222531[[#This Row],[JAN]:[DEZ]])</f>
        <v>0</v>
      </c>
      <c r="Q23" s="57">
        <v>0</v>
      </c>
      <c r="R23" s="46">
        <v>0</v>
      </c>
    </row>
    <row r="24" spans="1:18" ht="21" customHeight="1" thickTop="1" thickBot="1" x14ac:dyDescent="0.25">
      <c r="A24" s="1"/>
      <c r="B24" s="6" t="s">
        <v>33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69">
        <f>SUM(tblAusgaben15618222531[[#This Row],[JAN]:[DEZ]])</f>
        <v>0</v>
      </c>
      <c r="Q24" s="57">
        <v>0</v>
      </c>
      <c r="R24" s="46">
        <v>0</v>
      </c>
    </row>
    <row r="25" spans="1:18" ht="21" customHeight="1" thickTop="1" thickBot="1" x14ac:dyDescent="0.25">
      <c r="A25" s="1"/>
      <c r="B25" s="6" t="s">
        <v>20</v>
      </c>
      <c r="C25" s="128">
        <v>0</v>
      </c>
      <c r="D25" s="128">
        <v>0</v>
      </c>
      <c r="E25" s="128">
        <v>0</v>
      </c>
      <c r="F25" s="128">
        <v>0</v>
      </c>
      <c r="G25" s="128">
        <v>0</v>
      </c>
      <c r="H25" s="128">
        <v>0</v>
      </c>
      <c r="I25" s="128">
        <v>0</v>
      </c>
      <c r="J25" s="128">
        <v>0</v>
      </c>
      <c r="K25" s="128">
        <v>0</v>
      </c>
      <c r="L25" s="128">
        <v>0</v>
      </c>
      <c r="M25" s="128">
        <v>0</v>
      </c>
      <c r="N25" s="128">
        <v>0</v>
      </c>
      <c r="O25" s="68">
        <f>SUM(tblAusgaben15618222531[[#This Row],[JAN]:[DEZ]])</f>
        <v>0</v>
      </c>
      <c r="P25" s="21"/>
      <c r="Q25" s="57">
        <v>0</v>
      </c>
      <c r="R25" s="48">
        <v>0</v>
      </c>
    </row>
    <row r="26" spans="1:18" ht="21" customHeight="1" thickTop="1" thickBot="1" x14ac:dyDescent="0.25">
      <c r="A26" s="1"/>
      <c r="B26" s="6" t="s">
        <v>28</v>
      </c>
      <c r="C26" s="128">
        <v>0</v>
      </c>
      <c r="D26" s="128">
        <v>0</v>
      </c>
      <c r="E26" s="128">
        <v>0</v>
      </c>
      <c r="F26" s="128">
        <v>0</v>
      </c>
      <c r="G26" s="128">
        <v>0</v>
      </c>
      <c r="H26" s="128">
        <v>0</v>
      </c>
      <c r="I26" s="128">
        <v>0</v>
      </c>
      <c r="J26" s="128">
        <v>0</v>
      </c>
      <c r="K26" s="128">
        <v>0</v>
      </c>
      <c r="L26" s="128">
        <v>0</v>
      </c>
      <c r="M26" s="128">
        <v>0</v>
      </c>
      <c r="N26" s="128">
        <v>0</v>
      </c>
      <c r="O26" s="68">
        <f>SUM(tblAusgaben15618222531[[#This Row],[JAN]:[DEZ]])</f>
        <v>0</v>
      </c>
      <c r="P26" s="21"/>
      <c r="Q26" s="57">
        <v>0</v>
      </c>
      <c r="R26" s="48">
        <v>0</v>
      </c>
    </row>
    <row r="27" spans="1:18" ht="15.6" customHeight="1" thickTop="1" thickBot="1" x14ac:dyDescent="0.25">
      <c r="A27" s="1"/>
      <c r="B27" s="6" t="s">
        <v>40</v>
      </c>
      <c r="C27" s="128">
        <v>0</v>
      </c>
      <c r="D27" s="128">
        <v>0</v>
      </c>
      <c r="E27" s="128">
        <v>0</v>
      </c>
      <c r="F27" s="128">
        <v>0</v>
      </c>
      <c r="G27" s="128">
        <v>0</v>
      </c>
      <c r="H27" s="128">
        <v>0</v>
      </c>
      <c r="I27" s="128">
        <v>0</v>
      </c>
      <c r="J27" s="128">
        <v>0</v>
      </c>
      <c r="K27" s="128">
        <v>0</v>
      </c>
      <c r="L27" s="128">
        <v>0</v>
      </c>
      <c r="M27" s="128">
        <v>0</v>
      </c>
      <c r="N27" s="128">
        <v>0</v>
      </c>
      <c r="O27" s="68">
        <f>SUM(tblAusgaben15618222531[[#This Row],[JAN]:[DEZ]])</f>
        <v>0</v>
      </c>
      <c r="P27" s="21"/>
      <c r="Q27" s="57">
        <v>0</v>
      </c>
      <c r="R27" s="48">
        <v>0</v>
      </c>
    </row>
    <row r="28" spans="1:18" ht="21" customHeight="1" thickTop="1" thickBot="1" x14ac:dyDescent="0.25">
      <c r="A28" s="1"/>
      <c r="B28" s="6" t="s">
        <v>92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68">
        <f>SUM(tblAusgaben15618222531[[#This Row],[JAN]:[DEZ]])</f>
        <v>0</v>
      </c>
      <c r="P28" s="21"/>
      <c r="Q28" s="57">
        <v>0</v>
      </c>
      <c r="R28" s="49">
        <v>0</v>
      </c>
    </row>
    <row r="29" spans="1:18" ht="21" customHeight="1" thickTop="1" thickBot="1" x14ac:dyDescent="0.25">
      <c r="A29" s="1"/>
      <c r="B29" s="6" t="s">
        <v>93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68">
        <f>SUM(tblAusgaben15618222531[[#This Row],[JAN]:[DEZ]])</f>
        <v>0</v>
      </c>
      <c r="P29" s="21"/>
      <c r="Q29" s="57">
        <v>0</v>
      </c>
      <c r="R29" s="48">
        <v>0</v>
      </c>
    </row>
    <row r="30" spans="1:18" ht="21" customHeight="1" thickTop="1" thickBot="1" x14ac:dyDescent="0.25">
      <c r="A30" s="1"/>
      <c r="B30" s="6" t="s">
        <v>94</v>
      </c>
      <c r="C30" s="128">
        <v>0</v>
      </c>
      <c r="D30" s="128">
        <v>0</v>
      </c>
      <c r="E30" s="128">
        <v>0</v>
      </c>
      <c r="F30" s="128">
        <v>0</v>
      </c>
      <c r="G30" s="128">
        <v>0</v>
      </c>
      <c r="H30" s="128">
        <v>0</v>
      </c>
      <c r="I30" s="128">
        <v>0</v>
      </c>
      <c r="J30" s="128">
        <v>0</v>
      </c>
      <c r="K30" s="128">
        <v>0</v>
      </c>
      <c r="L30" s="128">
        <v>0</v>
      </c>
      <c r="M30" s="128">
        <v>0</v>
      </c>
      <c r="N30" s="128">
        <v>0</v>
      </c>
      <c r="O30" s="68">
        <f>SUM(tblAusgaben15618222531[[#This Row],[JAN]:[DEZ]])</f>
        <v>0</v>
      </c>
      <c r="P30" s="21"/>
      <c r="Q30" s="57">
        <v>0</v>
      </c>
      <c r="R30" s="49">
        <v>0</v>
      </c>
    </row>
    <row r="31" spans="1:18" ht="21" customHeight="1" thickTop="1" thickBot="1" x14ac:dyDescent="0.25">
      <c r="A31" s="1"/>
      <c r="B31" s="6" t="s">
        <v>95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68">
        <f>SUM(tblAusgaben15618222531[[#This Row],[JAN]:[DEZ]])</f>
        <v>0</v>
      </c>
      <c r="P31" s="21"/>
      <c r="Q31" s="57">
        <v>0</v>
      </c>
      <c r="R31" s="80">
        <v>0</v>
      </c>
    </row>
    <row r="32" spans="1:18" ht="21" customHeight="1" thickTop="1" thickBot="1" x14ac:dyDescent="0.25">
      <c r="A32" s="1"/>
      <c r="B32" s="6" t="s">
        <v>96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68">
        <f>SUM(tblAusgaben15618222531[[#This Row],[JAN]:[DEZ]])</f>
        <v>0</v>
      </c>
      <c r="P32" s="21"/>
      <c r="Q32" s="57">
        <v>0</v>
      </c>
      <c r="R32" s="48">
        <v>0</v>
      </c>
    </row>
    <row r="33" spans="1:18" ht="21" customHeight="1" thickTop="1" thickBot="1" x14ac:dyDescent="0.25">
      <c r="A33" s="1"/>
      <c r="B33" s="6" t="s">
        <v>21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69">
        <f>SUM(tblAusgaben15618222531[[#This Row],[JAN]:[DEZ]])</f>
        <v>0</v>
      </c>
      <c r="Q33" s="57">
        <v>0</v>
      </c>
      <c r="R33" s="46">
        <v>0</v>
      </c>
    </row>
    <row r="34" spans="1:18" ht="21" customHeight="1" thickTop="1" thickBot="1" x14ac:dyDescent="0.25">
      <c r="A34" s="1"/>
      <c r="B34" s="6" t="s">
        <v>43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69">
        <f>SUM(tblAusgaben15618222531[[#This Row],[JAN]:[DEZ]])</f>
        <v>0</v>
      </c>
      <c r="Q34" s="57">
        <v>0</v>
      </c>
      <c r="R34" s="46">
        <v>0</v>
      </c>
    </row>
    <row r="35" spans="1:18" ht="21" customHeight="1" thickTop="1" thickBot="1" x14ac:dyDescent="0.25">
      <c r="A35" s="1"/>
      <c r="B35" s="6" t="s">
        <v>98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69">
        <f>SUM(tblAusgaben15618222531[[#This Row],[JAN]:[DEZ]])</f>
        <v>0</v>
      </c>
      <c r="Q35" s="57">
        <v>0</v>
      </c>
      <c r="R35" s="46">
        <v>0</v>
      </c>
    </row>
    <row r="36" spans="1:18" ht="21" customHeight="1" thickTop="1" thickBot="1" x14ac:dyDescent="0.25">
      <c r="A36" s="1"/>
      <c r="B36" s="6" t="s">
        <v>97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69">
        <f>SUM(tblAusgaben15618222531[[#This Row],[JAN]:[DEZ]])</f>
        <v>0</v>
      </c>
      <c r="Q36" s="57">
        <v>0</v>
      </c>
      <c r="R36" s="46">
        <v>0</v>
      </c>
    </row>
    <row r="37" spans="1:18" ht="21" customHeight="1" thickTop="1" thickBot="1" x14ac:dyDescent="0.25">
      <c r="A37" s="1"/>
      <c r="B37" s="6" t="s">
        <v>74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69">
        <f>SUM(tblAusgaben15618222531[[#This Row],[JAN]:[DEZ]])</f>
        <v>0</v>
      </c>
      <c r="Q37" s="57">
        <v>0</v>
      </c>
      <c r="R37" s="46">
        <v>0</v>
      </c>
    </row>
    <row r="38" spans="1:18" ht="21" customHeight="1" thickTop="1" thickBot="1" x14ac:dyDescent="0.25">
      <c r="A38" s="1"/>
      <c r="B38" s="6" t="s">
        <v>35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69">
        <f>SUM(tblAusgaben15618222531[[#This Row],[JAN]:[DEZ]])</f>
        <v>0</v>
      </c>
      <c r="Q38" s="57">
        <v>0</v>
      </c>
      <c r="R38" s="46">
        <v>0</v>
      </c>
    </row>
    <row r="39" spans="1:18" ht="21" customHeight="1" thickTop="1" thickBot="1" x14ac:dyDescent="0.25">
      <c r="A39" s="1"/>
      <c r="B39" s="6" t="s">
        <v>37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69">
        <f>SUM(tblAusgaben15618222531[[#This Row],[JAN]:[DEZ]])</f>
        <v>0</v>
      </c>
      <c r="Q39" s="57">
        <v>0</v>
      </c>
      <c r="R39" s="46">
        <v>0</v>
      </c>
    </row>
    <row r="40" spans="1:18" ht="21" customHeight="1" thickTop="1" thickBot="1" x14ac:dyDescent="0.25">
      <c r="A40" s="1"/>
      <c r="B40" s="6" t="s">
        <v>39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69">
        <f>SUM(tblAusgaben15618222531[[#This Row],[JAN]:[DEZ]])</f>
        <v>0</v>
      </c>
      <c r="Q40" s="57">
        <v>0</v>
      </c>
      <c r="R40" s="46">
        <v>0</v>
      </c>
    </row>
    <row r="41" spans="1:18" ht="21" customHeight="1" thickTop="1" thickBot="1" x14ac:dyDescent="0.25">
      <c r="A41" s="1"/>
      <c r="B41" s="6" t="s">
        <v>29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69">
        <f>SUM(tblAusgaben15618222531[[#This Row],[JAN]:[DEZ]])</f>
        <v>0</v>
      </c>
      <c r="Q41" s="57">
        <v>0</v>
      </c>
      <c r="R41" s="46">
        <v>0</v>
      </c>
    </row>
    <row r="42" spans="1:18" ht="21" customHeight="1" thickTop="1" thickBot="1" x14ac:dyDescent="0.25">
      <c r="A42" s="1"/>
      <c r="B42" s="6" t="s">
        <v>99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69">
        <f>SUM(tblAusgaben15618222531[[#This Row],[JAN]:[DEZ]])</f>
        <v>0</v>
      </c>
      <c r="Q42" s="57">
        <v>0</v>
      </c>
      <c r="R42" s="46">
        <v>0</v>
      </c>
    </row>
    <row r="43" spans="1:18" ht="21" customHeight="1" thickTop="1" thickBot="1" x14ac:dyDescent="0.25">
      <c r="A43" s="1"/>
      <c r="B43" s="6" t="s">
        <v>100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69">
        <f>SUM(tblAusgaben15618222531[[#This Row],[JAN]:[DEZ]])</f>
        <v>0</v>
      </c>
      <c r="Q43" s="57">
        <v>0</v>
      </c>
      <c r="R43" s="46">
        <v>0</v>
      </c>
    </row>
    <row r="44" spans="1:18" ht="21" customHeight="1" thickTop="1" thickBot="1" x14ac:dyDescent="0.25">
      <c r="A44" s="1"/>
      <c r="B44" s="6" t="s">
        <v>101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69">
        <f>SUM(tblAusgaben15618222531[[#This Row],[JAN]:[DEZ]])</f>
        <v>0</v>
      </c>
      <c r="Q44" s="57">
        <v>0</v>
      </c>
      <c r="R44" s="46">
        <v>0</v>
      </c>
    </row>
    <row r="45" spans="1:18" ht="21" customHeight="1" thickTop="1" thickBot="1" x14ac:dyDescent="0.25">
      <c r="A45" s="1"/>
      <c r="B45" s="6" t="s">
        <v>24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69">
        <f>SUM(tblAusgaben15618222531[[#This Row],[JAN]:[DEZ]])</f>
        <v>0</v>
      </c>
      <c r="Q45" s="57">
        <v>0</v>
      </c>
      <c r="R45" s="46">
        <v>0</v>
      </c>
    </row>
    <row r="46" spans="1:18" ht="21" customHeight="1" thickTop="1" thickBot="1" x14ac:dyDescent="0.25">
      <c r="A46" s="35">
        <v>68</v>
      </c>
      <c r="B46" s="39" t="s">
        <v>51</v>
      </c>
      <c r="C46" s="112">
        <v>0</v>
      </c>
      <c r="D46" s="112">
        <v>0</v>
      </c>
      <c r="E46" s="112">
        <v>0</v>
      </c>
      <c r="F46" s="112">
        <v>0</v>
      </c>
      <c r="G46" s="112">
        <v>0</v>
      </c>
      <c r="H46" s="112">
        <v>0</v>
      </c>
      <c r="I46" s="112">
        <v>0</v>
      </c>
      <c r="J46" s="112">
        <v>0</v>
      </c>
      <c r="K46" s="112">
        <v>0</v>
      </c>
      <c r="L46" s="112">
        <v>0</v>
      </c>
      <c r="M46" s="112">
        <v>0</v>
      </c>
      <c r="N46" s="112">
        <v>0</v>
      </c>
      <c r="O46" s="72">
        <f>SUM(tblAusgaben15618222531[[#This Row],[JAN]:[DEZ]])</f>
        <v>0</v>
      </c>
      <c r="P46" s="87"/>
      <c r="Q46" s="57">
        <v>0</v>
      </c>
      <c r="R46" s="81">
        <v>0</v>
      </c>
    </row>
    <row r="47" spans="1:18" ht="21" customHeight="1" thickTop="1" thickBot="1" x14ac:dyDescent="0.25">
      <c r="A47" s="1"/>
      <c r="B47" s="6" t="s">
        <v>32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69">
        <f>SUM(tblAusgaben15618222531[[#This Row],[JAN]:[DEZ]])</f>
        <v>0</v>
      </c>
      <c r="Q47" s="57">
        <v>0</v>
      </c>
      <c r="R47" s="46">
        <v>0</v>
      </c>
    </row>
    <row r="48" spans="1:18" ht="21" customHeight="1" thickTop="1" thickBot="1" x14ac:dyDescent="0.25">
      <c r="A48" s="1"/>
      <c r="B48" s="6" t="s">
        <v>25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69">
        <f>SUM(tblAusgaben15618222531[[#This Row],[JAN]:[DEZ]])</f>
        <v>0</v>
      </c>
      <c r="Q48" s="57">
        <v>0</v>
      </c>
      <c r="R48" s="46">
        <v>0</v>
      </c>
    </row>
    <row r="49" spans="1:18" ht="21" customHeight="1" thickTop="1" thickBot="1" x14ac:dyDescent="0.25">
      <c r="A49" s="1"/>
      <c r="B49" s="6" t="s">
        <v>26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69">
        <f>SUM(tblAusgaben15618222531[[#This Row],[JAN]:[DEZ]])</f>
        <v>0</v>
      </c>
      <c r="Q49" s="57">
        <v>0</v>
      </c>
      <c r="R49" s="46">
        <v>0</v>
      </c>
    </row>
    <row r="50" spans="1:18" ht="21" customHeight="1" thickTop="1" thickBot="1" x14ac:dyDescent="0.25">
      <c r="A50" s="1"/>
      <c r="B50" s="6" t="s">
        <v>36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69">
        <f>SUM(tblAusgaben15618222531[[#This Row],[JAN]:[DEZ]])</f>
        <v>0</v>
      </c>
      <c r="Q50" s="57">
        <v>0</v>
      </c>
      <c r="R50" s="46">
        <v>0</v>
      </c>
    </row>
    <row r="51" spans="1:18" ht="21" customHeight="1" thickTop="1" thickBot="1" x14ac:dyDescent="0.25">
      <c r="A51" s="1"/>
      <c r="B51" s="6" t="s">
        <v>41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69">
        <f>SUM(tblAusgaben15618222531[[#This Row],[JAN]:[DEZ]])</f>
        <v>0</v>
      </c>
      <c r="Q51" s="57">
        <v>0</v>
      </c>
      <c r="R51" s="46">
        <v>0</v>
      </c>
    </row>
    <row r="52" spans="1:18" ht="21" customHeight="1" thickTop="1" thickBot="1" x14ac:dyDescent="0.25">
      <c r="A52" s="1"/>
      <c r="B52" s="6" t="s">
        <v>34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70">
        <f>SUM(tblAusgaben15618222531[[#This Row],[JAN]:[DEZ]])</f>
        <v>0</v>
      </c>
      <c r="Q52" s="57">
        <v>0</v>
      </c>
      <c r="R52" s="43">
        <v>0</v>
      </c>
    </row>
    <row r="53" spans="1:18" ht="21" customHeight="1" thickTop="1" thickBot="1" x14ac:dyDescent="0.25">
      <c r="A53" s="1"/>
      <c r="B53" s="28" t="s">
        <v>22</v>
      </c>
      <c r="C53" s="14">
        <f>SUBTOTAL(109,tblAusgaben15618222531[JAN])</f>
        <v>0</v>
      </c>
      <c r="D53" s="14">
        <f>SUBTOTAL(109,tblAusgaben15618222531[FEB])</f>
        <v>0</v>
      </c>
      <c r="E53" s="14">
        <f>SUBTOTAL(109,tblAusgaben15618222531[MÄR])</f>
        <v>0</v>
      </c>
      <c r="F53" s="14">
        <f>SUBTOTAL(109,tblAusgaben15618222531[APR])</f>
        <v>0</v>
      </c>
      <c r="G53" s="14">
        <f>SUBTOTAL(109,tblAusgaben15618222531[MAI])</f>
        <v>0</v>
      </c>
      <c r="H53" s="14">
        <f>SUBTOTAL(109,tblAusgaben15618222531[JUN])</f>
        <v>0</v>
      </c>
      <c r="I53" s="14">
        <f>SUBTOTAL(109,tblAusgaben15618222531[JUL])</f>
        <v>0</v>
      </c>
      <c r="J53" s="14">
        <f>SUBTOTAL(109,tblAusgaben15618222531[AUG])</f>
        <v>0</v>
      </c>
      <c r="K53" s="14">
        <f>SUBTOTAL(109,tblAusgaben15618222531[SEP])</f>
        <v>0</v>
      </c>
      <c r="L53" s="14">
        <f>SUBTOTAL(109,tblAusgaben15618222531[OKT])</f>
        <v>0</v>
      </c>
      <c r="M53" s="14">
        <f>SUBTOTAL(109,tblAusgaben15618222531[NOV])</f>
        <v>0</v>
      </c>
      <c r="N53" s="14">
        <f>SUBTOTAL(109,tblAusgaben15618222531[DEZ])</f>
        <v>0</v>
      </c>
      <c r="O53" s="69">
        <f>SUBTOTAL(109,tblAusgaben15618222531[SUMME JAHR 2023])</f>
        <v>0</v>
      </c>
      <c r="Q53" s="53">
        <f>SUM(Q16:Q52)</f>
        <v>0</v>
      </c>
      <c r="R53" s="58">
        <f>SUM(R30:R52)</f>
        <v>0</v>
      </c>
    </row>
    <row r="54" spans="1:18" ht="21" customHeight="1" thickTop="1" x14ac:dyDescent="0.2">
      <c r="A54" s="1"/>
      <c r="B54"/>
      <c r="C54"/>
      <c r="D54"/>
      <c r="E54"/>
      <c r="F54"/>
      <c r="R54" s="88"/>
    </row>
    <row r="55" spans="1:18" ht="21" customHeight="1" thickBot="1" x14ac:dyDescent="0.25">
      <c r="A55" s="1"/>
      <c r="B55"/>
      <c r="C55" s="59"/>
      <c r="D55"/>
      <c r="E55"/>
      <c r="F55"/>
      <c r="M55" s="15"/>
    </row>
    <row r="56" spans="1:18" ht="21" customHeight="1" thickTop="1" thickBot="1" x14ac:dyDescent="0.25">
      <c r="A56" s="1"/>
      <c r="B56" s="16" t="s">
        <v>47</v>
      </c>
      <c r="C56" s="36">
        <v>0</v>
      </c>
      <c r="D56" s="36">
        <v>0</v>
      </c>
      <c r="E56" s="36">
        <v>0</v>
      </c>
      <c r="F56" s="36"/>
      <c r="G56" s="36"/>
      <c r="H56" s="36"/>
      <c r="I56" s="36"/>
      <c r="J56" s="108"/>
      <c r="K56" s="108"/>
      <c r="L56" s="36"/>
      <c r="M56" s="36"/>
      <c r="N56" s="36"/>
      <c r="O56" s="17">
        <f>SUM(C56:N56)</f>
        <v>0</v>
      </c>
      <c r="P56" s="47"/>
      <c r="Q56" s="47"/>
    </row>
    <row r="57" spans="1:18" ht="21" customHeight="1" thickTop="1" thickBot="1" x14ac:dyDescent="0.25">
      <c r="A57" s="1"/>
      <c r="B57" s="66" t="s">
        <v>48</v>
      </c>
      <c r="C57" s="67"/>
      <c r="D57" s="67"/>
      <c r="E57" s="67"/>
      <c r="F57" s="67"/>
      <c r="G57" s="64"/>
      <c r="H57" s="64"/>
      <c r="I57" s="64"/>
      <c r="J57" s="64"/>
      <c r="K57" s="64"/>
      <c r="L57" s="64"/>
      <c r="M57" s="64"/>
      <c r="N57" s="64"/>
      <c r="O57" s="65">
        <f>SUM(C57:N57)</f>
        <v>0</v>
      </c>
      <c r="P57" s="47"/>
      <c r="Q57" s="47"/>
    </row>
    <row r="58" spans="1:18" ht="21" customHeight="1" thickTop="1" thickBot="1" x14ac:dyDescent="0.25">
      <c r="A58" s="1"/>
      <c r="B58" s="61" t="s">
        <v>86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3">
        <f>SUM(C58:N58)</f>
        <v>0</v>
      </c>
      <c r="P58" s="82"/>
      <c r="Q58" s="82"/>
    </row>
    <row r="59" spans="1:18" ht="21" customHeight="1" thickTop="1" x14ac:dyDescent="0.2">
      <c r="A59" s="1"/>
      <c r="B59" s="61" t="s">
        <v>85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>
        <f>SUM(C59:N59)</f>
        <v>0</v>
      </c>
      <c r="P59" s="95"/>
      <c r="Q59" s="95"/>
    </row>
    <row r="60" spans="1:18" ht="21" customHeight="1" x14ac:dyDescent="0.2">
      <c r="B60"/>
      <c r="C60"/>
      <c r="D60"/>
      <c r="E60"/>
      <c r="F60"/>
    </row>
    <row r="61" spans="1:18" ht="21" customHeight="1" x14ac:dyDescent="0.2">
      <c r="A61" s="1"/>
      <c r="B61" s="24" t="s">
        <v>77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45">
        <f>SUM(C61:N61)</f>
        <v>0</v>
      </c>
    </row>
    <row r="62" spans="1:18" ht="21" customHeight="1" x14ac:dyDescent="0.2">
      <c r="B62" s="54" t="s">
        <v>78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6">
        <f>SUM(C62:N62)-0</f>
        <v>0</v>
      </c>
      <c r="P62" s="83"/>
      <c r="Q62" s="83"/>
    </row>
    <row r="63" spans="1:18" ht="21" customHeight="1" x14ac:dyDescent="0.2">
      <c r="B63" s="97" t="s">
        <v>79</v>
      </c>
      <c r="C63" s="55"/>
      <c r="D63" s="55"/>
      <c r="E63" s="55"/>
      <c r="F63" s="55"/>
      <c r="G63" s="55"/>
      <c r="H63" s="55"/>
      <c r="I63" s="55"/>
      <c r="J63" s="55"/>
      <c r="K63" s="55"/>
      <c r="L63" s="110"/>
      <c r="M63" s="55"/>
      <c r="N63" s="55"/>
      <c r="O63" s="56">
        <f>SUM(C63:N63)-0</f>
        <v>0</v>
      </c>
      <c r="P63" s="83"/>
      <c r="Q63" s="83"/>
    </row>
    <row r="64" spans="1:18" ht="21" customHeight="1" thickBot="1" x14ac:dyDescent="0.25">
      <c r="B6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8" ht="21" customHeight="1" thickTop="1" thickBot="1" x14ac:dyDescent="0.25">
      <c r="B65" s="103" t="s">
        <v>80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26">
        <f>SUM(C65:N65)-0</f>
        <v>0</v>
      </c>
    </row>
    <row r="66" spans="1:18" ht="21" customHeight="1" thickTop="1" x14ac:dyDescent="0.2">
      <c r="B66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8" ht="21" customHeight="1" thickBot="1" x14ac:dyDescent="0.25">
      <c r="A67" s="1"/>
      <c r="B67" s="24" t="s">
        <v>81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5">
        <f>SUM(C67:N67)</f>
        <v>0</v>
      </c>
    </row>
    <row r="68" spans="1:18" ht="21" customHeight="1" thickTop="1" thickBot="1" x14ac:dyDescent="0.25">
      <c r="B68" s="99" t="s">
        <v>82</v>
      </c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1"/>
      <c r="O68" s="102">
        <f>SUM(C68:N68)-0</f>
        <v>0</v>
      </c>
    </row>
    <row r="69" spans="1:18" ht="21" customHeight="1" thickTop="1" thickBot="1" x14ac:dyDescent="0.25">
      <c r="B69" s="98" t="s">
        <v>83</v>
      </c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5"/>
      <c r="O69" s="86">
        <f>SUM(C69:N69)-0</f>
        <v>0</v>
      </c>
    </row>
    <row r="70" spans="1:18" ht="21" customHeight="1" thickTop="1" x14ac:dyDescent="0.2">
      <c r="B70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 t="s">
        <v>67</v>
      </c>
      <c r="O70" s="14">
        <f>O69+O68+O65+O63+O62</f>
        <v>0</v>
      </c>
    </row>
    <row r="71" spans="1:18" ht="21" customHeight="1" x14ac:dyDescent="0.2">
      <c r="B71"/>
      <c r="C71" s="31"/>
      <c r="D71"/>
      <c r="E71"/>
      <c r="F71"/>
      <c r="N71" s="111" t="s">
        <v>68</v>
      </c>
      <c r="O71" s="14">
        <f>O70-N75</f>
        <v>0</v>
      </c>
    </row>
    <row r="72" spans="1:18" ht="21" customHeight="1" x14ac:dyDescent="0.2">
      <c r="B72" s="96" t="s">
        <v>84</v>
      </c>
      <c r="C72" s="132" t="s">
        <v>52</v>
      </c>
      <c r="D72" s="133"/>
      <c r="E72" s="133"/>
      <c r="F72" s="133"/>
      <c r="G72" s="132">
        <f>O56-O61+O62+O63+O65-O67+O68+O69</f>
        <v>0</v>
      </c>
      <c r="H72" s="133"/>
      <c r="I72" s="132">
        <f>O56-O61+O62+O63+O65-O67+O68+O69-N75</f>
        <v>0</v>
      </c>
      <c r="J72" s="133"/>
      <c r="K72" s="107"/>
      <c r="L72" s="134" t="s">
        <v>66</v>
      </c>
      <c r="M72" s="134"/>
      <c r="N72" s="134"/>
      <c r="O72" s="106">
        <f>O77+O30+O31+O32</f>
        <v>0</v>
      </c>
      <c r="P72" s="120">
        <v>0</v>
      </c>
      <c r="Q72" s="14">
        <f>O72-P72</f>
        <v>0</v>
      </c>
    </row>
    <row r="73" spans="1:18" ht="21" customHeight="1" thickBot="1" x14ac:dyDescent="0.25">
      <c r="B73"/>
      <c r="C73" s="31"/>
      <c r="D73"/>
      <c r="E73"/>
      <c r="F73"/>
    </row>
    <row r="74" spans="1:18" ht="21" customHeight="1" x14ac:dyDescent="0.2">
      <c r="B74" s="91" t="s">
        <v>65</v>
      </c>
      <c r="C74" s="92" t="s">
        <v>53</v>
      </c>
      <c r="D74" s="92" t="s">
        <v>54</v>
      </c>
      <c r="E74" s="92" t="s">
        <v>55</v>
      </c>
      <c r="F74" s="92" t="s">
        <v>56</v>
      </c>
      <c r="G74" s="92" t="s">
        <v>57</v>
      </c>
      <c r="H74" s="92" t="s">
        <v>58</v>
      </c>
      <c r="I74" s="92" t="s">
        <v>59</v>
      </c>
      <c r="J74" s="92" t="s">
        <v>60</v>
      </c>
      <c r="K74" s="92" t="s">
        <v>61</v>
      </c>
      <c r="L74" s="92" t="s">
        <v>62</v>
      </c>
      <c r="M74" s="92" t="s">
        <v>63</v>
      </c>
      <c r="N74" s="92" t="s">
        <v>64</v>
      </c>
      <c r="O74" s="127" t="s">
        <v>46</v>
      </c>
      <c r="P74" t="s">
        <v>73</v>
      </c>
    </row>
    <row r="75" spans="1:18" ht="21" customHeight="1" x14ac:dyDescent="0.2">
      <c r="B75" s="93" t="s">
        <v>75</v>
      </c>
      <c r="C75" s="118">
        <f>0-C76</f>
        <v>0</v>
      </c>
      <c r="D75" s="130">
        <f>C75-D76</f>
        <v>0</v>
      </c>
      <c r="E75" s="122">
        <f t="shared" ref="E75:N75" si="0">D75-E76</f>
        <v>0</v>
      </c>
      <c r="F75" s="122">
        <f t="shared" si="0"/>
        <v>0</v>
      </c>
      <c r="G75" s="113">
        <f t="shared" si="0"/>
        <v>0</v>
      </c>
      <c r="H75" s="113">
        <f t="shared" si="0"/>
        <v>0</v>
      </c>
      <c r="I75" s="109">
        <f t="shared" si="0"/>
        <v>0</v>
      </c>
      <c r="J75" s="109">
        <f t="shared" si="0"/>
        <v>0</v>
      </c>
      <c r="K75" s="109">
        <f>J75-K76</f>
        <v>0</v>
      </c>
      <c r="L75" s="109">
        <f t="shared" si="0"/>
        <v>0</v>
      </c>
      <c r="M75" s="109">
        <f>L75-M76</f>
        <v>0</v>
      </c>
      <c r="N75" s="109">
        <f t="shared" si="0"/>
        <v>0</v>
      </c>
      <c r="O75" s="124"/>
      <c r="P75" s="120">
        <f>0</f>
        <v>0</v>
      </c>
      <c r="R75" s="119"/>
    </row>
    <row r="76" spans="1:18" ht="21" customHeight="1" x14ac:dyDescent="0.2">
      <c r="B76" s="93" t="s">
        <v>49</v>
      </c>
      <c r="C76" s="114">
        <f>SUM(0-C77)+0</f>
        <v>0</v>
      </c>
      <c r="D76" s="114">
        <f t="shared" ref="D76:N76" si="1">SUM(0-D77)</f>
        <v>0</v>
      </c>
      <c r="E76" s="121">
        <f t="shared" si="1"/>
        <v>0</v>
      </c>
      <c r="F76" s="115">
        <f t="shared" si="1"/>
        <v>0</v>
      </c>
      <c r="G76" s="115">
        <f t="shared" si="1"/>
        <v>0</v>
      </c>
      <c r="H76" s="115">
        <f t="shared" si="1"/>
        <v>0</v>
      </c>
      <c r="I76" s="115">
        <f t="shared" si="1"/>
        <v>0</v>
      </c>
      <c r="J76" s="115">
        <f t="shared" si="1"/>
        <v>0</v>
      </c>
      <c r="K76" s="121">
        <f t="shared" si="1"/>
        <v>0</v>
      </c>
      <c r="L76" s="115">
        <f t="shared" si="1"/>
        <v>0</v>
      </c>
      <c r="M76" s="115">
        <f t="shared" si="1"/>
        <v>0</v>
      </c>
      <c r="N76" s="115">
        <f t="shared" si="1"/>
        <v>0</v>
      </c>
      <c r="O76" s="125">
        <f>SUM(C76:N76)</f>
        <v>0</v>
      </c>
      <c r="P76" s="120">
        <v>0</v>
      </c>
      <c r="Q76" s="120">
        <f>P76-O76+0</f>
        <v>0</v>
      </c>
    </row>
    <row r="77" spans="1:18" ht="21" customHeight="1" thickBot="1" x14ac:dyDescent="0.25">
      <c r="B77" s="94" t="s">
        <v>76</v>
      </c>
      <c r="C77" s="116">
        <v>0</v>
      </c>
      <c r="D77" s="116">
        <v>0</v>
      </c>
      <c r="E77" s="117">
        <v>0</v>
      </c>
      <c r="F77" s="117">
        <v>0</v>
      </c>
      <c r="G77" s="117"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26">
        <f>SUM(C77:N77)</f>
        <v>0</v>
      </c>
      <c r="P77" s="123">
        <v>0</v>
      </c>
      <c r="Q77" s="120">
        <f>P77-O77</f>
        <v>0</v>
      </c>
      <c r="R77" s="119"/>
    </row>
    <row r="78" spans="1:18" ht="21" customHeight="1" x14ac:dyDescent="0.2">
      <c r="B78"/>
      <c r="C78"/>
      <c r="D78"/>
      <c r="E78"/>
      <c r="F78"/>
    </row>
    <row r="79" spans="1:18" ht="21" customHeight="1" x14ac:dyDescent="0.2">
      <c r="C79"/>
    </row>
  </sheetData>
  <mergeCells count="5">
    <mergeCell ref="B14:P14"/>
    <mergeCell ref="C72:F72"/>
    <mergeCell ref="G72:H72"/>
    <mergeCell ref="I72:J72"/>
    <mergeCell ref="L72:N72"/>
  </mergeCells>
  <phoneticPr fontId="45" type="noConversion"/>
  <conditionalFormatting sqref="C5:O5">
    <cfRule type="cellIs" dxfId="88" priority="1" operator="lessThan">
      <formula>0</formula>
    </cfRule>
    <cfRule type="cellIs" dxfId="87" priority="2" operator="greaterThan">
      <formula>0</formula>
    </cfRule>
  </conditionalFormatting>
  <conditionalFormatting sqref="M5">
    <cfRule type="cellIs" dxfId="86" priority="3" operator="greaterThan">
      <formula>26000</formula>
    </cfRule>
  </conditionalFormatting>
  <conditionalFormatting sqref="N5">
    <cfRule type="cellIs" dxfId="85" priority="5" operator="greaterThan">
      <formula>26000</formula>
    </cfRule>
  </conditionalFormatting>
  <conditionalFormatting sqref="O8">
    <cfRule type="cellIs" dxfId="84" priority="4" operator="greaterThan">
      <formula>26000</formula>
    </cfRule>
  </conditionalFormatting>
  <printOptions horizontalCentered="1"/>
  <pageMargins left="0.25" right="0.25" top="0.75" bottom="0.75" header="0.3" footer="0.3"/>
  <pageSetup paperSize="9" scale="36" fitToHeight="0" orientation="landscape" r:id="rId1"/>
  <headerFooter differentFirst="1">
    <oddFooter>Page &amp;P of &amp;N</oddFooter>
  </headerFooter>
  <drawing r:id="rId2"/>
  <legacyDrawing r:id="rId3"/>
  <tableParts count="3"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markers="1" high="1" low="1" displayHidden="1" xr2:uid="{6BAB6C19-299B-4446-95E8-8ACA529CEAE6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'2023'!C33:N33</xm:f>
              <xm:sqref>P33</xm:sqref>
            </x14:sparkline>
          </x14:sparklines>
        </x14:sparklineGroup>
        <x14:sparklineGroup manualMax="0" manualMin="0" displayEmptyCellsAs="span" markers="1" high="1" low="1" displayHidden="1" xr2:uid="{18B4E044-E0B4-0440-902F-5FE962F8B776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'2023'!C28:N28</xm:f>
              <xm:sqref>P28</xm:sqref>
            </x14:sparkline>
            <x14:sparkline>
              <xm:f>'2023'!C29:N29</xm:f>
              <xm:sqref>P29</xm:sqref>
            </x14:sparkline>
          </x14:sparklines>
        </x14:sparklineGroup>
        <x14:sparklineGroup manualMax="0" manualMin="0" displayEmptyCellsAs="span" markers="1" high="1" low="1" displayHidden="1" xr2:uid="{84BF304B-28E8-8849-8DFE-2B2272657D95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'2023'!C46:N46</xm:f>
              <xm:sqref>P46</xm:sqref>
            </x14:sparkline>
          </x14:sparklines>
        </x14:sparklineGroup>
        <x14:sparklineGroup manualMax="0" manualMin="0" displayEmptyCellsAs="gap" markers="1" high="1" low="1" xr2:uid="{693BB3BC-C2F4-1F46-B58E-AB9EF9479897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rgb="FF92D050"/>
          <x14:colorLow rgb="FFFF0000"/>
          <x14:sparklines>
            <x14:sparkline>
              <xm:f>'2023'!C8:N8</xm:f>
              <xm:sqref>P8</xm:sqref>
            </x14:sparkline>
            <x14:sparkline>
              <xm:f>'2023'!C9:N9</xm:f>
              <xm:sqref>P9</xm:sqref>
            </x14:sparkline>
            <x14:sparkline>
              <xm:f>'2023'!C10:N10</xm:f>
              <xm:sqref>P10</xm:sqref>
            </x14:sparkline>
            <x14:sparkline>
              <xm:f>'2023'!C11:N11</xm:f>
              <xm:sqref>P11</xm:sqref>
            </x14:sparkline>
            <x14:sparkline>
              <xm:f>'2023'!C12:N12</xm:f>
              <xm:sqref>P12</xm:sqref>
            </x14:sparkline>
          </x14:sparklines>
        </x14:sparklineGroup>
        <x14:sparklineGroup manualMax="0" manualMin="0" displayEmptyCellsAs="span" markers="1" high="1" low="1" displayHidden="1" xr2:uid="{82409BE1-E238-7649-8B1E-E9A14841BEDA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'2023'!C34:N34</xm:f>
              <xm:sqref>P34</xm:sqref>
            </x14:sparkline>
          </x14:sparklines>
        </x14:sparklineGroup>
        <x14:sparklineGroup manualMax="0" manualMin="0" type="column" displayEmptyCellsAs="gap" high="1" low="1" xr2:uid="{B8286966-C84B-DB40-8099-5C51C5F60FA9}">
          <x14:colorSeries theme="5"/>
          <x14:colorNegative rgb="FFFFB620"/>
          <x14:colorAxis rgb="FF000000"/>
          <x14:colorMarkers rgb="FFD70077"/>
          <x14:colorFirst rgb="FF777777"/>
          <x14:colorLast rgb="FF359CEB"/>
          <x14:colorHigh rgb="FFFF0000"/>
          <x14:colorLow rgb="FF92D050"/>
          <x14:sparklines>
            <x14:sparkline>
              <xm:f>'2023'!C53:N53</xm:f>
              <xm:sqref>P53</xm:sqref>
            </x14:sparkline>
            <x14:sparkline>
              <xm:f>'2023'!C13:N13</xm:f>
              <xm:sqref>P13</xm:sqref>
            </x14:sparkline>
            <x14:sparkline>
              <xm:f>'2023'!C5:N5</xm:f>
              <xm:sqref>P5</xm:sqref>
            </x14:sparkline>
          </x14:sparklines>
        </x14:sparklineGroup>
        <x14:sparklineGroup manualMax="0" manualMin="0" displayEmptyCellsAs="span" markers="1" high="1" low="1" displayHidden="1" xr2:uid="{536B0F71-E5DB-F042-9CE1-173B1B98DBED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'2023'!C16:N16</xm:f>
              <xm:sqref>P16</xm:sqref>
            </x14:sparkline>
            <x14:sparkline>
              <xm:f>'2023'!C17:N17</xm:f>
              <xm:sqref>P17</xm:sqref>
            </x14:sparkline>
            <x14:sparkline>
              <xm:f>'2023'!C18:N18</xm:f>
              <xm:sqref>P18</xm:sqref>
            </x14:sparkline>
            <x14:sparkline>
              <xm:f>'2023'!C19:N19</xm:f>
              <xm:sqref>P19</xm:sqref>
            </x14:sparkline>
            <x14:sparkline>
              <xm:f>'2023'!C25:N25</xm:f>
              <xm:sqref>P25</xm:sqref>
            </x14:sparkline>
            <x14:sparkline>
              <xm:f>'2023'!C26:N26</xm:f>
              <xm:sqref>P26</xm:sqref>
            </x14:sparkline>
            <x14:sparkline>
              <xm:f>'2023'!C27:N27</xm:f>
              <xm:sqref>P27</xm:sqref>
            </x14:sparkline>
            <x14:sparkline>
              <xm:f>'2023'!C35:N35</xm:f>
              <xm:sqref>P35</xm:sqref>
            </x14:sparkline>
            <x14:sparkline>
              <xm:f>'2023'!C36:N36</xm:f>
              <xm:sqref>P36</xm:sqref>
            </x14:sparkline>
            <x14:sparkline>
              <xm:f>'2023'!C37:N37</xm:f>
              <xm:sqref>P37</xm:sqref>
            </x14:sparkline>
            <x14:sparkline>
              <xm:f>'2023'!C38:N38</xm:f>
              <xm:sqref>P38</xm:sqref>
            </x14:sparkline>
            <x14:sparkline>
              <xm:f>'2023'!C39:N39</xm:f>
              <xm:sqref>P39</xm:sqref>
            </x14:sparkline>
            <x14:sparkline>
              <xm:f>'2023'!C40:N40</xm:f>
              <xm:sqref>P40</xm:sqref>
            </x14:sparkline>
            <x14:sparkline>
              <xm:f>'2023'!C41:N41</xm:f>
              <xm:sqref>P41</xm:sqref>
            </x14:sparkline>
            <x14:sparkline>
              <xm:f>'2023'!C42:N42</xm:f>
              <xm:sqref>P42</xm:sqref>
            </x14:sparkline>
            <x14:sparkline>
              <xm:f>'2023'!C43:N43</xm:f>
              <xm:sqref>P43</xm:sqref>
            </x14:sparkline>
            <x14:sparkline>
              <xm:f>'2023'!C44:N44</xm:f>
              <xm:sqref>P44</xm:sqref>
            </x14:sparkline>
            <x14:sparkline>
              <xm:f>'2023'!C45:N45</xm:f>
              <xm:sqref>P45</xm:sqref>
            </x14:sparkline>
            <x14:sparkline>
              <xm:f>'2023'!C47:N47</xm:f>
              <xm:sqref>P47</xm:sqref>
            </x14:sparkline>
            <x14:sparkline>
              <xm:f>'2023'!C48:N48</xm:f>
              <xm:sqref>P48</xm:sqref>
            </x14:sparkline>
            <x14:sparkline>
              <xm:f>'2023'!C49:N49</xm:f>
              <xm:sqref>P49</xm:sqref>
            </x14:sparkline>
            <x14:sparkline>
              <xm:f>'2023'!C50:N50</xm:f>
              <xm:sqref>P50</xm:sqref>
            </x14:sparkline>
            <x14:sparkline>
              <xm:f>'2023'!C51:N51</xm:f>
              <xm:sqref>P51</xm:sqref>
            </x14:sparkline>
            <x14:sparkline>
              <xm:f>'2023'!C52:N52</xm:f>
              <xm:sqref>P52</xm:sqref>
            </x14:sparkline>
            <x14:sparkline>
              <xm:f>'2023'!C20:N20</xm:f>
              <xm:sqref>P20</xm:sqref>
            </x14:sparkline>
            <x14:sparkline>
              <xm:f>'2023'!C21:N21</xm:f>
              <xm:sqref>P21</xm:sqref>
            </x14:sparkline>
            <x14:sparkline>
              <xm:f>'2023'!C22:N22</xm:f>
              <xm:sqref>P22</xm:sqref>
            </x14:sparkline>
            <x14:sparkline>
              <xm:f>'2023'!C23:N23</xm:f>
              <xm:sqref>P23</xm:sqref>
            </x14:sparkline>
            <x14:sparkline>
              <xm:f>'2023'!C24:N24</xm:f>
              <xm:sqref>P24</xm:sqref>
            </x14:sparkline>
          </x14:sparklines>
        </x14:sparklineGroup>
        <x14:sparklineGroup manualMax="0" manualMin="0" displayEmptyCellsAs="span" markers="1" high="1" low="1" displayHidden="1" xr2:uid="{9267E321-8250-CD4E-B0B4-EE1C649F6643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'2023'!C30:N30</xm:f>
              <xm:sqref>P30</xm:sqref>
            </x14:sparkline>
            <x14:sparkline>
              <xm:f>'2023'!C31:N31</xm:f>
              <xm:sqref>P31</xm:sqref>
            </x14:sparkline>
            <x14:sparkline>
              <xm:f>'2023'!C32:N32</xm:f>
              <xm:sqref>P32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25E1ED9-A64D-4557-A31C-3D71608F23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2023</vt:lpstr>
      <vt:lpstr>'2023'!BudgetJahr</vt:lpstr>
      <vt:lpstr>'2023'!Drucktitel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2015-12-14T11:00:34Z</dcterms:created>
  <dcterms:modified xsi:type="dcterms:W3CDTF">2023-06-26T12:42:23Z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TC029300579991</vt:lpwstr>
  </property>
</Properties>
</file>