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yaros\Desktop\БИТ\Лаб2\"/>
    </mc:Choice>
  </mc:AlternateContent>
  <xr:revisionPtr revIDLastSave="0" documentId="13_ncr:1_{3C409882-575C-4127-B845-1EBAA802893D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Зад. 1" sheetId="1" r:id="rId1"/>
    <sheet name="Зад. 1(автофильтр 1)" sheetId="2" r:id="rId2"/>
    <sheet name="Зад. 1(автофильтр 2)" sheetId="3" r:id="rId3"/>
    <sheet name="Зад. 1(автофильтр 3)" sheetId="4" r:id="rId4"/>
    <sheet name="Зад. 1(расшир. фильтр 1)" sheetId="6" r:id="rId5"/>
    <sheet name="Зад. 1(расшир. фильтр 2)" sheetId="7" r:id="rId6"/>
    <sheet name="Зад. 1(расшир. фильтр 3)" sheetId="8" r:id="rId7"/>
    <sheet name="Зад. 2" sheetId="9" r:id="rId8"/>
    <sheet name="Зад. 3" sheetId="10" r:id="rId9"/>
    <sheet name="Зад. 4" sheetId="11" r:id="rId10"/>
    <sheet name="Зад. 5" sheetId="12" r:id="rId11"/>
    <sheet name="Сводная 1" sheetId="13" r:id="rId12"/>
    <sheet name="Сводная 2" sheetId="17" r:id="rId13"/>
    <sheet name="Сводная 3" sheetId="19" r:id="rId14"/>
    <sheet name="Сводная 4" sheetId="20" r:id="rId15"/>
  </sheets>
  <definedNames>
    <definedName name="_C">'Зад. 4'!$B$4:$C$6</definedName>
    <definedName name="_xlnm._FilterDatabase" localSheetId="0" hidden="1">'Зад. 1'!$A$1:$M$15</definedName>
    <definedName name="_xlnm._FilterDatabase" localSheetId="1" hidden="1">'Зад. 1(автофильтр 1)'!$A$1:$M$15</definedName>
    <definedName name="_xlnm._FilterDatabase" localSheetId="2" hidden="1">'Зад. 1(автофильтр 2)'!$A$1:$M$15</definedName>
    <definedName name="_xlnm._FilterDatabase" localSheetId="3" hidden="1">'Зад. 1(автофильтр 3)'!$A$1:$M$15</definedName>
    <definedName name="_xlnm._FilterDatabase" localSheetId="4" hidden="1">'Зад. 1(расшир. фильтр 1)'!$A$1:$M$15</definedName>
    <definedName name="_xlnm._FilterDatabase" localSheetId="5" hidden="1">'Зад. 1(расшир. фильтр 2)'!$A$1:$M$15</definedName>
    <definedName name="_xlnm._FilterDatabase" localSheetId="6" hidden="1">'Зад. 1(расшир. фильтр 3)'!$A$1:$M$15</definedName>
    <definedName name="CC">'Зад. 4'!$B$4:$C$6</definedName>
    <definedName name="D">'Зад. 4'!$B$8:$B$9</definedName>
    <definedName name="E">'Зад. 4'!$B$11:$C$11</definedName>
    <definedName name="F">'Зад. 4'!$B$1:$D$2</definedName>
    <definedName name="H">'Зад. 4'!$B$13:$B$15</definedName>
    <definedName name="K">'Зад. 4'!$B$17:$D$18</definedName>
    <definedName name="L">'Зад. 4'!$B$20:$D$21</definedName>
    <definedName name="M">'Зад. 4'!$B$23:$D$25</definedName>
    <definedName name="ВстроеннаяВременнаяШкала_Дата">#N/A</definedName>
    <definedName name="_xlnm.Extract" localSheetId="0">'Зад. 1'!$X$16:$AJ$31</definedName>
    <definedName name="_xlnm.Extract" localSheetId="1">'Зад. 1(автофильтр 1)'!$A$18:$M$18</definedName>
    <definedName name="_xlnm.Extract" localSheetId="4">'Зад. 1(расшир. фильтр 1)'!$A$18:$M$18</definedName>
    <definedName name="_xlnm.Extract" localSheetId="5">'Зад. 1(расшир. фильтр 2)'!$A$18:$M$18</definedName>
    <definedName name="_xlnm.Extract" localSheetId="6">'Зад. 1(расшир. фильтр 3)'!$A$18:$M$18</definedName>
    <definedName name="_xlnm.Criteria" localSheetId="0">'Зад. 1'!$A$17:$M$21</definedName>
    <definedName name="_xlnm.Criteria" localSheetId="1">'Зад. 1(автофильтр 1)'!$R$1:$AD$2</definedName>
    <definedName name="_xlnm.Criteria" localSheetId="4">'Зад. 1(расшир. фильтр 1)'!$R$1:$AD$3</definedName>
    <definedName name="_xlnm.Criteria" localSheetId="5">'Зад. 1(расшир. фильтр 2)'!$R$1:$AD$2</definedName>
    <definedName name="_xlnm.Criteria" localSheetId="6">'Зад. 1(расшир. фильтр 3)'!$R$1:$AD$3</definedName>
    <definedName name="Срез_Объем">#N/A</definedName>
    <definedName name="Срез_Поставщик">#N/A</definedName>
  </definedNames>
  <calcPr calcId="181029"/>
  <pivotCaches>
    <pivotCache cacheId="0" r:id="rId16"/>
    <pivotCache cacheId="1" r:id="rId17"/>
  </pivotCaches>
  <extLst>
    <ext xmlns:x14="http://schemas.microsoft.com/office/spreadsheetml/2009/9/main" uri="{BBE1A952-AA13-448e-AADC-164F8A28A991}">
      <x14:slicerCaches>
        <x14:slicerCache r:id="rId18"/>
        <x14:slicerCache r:id="rId1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20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C54" i="1" l="1"/>
  <c r="D50" i="1"/>
  <c r="D51" i="1"/>
  <c r="D52" i="1"/>
  <c r="D53" i="1"/>
  <c r="C53" i="1"/>
  <c r="C52" i="1"/>
  <c r="C51" i="1"/>
  <c r="C50" i="1"/>
  <c r="C49" i="1"/>
  <c r="D49" i="1"/>
  <c r="C48" i="1"/>
  <c r="D48" i="1" s="1"/>
  <c r="D31" i="1"/>
  <c r="D32" i="1"/>
  <c r="D33" i="1"/>
  <c r="D30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34" i="1"/>
  <c r="B24" i="11" l="1"/>
  <c r="C24" i="11"/>
  <c r="D24" i="11"/>
  <c r="B25" i="11"/>
  <c r="C25" i="11"/>
  <c r="D25" i="11"/>
  <c r="C23" i="11"/>
  <c r="D23" i="11"/>
  <c r="B23" i="11"/>
  <c r="D21" i="11"/>
  <c r="C21" i="11"/>
  <c r="B21" i="11"/>
  <c r="D20" i="11"/>
  <c r="C20" i="11"/>
  <c r="B20" i="11"/>
  <c r="B18" i="11"/>
  <c r="C18" i="11"/>
  <c r="D18" i="11"/>
  <c r="C17" i="11"/>
  <c r="D17" i="11"/>
  <c r="B17" i="11"/>
  <c r="B2" i="11"/>
  <c r="C2" i="11"/>
  <c r="D2" i="11"/>
  <c r="C1" i="11"/>
  <c r="D1" i="11"/>
  <c r="B1" i="11"/>
  <c r="B14" i="11"/>
  <c r="B15" i="11"/>
  <c r="B13" i="11"/>
  <c r="C11" i="11"/>
  <c r="B11" i="11"/>
  <c r="B9" i="11"/>
  <c r="B8" i="11"/>
  <c r="B5" i="11"/>
  <c r="C5" i="11"/>
  <c r="B6" i="11"/>
  <c r="C6" i="11"/>
  <c r="C4" i="11"/>
  <c r="B4" i="11"/>
  <c r="J30" i="11" l="1"/>
  <c r="J29" i="11"/>
  <c r="O17" i="11" a="1"/>
  <c r="O17" i="11" s="1"/>
  <c r="O14" i="11" a="1"/>
  <c r="O15" i="11" s="1"/>
  <c r="J27" i="11"/>
  <c r="J25" i="11"/>
  <c r="J26" i="11"/>
  <c r="J24" i="11"/>
  <c r="J23" i="11"/>
  <c r="H17" i="11" a="1"/>
  <c r="J17" i="11" s="1"/>
  <c r="O10" i="11" a="1"/>
  <c r="O10" i="11" s="1"/>
  <c r="O6" i="11" a="1"/>
  <c r="O7" i="11" s="1"/>
  <c r="O3" i="11" a="1"/>
  <c r="O3" i="11" s="1"/>
  <c r="H14" i="11" a="1"/>
  <c r="H14" i="11" s="1"/>
  <c r="H10" i="11" a="1"/>
  <c r="H10" i="11" s="1"/>
  <c r="H6" i="11" a="1"/>
  <c r="H6" i="11" s="1"/>
  <c r="H3" i="11" a="1"/>
  <c r="H3" i="11" s="1"/>
  <c r="P19" i="11" l="1"/>
  <c r="Q18" i="11"/>
  <c r="P18" i="11"/>
  <c r="Q19" i="11"/>
  <c r="O19" i="11"/>
  <c r="Q17" i="11"/>
  <c r="P17" i="11"/>
  <c r="O18" i="11"/>
  <c r="O14" i="11"/>
  <c r="I17" i="11"/>
  <c r="I19" i="11"/>
  <c r="H17" i="11"/>
  <c r="H19" i="11"/>
  <c r="J19" i="11"/>
  <c r="J18" i="11"/>
  <c r="I18" i="11"/>
  <c r="H18" i="11"/>
  <c r="P8" i="11"/>
  <c r="Q11" i="11"/>
  <c r="Q4" i="11"/>
  <c r="P4" i="11"/>
  <c r="P6" i="11"/>
  <c r="Q3" i="11"/>
  <c r="P12" i="11"/>
  <c r="Q6" i="11"/>
  <c r="O4" i="11"/>
  <c r="P3" i="11"/>
  <c r="P10" i="11"/>
  <c r="O12" i="11"/>
  <c r="Q8" i="11"/>
  <c r="Q12" i="11"/>
  <c r="P11" i="11"/>
  <c r="O8" i="11"/>
  <c r="O11" i="11"/>
  <c r="Q7" i="11"/>
  <c r="Q10" i="11"/>
  <c r="O6" i="11"/>
  <c r="P7" i="11"/>
  <c r="H15" i="11"/>
  <c r="J12" i="11"/>
  <c r="J11" i="11"/>
  <c r="H12" i="11"/>
  <c r="I12" i="11"/>
  <c r="I10" i="11"/>
  <c r="J10" i="11"/>
  <c r="H11" i="11"/>
  <c r="I11" i="11"/>
  <c r="I8" i="11"/>
  <c r="H8" i="11"/>
  <c r="J7" i="11"/>
  <c r="I6" i="11"/>
  <c r="J8" i="11"/>
  <c r="I7" i="11"/>
  <c r="H7" i="11"/>
  <c r="J6" i="11"/>
  <c r="I3" i="11"/>
  <c r="J3" i="11"/>
  <c r="H4" i="11"/>
  <c r="I4" i="11"/>
  <c r="J4" i="11"/>
  <c r="J3" i="10" l="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J2" i="10"/>
  <c r="I2" i="10"/>
  <c r="W14" i="9"/>
  <c r="W15" i="9"/>
  <c r="W16" i="9"/>
  <c r="W17" i="9"/>
  <c r="W13" i="9"/>
  <c r="R14" i="9"/>
  <c r="R15" i="9"/>
  <c r="R16" i="9"/>
  <c r="R17" i="9"/>
  <c r="R13" i="9"/>
  <c r="J26" i="9"/>
  <c r="K26" i="9"/>
  <c r="L26" i="9"/>
  <c r="M26" i="9"/>
  <c r="N26" i="9"/>
  <c r="J27" i="9"/>
  <c r="K27" i="9"/>
  <c r="L27" i="9"/>
  <c r="M27" i="9"/>
  <c r="N27" i="9"/>
  <c r="J28" i="9"/>
  <c r="K28" i="9"/>
  <c r="L28" i="9"/>
  <c r="M28" i="9"/>
  <c r="N28" i="9"/>
  <c r="L24" i="9"/>
  <c r="M24" i="9"/>
  <c r="N24" i="9"/>
  <c r="L25" i="9"/>
  <c r="M25" i="9"/>
  <c r="N25" i="9"/>
  <c r="J24" i="9"/>
  <c r="J25" i="9"/>
  <c r="K25" i="9"/>
  <c r="K24" i="9"/>
  <c r="M22" i="9"/>
  <c r="M21" i="9"/>
  <c r="B18" i="9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34" i="1"/>
  <c r="C33" i="1"/>
  <c r="C32" i="1"/>
  <c r="C31" i="1"/>
  <c r="C30" i="1"/>
  <c r="U19" i="1" l="1"/>
  <c r="U18" i="1"/>
  <c r="T19" i="1"/>
  <c r="T18" i="1"/>
  <c r="S19" i="1"/>
  <c r="S18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AA24" i="4"/>
  <c r="AA18" i="4"/>
  <c r="AA28" i="4"/>
  <c r="AA31" i="4"/>
  <c r="AA21" i="4"/>
  <c r="AA20" i="4"/>
  <c r="AA23" i="4"/>
  <c r="AA27" i="4"/>
  <c r="AA25" i="4"/>
  <c r="AA29" i="4"/>
  <c r="AA30" i="4"/>
  <c r="AA19" i="4"/>
  <c r="AA22" i="4"/>
  <c r="AA26" i="4"/>
  <c r="AA25" i="3"/>
  <c r="AA29" i="3"/>
  <c r="AA27" i="3"/>
  <c r="AA24" i="3"/>
  <c r="AA19" i="3"/>
  <c r="AA31" i="3"/>
  <c r="AA26" i="3"/>
  <c r="AA22" i="3"/>
  <c r="AA21" i="3"/>
  <c r="AA30" i="3"/>
  <c r="AA23" i="3"/>
  <c r="AA20" i="3"/>
  <c r="AA28" i="3"/>
  <c r="AA18" i="3"/>
  <c r="AA20" i="2"/>
  <c r="AA21" i="2"/>
  <c r="AA22" i="2"/>
  <c r="AA23" i="2"/>
  <c r="AA24" i="2"/>
  <c r="AA25" i="2"/>
  <c r="AA17" i="2"/>
  <c r="AA26" i="2"/>
  <c r="AA27" i="2"/>
  <c r="AA28" i="2"/>
  <c r="AA18" i="2"/>
  <c r="AA29" i="2"/>
  <c r="AA19" i="2"/>
  <c r="AA30" i="2"/>
  <c r="M15" i="8"/>
  <c r="M14" i="8"/>
  <c r="M13" i="8"/>
  <c r="M12" i="8"/>
  <c r="M11" i="8"/>
  <c r="M10" i="8"/>
  <c r="M9" i="8"/>
  <c r="M8" i="8"/>
  <c r="M7" i="8"/>
  <c r="M6" i="8"/>
  <c r="M5" i="8"/>
  <c r="M4" i="8"/>
  <c r="M3" i="8"/>
  <c r="M2" i="8"/>
  <c r="M15" i="7"/>
  <c r="M14" i="7"/>
  <c r="M13" i="7"/>
  <c r="M12" i="7"/>
  <c r="M11" i="7"/>
  <c r="M10" i="7"/>
  <c r="M9" i="7"/>
  <c r="M8" i="7"/>
  <c r="M7" i="7"/>
  <c r="M6" i="7"/>
  <c r="M5" i="7"/>
  <c r="M4" i="7"/>
  <c r="M3" i="7"/>
  <c r="M2" i="7"/>
  <c r="M15" i="6"/>
  <c r="M14" i="6"/>
  <c r="M13" i="6"/>
  <c r="M12" i="6"/>
  <c r="M11" i="6"/>
  <c r="M10" i="6"/>
  <c r="M9" i="6"/>
  <c r="M8" i="6"/>
  <c r="M7" i="6"/>
  <c r="M6" i="6"/>
  <c r="M5" i="6"/>
  <c r="M4" i="6"/>
  <c r="M3" i="6"/>
  <c r="M2" i="6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M2" i="3"/>
  <c r="M3" i="3"/>
  <c r="M4" i="3"/>
  <c r="M5" i="3"/>
  <c r="M6" i="3"/>
  <c r="M7" i="3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M15" i="3"/>
  <c r="M14" i="3"/>
  <c r="M13" i="3"/>
  <c r="M12" i="3"/>
  <c r="M11" i="3"/>
  <c r="M10" i="3"/>
  <c r="M9" i="3"/>
  <c r="M8" i="3"/>
  <c r="T2" i="1" l="1"/>
  <c r="P13" i="1" l="1"/>
  <c r="P14" i="1"/>
  <c r="P15" i="1"/>
  <c r="P25" i="1" s="1"/>
  <c r="P16" i="1"/>
  <c r="P17" i="1"/>
  <c r="P18" i="1"/>
  <c r="P19" i="1"/>
  <c r="P20" i="1"/>
  <c r="P21" i="1"/>
  <c r="P22" i="1"/>
  <c r="P23" i="1"/>
  <c r="P24" i="1"/>
  <c r="P12" i="1"/>
  <c r="S2" i="1" l="1"/>
  <c r="R2" i="1"/>
</calcChain>
</file>

<file path=xl/sharedStrings.xml><?xml version="1.0" encoding="utf-8"?>
<sst xmlns="http://schemas.openxmlformats.org/spreadsheetml/2006/main" count="1563" uniqueCount="227">
  <si>
    <t>№</t>
  </si>
  <si>
    <t>Фамилия</t>
  </si>
  <si>
    <t>Имя</t>
  </si>
  <si>
    <t>Отчество</t>
  </si>
  <si>
    <t>Специальность</t>
  </si>
  <si>
    <t>Категория</t>
  </si>
  <si>
    <t>Бюджет/Внебюджет</t>
  </si>
  <si>
    <t>Староста</t>
  </si>
  <si>
    <t>Физика</t>
  </si>
  <si>
    <t>Математика</t>
  </si>
  <si>
    <t>Базовые ИТ в н/г отрасли</t>
  </si>
  <si>
    <t>ИСиТ</t>
  </si>
  <si>
    <t>Каспаров</t>
  </si>
  <si>
    <t>Дмитрий</t>
  </si>
  <si>
    <t>Владимирович</t>
  </si>
  <si>
    <t>+</t>
  </si>
  <si>
    <t>Уварова</t>
  </si>
  <si>
    <t>Дарья</t>
  </si>
  <si>
    <t>Валерьевна</t>
  </si>
  <si>
    <t>Наумов</t>
  </si>
  <si>
    <t>Александр</t>
  </si>
  <si>
    <t>Павлович</t>
  </si>
  <si>
    <t>Ромашкина</t>
  </si>
  <si>
    <t>Галина</t>
  </si>
  <si>
    <t>Василиевна</t>
  </si>
  <si>
    <t>Зощенко</t>
  </si>
  <si>
    <t>Михаил</t>
  </si>
  <si>
    <t>Степанович</t>
  </si>
  <si>
    <t>Королёва</t>
  </si>
  <si>
    <t>Полина</t>
  </si>
  <si>
    <t>Павловна</t>
  </si>
  <si>
    <t>Стародынов</t>
  </si>
  <si>
    <t>Виктор</t>
  </si>
  <si>
    <t>Дмитриевич</t>
  </si>
  <si>
    <t>Гоголева</t>
  </si>
  <si>
    <t>Ярослава</t>
  </si>
  <si>
    <t>Олеговна</t>
  </si>
  <si>
    <t>Узурин</t>
  </si>
  <si>
    <t>Константин</t>
  </si>
  <si>
    <t>Егорович</t>
  </si>
  <si>
    <t>Никелева</t>
  </si>
  <si>
    <t>Ольга</t>
  </si>
  <si>
    <t>Александровна</t>
  </si>
  <si>
    <t>Коваль</t>
  </si>
  <si>
    <t>Максим</t>
  </si>
  <si>
    <t>Олегович</t>
  </si>
  <si>
    <t>Мишина</t>
  </si>
  <si>
    <t>Любовь</t>
  </si>
  <si>
    <t>Михаиловна</t>
  </si>
  <si>
    <t>Петухов</t>
  </si>
  <si>
    <t>Андрей</t>
  </si>
  <si>
    <t>Романович</t>
  </si>
  <si>
    <t>Негробов</t>
  </si>
  <si>
    <t>Викторович</t>
  </si>
  <si>
    <t>АА</t>
  </si>
  <si>
    <t>АТ</t>
  </si>
  <si>
    <t>АИ</t>
  </si>
  <si>
    <t>АС</t>
  </si>
  <si>
    <t>АЭ</t>
  </si>
  <si>
    <t>АМ</t>
  </si>
  <si>
    <t>л</t>
  </si>
  <si>
    <t>б</t>
  </si>
  <si>
    <t>к</t>
  </si>
  <si>
    <t>Базовая стипендия</t>
  </si>
  <si>
    <t>Социальная стипендия</t>
  </si>
  <si>
    <t>Стипендия</t>
  </si>
  <si>
    <t>Число студентов с минимальной стипендией</t>
  </si>
  <si>
    <t>Фамилия   студента с самой большой стипендией</t>
  </si>
  <si>
    <t>Число студентов бюджетников на АС</t>
  </si>
  <si>
    <t/>
  </si>
  <si>
    <t>*к*</t>
  </si>
  <si>
    <t>*0*</t>
  </si>
  <si>
    <t>&gt;=4</t>
  </si>
  <si>
    <t>ФИО</t>
  </si>
  <si>
    <t>Сумма к выдаче</t>
  </si>
  <si>
    <t>Подпись</t>
  </si>
  <si>
    <t>Ведомость для выдачи стипендии</t>
  </si>
  <si>
    <t>Приказ на отчисление</t>
  </si>
  <si>
    <t>Количество задолженностей</t>
  </si>
  <si>
    <t>Средний балл</t>
  </si>
  <si>
    <t>Процент успеваемости</t>
  </si>
  <si>
    <t>Количество отличников</t>
  </si>
  <si>
    <t>Месяц</t>
  </si>
  <si>
    <t>товар_1</t>
  </si>
  <si>
    <t>товар_2</t>
  </si>
  <si>
    <t>товар_3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</si>
  <si>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</si>
  <si>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</si>
  <si>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</si>
  <si>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</si>
  <si>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</si>
  <si>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</si>
  <si>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</si>
  <si>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</si>
  <si>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</si>
  <si>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</si>
  <si>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</si>
  <si>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</si>
  <si>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динамика</t>
  </si>
  <si>
    <t>Товар</t>
  </si>
  <si>
    <t>Объём продаж</t>
  </si>
  <si>
    <t>Города</t>
  </si>
  <si>
    <t>Самара</t>
  </si>
  <si>
    <t>Москва</t>
  </si>
  <si>
    <t>Калининград</t>
  </si>
  <si>
    <t>Владивосток</t>
  </si>
  <si>
    <t>Казань</t>
  </si>
  <si>
    <t>Таблица 1</t>
  </si>
  <si>
    <t>Таблица 2</t>
  </si>
  <si>
    <t>Марка автомобиля</t>
  </si>
  <si>
    <t>Объём двигателя</t>
  </si>
  <si>
    <t>Бензин</t>
  </si>
  <si>
    <t>Расход на 100км</t>
  </si>
  <si>
    <t>Стоимость бензина</t>
  </si>
  <si>
    <t>А1</t>
  </si>
  <si>
    <t>А2</t>
  </si>
  <si>
    <t>А3</t>
  </si>
  <si>
    <t>А4</t>
  </si>
  <si>
    <t>АИ92</t>
  </si>
  <si>
    <t>АИ95</t>
  </si>
  <si>
    <t>ДТ</t>
  </si>
  <si>
    <t>Таблица 3</t>
  </si>
  <si>
    <t>Стоимость проезда автомобиля</t>
  </si>
  <si>
    <t>Расход бензина на 100км</t>
  </si>
  <si>
    <t>Стоимость 1 литра</t>
  </si>
  <si>
    <t>Вид вклада</t>
  </si>
  <si>
    <t>% ставка</t>
  </si>
  <si>
    <t>Лучший</t>
  </si>
  <si>
    <t>Пополняй</t>
  </si>
  <si>
    <t>Управляй</t>
  </si>
  <si>
    <t>Накопительный</t>
  </si>
  <si>
    <t>Классический</t>
  </si>
  <si>
    <t>Каспаров Д. В.</t>
  </si>
  <si>
    <t>Уварова Д. В.</t>
  </si>
  <si>
    <t>Наумов А. П.</t>
  </si>
  <si>
    <t>Ромашкина Г. В.</t>
  </si>
  <si>
    <t>Стародынов В. Д.</t>
  </si>
  <si>
    <t>№ варианта</t>
  </si>
  <si>
    <t>a</t>
  </si>
  <si>
    <t>b</t>
  </si>
  <si>
    <t>h</t>
  </si>
  <si>
    <t>F1</t>
  </si>
  <si>
    <t>F2</t>
  </si>
  <si>
    <r>
      <t>Y=2*|X-5|</t>
    </r>
    <r>
      <rPr>
        <vertAlign val="superscript"/>
        <sz val="11"/>
        <color rgb="FF000000"/>
        <rFont val="Calibri"/>
        <family val="2"/>
        <charset val="204"/>
        <scheme val="minor"/>
      </rPr>
      <t>6</t>
    </r>
    <r>
      <rPr>
        <sz val="11"/>
        <color rgb="FF000000"/>
        <rFont val="Calibri"/>
        <family val="2"/>
        <charset val="204"/>
        <scheme val="minor"/>
      </rPr>
      <t xml:space="preserve">+2 </t>
    </r>
  </si>
  <si>
    <t xml:space="preserve">Y=2(X+2) </t>
  </si>
  <si>
    <t>x</t>
  </si>
  <si>
    <t>РЕЙТИНГ КРУПНЕЙШИХ ПОКУПАТЕЛЕЙ РОССИЙСКОЙ ЭКСПОРТНОЙ НЕФТИ</t>
  </si>
  <si>
    <t>Покупатель нефти</t>
  </si>
  <si>
    <t>Год образования</t>
  </si>
  <si>
    <t>Сумма контрактов, $ млрд</t>
  </si>
  <si>
    <t>Объем, млн т</t>
  </si>
  <si>
    <t>Стоимость барреля, $</t>
  </si>
  <si>
    <t>Litasco</t>
  </si>
  <si>
    <t>China National United Oil Corporation</t>
  </si>
  <si>
    <t>Total Oil Trading</t>
  </si>
  <si>
    <t>Trafigura</t>
  </si>
  <si>
    <t>Orlen</t>
  </si>
  <si>
    <t>Shell International Trading</t>
  </si>
  <si>
    <t>Mercuria Energy Trading</t>
  </si>
  <si>
    <t>Ros-GIP Limited</t>
  </si>
  <si>
    <t>Tatneft Europe</t>
  </si>
  <si>
    <t>Consept Oil Services</t>
  </si>
  <si>
    <t>Trumpet</t>
  </si>
  <si>
    <t>Sakhalin  Energy</t>
  </si>
  <si>
    <t>Glencore</t>
  </si>
  <si>
    <t>Unipes Asia Company</t>
  </si>
  <si>
    <t>Vitol</t>
  </si>
  <si>
    <t>Eni Trading &amp; Shipping</t>
  </si>
  <si>
    <t>Нафтан</t>
  </si>
  <si>
    <t>Ros-VIT Limited</t>
  </si>
  <si>
    <t>JX Nippon Oil &amp; Energy</t>
  </si>
  <si>
    <t>Мозырский НПЗ</t>
  </si>
  <si>
    <t>F</t>
  </si>
  <si>
    <t>C</t>
  </si>
  <si>
    <t>D</t>
  </si>
  <si>
    <t>E</t>
  </si>
  <si>
    <t>H</t>
  </si>
  <si>
    <t>Матричные операции</t>
  </si>
  <si>
    <t>Собственные имена</t>
  </si>
  <si>
    <t>K</t>
  </si>
  <si>
    <t>F + K</t>
  </si>
  <si>
    <t>L</t>
  </si>
  <si>
    <t>C * K</t>
  </si>
  <si>
    <t>M</t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</si>
  <si>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</si>
  <si>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E</t>
    </r>
    <r>
      <rPr>
        <b/>
        <vertAlign val="superscript"/>
        <sz val="11"/>
        <color theme="1"/>
        <rFont val="Calibri"/>
        <family val="2"/>
        <charset val="204"/>
        <scheme val="minor"/>
      </rPr>
      <t>Т</t>
    </r>
  </si>
  <si>
    <t>Анализ данных</t>
  </si>
  <si>
    <t>Максимальный элемент</t>
  </si>
  <si>
    <t>Минимальный элемент</t>
  </si>
  <si>
    <t>Среднее значение</t>
  </si>
  <si>
    <t>Сумма элементов</t>
  </si>
  <si>
    <t>Определитель матрицы</t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</si>
  <si>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-1</t>
    </r>
  </si>
  <si>
    <t>Кол-во положит. элементов</t>
  </si>
  <si>
    <t>Кол-во отриц. элементов</t>
  </si>
  <si>
    <t>Отчёт о закупках №1</t>
  </si>
  <si>
    <t xml:space="preserve">Продукт </t>
  </si>
  <si>
    <t xml:space="preserve">Поставщик </t>
  </si>
  <si>
    <t xml:space="preserve">Дата </t>
  </si>
  <si>
    <t xml:space="preserve">Объем </t>
  </si>
  <si>
    <t xml:space="preserve">Цена </t>
  </si>
  <si>
    <t xml:space="preserve">керосин </t>
  </si>
  <si>
    <t xml:space="preserve">Югпром </t>
  </si>
  <si>
    <t xml:space="preserve">сжиженный газ </t>
  </si>
  <si>
    <t xml:space="preserve">АТЭК </t>
  </si>
  <si>
    <t xml:space="preserve">конденсат </t>
  </si>
  <si>
    <t xml:space="preserve">Базойл </t>
  </si>
  <si>
    <t xml:space="preserve">Нефть </t>
  </si>
  <si>
    <t xml:space="preserve">Мазут </t>
  </si>
  <si>
    <t xml:space="preserve">мазут </t>
  </si>
  <si>
    <t xml:space="preserve">нефть </t>
  </si>
  <si>
    <t>Отчёт о закупках №2</t>
  </si>
  <si>
    <t xml:space="preserve">Сумма по полю Объем </t>
  </si>
  <si>
    <t>Названия строк</t>
  </si>
  <si>
    <t>Общий итог</t>
  </si>
  <si>
    <t>Названия столбцов</t>
  </si>
  <si>
    <t xml:space="preserve">Максимум по полю Объем </t>
  </si>
  <si>
    <t xml:space="preserve">Среднее по полю Объем </t>
  </si>
  <si>
    <t>Кв-л1</t>
  </si>
  <si>
    <t>(Все)</t>
  </si>
  <si>
    <t>Кв-л2</t>
  </si>
  <si>
    <t>Кв-л3</t>
  </si>
  <si>
    <t>Кв-л4</t>
  </si>
  <si>
    <t xml:space="preserve">Количество по полю Объем </t>
  </si>
  <si>
    <t>Сумма по полю Сумма</t>
  </si>
  <si>
    <t>Страница1</t>
  </si>
  <si>
    <t>Максимум по полю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</si>
</sst>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Bahnschrift Condensed"/>
      <family val="2"/>
      <charset val="204"/>
    </font>
    <font>
      <b/>
      <u/>
      <sz val="11"/>
      <color theme="1"/>
      <name val="Bahnschrift Condensed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Bahnschrift Condensed"/>
      <family val="2"/>
      <charset val="204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vertAlign val="superscript"/>
      <sz val="11"/>
      <color rgb="FF000000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3" xfId="0" applyFont="1" applyBorder="1"/>
    <xf numFmtId="0" fontId="1" fillId="0" borderId="2" xfId="0" applyFont="1" applyBorder="1" applyAlignment="1">
      <alignment wrapText="1"/>
    </xf>
    <xf numFmtId="0" fontId="1" fillId="0" borderId="0" xfId="0" applyFont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0" xfId="0" applyFont="1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2" fontId="1" fillId="0" borderId="0" xfId="0" applyNumberFormat="1" applyFont="1" applyFill="1" applyBorder="1" applyAlignment="1">
      <alignment horizontal="center"/>
    </xf>
    <xf numFmtId="2" fontId="1" fillId="9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10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3" fillId="0" borderId="1" xfId="0" applyFont="1" applyBorder="1" applyAlignment="1">
      <alignment vertical="center"/>
    </xf>
    <xf numFmtId="0" fontId="0" fillId="0" borderId="12" xfId="0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2" fontId="0" fillId="0" borderId="1" xfId="0" applyNumberFormat="1" applyBorder="1"/>
    <xf numFmtId="2" fontId="0" fillId="0" borderId="12" xfId="0" applyNumberFormat="1" applyBorder="1"/>
    <xf numFmtId="2" fontId="0" fillId="0" borderId="1" xfId="0" applyNumberFormat="1" applyBorder="1" applyAlignment="1"/>
    <xf numFmtId="2" fontId="0" fillId="0" borderId="12" xfId="0" applyNumberFormat="1" applyBorder="1" applyAlignment="1"/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14" fontId="6" fillId="0" borderId="22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 applyAlignment="1">
      <alignment horizontal="center"/>
    </xf>
    <xf numFmtId="14" fontId="0" fillId="0" borderId="0" xfId="0" applyNumberFormat="1"/>
    <xf numFmtId="0" fontId="3" fillId="0" borderId="1" xfId="0" applyFont="1" applyBorder="1" applyAlignment="1">
      <alignment wrapText="1"/>
    </xf>
    <xf numFmtId="10" fontId="1" fillId="2" borderId="1" xfId="0" applyNumberFormat="1" applyFont="1" applyFill="1" applyBorder="1" applyAlignment="1">
      <alignment horizontal="center" vertical="center"/>
    </xf>
    <xf numFmtId="10" fontId="1" fillId="9" borderId="1" xfId="0" applyNumberFormat="1" applyFon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10" fontId="0" fillId="1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8" borderId="8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11" borderId="1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6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7" xfId="0" applyFont="1" applyBorder="1" applyAlignment="1">
      <alignment horizontal="right"/>
    </xf>
  </cellXfs>
  <cellStyles count="1">
    <cellStyle name="Обычный" xfId="0" builtinId="0"/>
  </cellStyles>
  <dxfs count="8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00B05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00B05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00B05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00B05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00B05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00B05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00B05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00B05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00B050"/>
      </font>
    </dxf>
    <dxf>
      <font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Condensed"/>
        <family val="2"/>
        <charset val="204"/>
        <scheme val="none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00B050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11/relationships/timelineCache" Target="timelineCaches/timelineCach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балл по группам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'Зад. 1'!$B$48:$B$53</c:f>
              <c:strCache>
                <c:ptCount val="6"/>
                <c:pt idx="0">
                  <c:v>АА</c:v>
                </c:pt>
                <c:pt idx="1">
                  <c:v>АИ</c:v>
                </c:pt>
                <c:pt idx="2">
                  <c:v>АМ</c:v>
                </c:pt>
                <c:pt idx="3">
                  <c:v>АС</c:v>
                </c:pt>
                <c:pt idx="4">
                  <c:v>АТ</c:v>
                </c:pt>
                <c:pt idx="5">
                  <c:v>АЭ</c:v>
                </c:pt>
              </c:strCache>
            </c:strRef>
          </c:cat>
          <c:val>
            <c:numRef>
              <c:f>'Зад. 1'!$C$48:$C$53</c:f>
              <c:numCache>
                <c:formatCode>0.00</c:formatCode>
                <c:ptCount val="6"/>
                <c:pt idx="0">
                  <c:v>4</c:v>
                </c:pt>
                <c:pt idx="1">
                  <c:v>4</c:v>
                </c:pt>
                <c:pt idx="2">
                  <c:v>4.5</c:v>
                </c:pt>
                <c:pt idx="3">
                  <c:v>4.125</c:v>
                </c:pt>
                <c:pt idx="4">
                  <c:v>3.375</c:v>
                </c:pt>
                <c:pt idx="5">
                  <c:v>3.8333333333333335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08-4445-8A99-E85BB8E6A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715357936"/>
        <c:axId val="1049603456"/>
      </c:barChart>
      <c:catAx>
        <c:axId val="17153579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9603456"/>
        <c:crosses val="autoZero"/>
        <c:auto val="1"/>
        <c:lblAlgn val="ctr"/>
        <c:lblOffset val="100"/>
        <c:noMultiLvlLbl val="0"/>
      </c:catAx>
      <c:valAx>
        <c:axId val="10496034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535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балл по студентам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'Зад. 1'!$B$34:$B$47</c:f>
              <c:strCache>
                <c:ptCount val="14"/>
                <c:pt idx="0">
                  <c:v>Каспаров</c:v>
                </c:pt>
                <c:pt idx="1">
                  <c:v>Уварова</c:v>
                </c:pt>
                <c:pt idx="2">
                  <c:v>Наумов</c:v>
                </c:pt>
                <c:pt idx="3">
                  <c:v>Ромашкина</c:v>
                </c:pt>
                <c:pt idx="4">
                  <c:v>Зощенко</c:v>
                </c:pt>
                <c:pt idx="5">
                  <c:v>Королёва</c:v>
                </c:pt>
                <c:pt idx="6">
                  <c:v>Стародынов</c:v>
                </c:pt>
                <c:pt idx="7">
                  <c:v>Гоголева</c:v>
                </c:pt>
                <c:pt idx="8">
                  <c:v>Узурин</c:v>
                </c:pt>
                <c:pt idx="9">
                  <c:v>Никелева</c:v>
                </c:pt>
                <c:pt idx="10">
                  <c:v>Коваль</c:v>
                </c:pt>
                <c:pt idx="11">
                  <c:v>Мишина</c:v>
                </c:pt>
                <c:pt idx="12">
                  <c:v>Петухов</c:v>
                </c:pt>
                <c:pt idx="13">
                  <c:v>Негробов</c:v>
                </c:pt>
              </c:strCache>
            </c:strRef>
          </c:cat>
          <c:val>
            <c:numRef>
              <c:f>'Зад. 1'!$C$34:$C$47</c:f>
              <c:numCache>
                <c:formatCode>General</c:formatCode>
                <c:ptCount val="14"/>
                <c:pt idx="0">
                  <c:v>4.5</c:v>
                </c:pt>
                <c:pt idx="1">
                  <c:v>2.25</c:v>
                </c:pt>
                <c:pt idx="2">
                  <c:v>4</c:v>
                </c:pt>
                <c:pt idx="3">
                  <c:v>4.25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2.25</c:v>
                </c:pt>
                <c:pt idx="8">
                  <c:v>3.5</c:v>
                </c:pt>
                <c:pt idx="9">
                  <c:v>3.5</c:v>
                </c:pt>
                <c:pt idx="10">
                  <c:v>5</c:v>
                </c:pt>
                <c:pt idx="11">
                  <c:v>4.5</c:v>
                </c:pt>
                <c:pt idx="12">
                  <c:v>4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0-4C8A-AF6F-EFA49E7B6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783765920"/>
        <c:axId val="1069690736"/>
      </c:barChart>
      <c:catAx>
        <c:axId val="17837659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9690736"/>
        <c:crosses val="autoZero"/>
        <c:auto val="1"/>
        <c:lblAlgn val="ctr"/>
        <c:lblOffset val="100"/>
        <c:noMultiLvlLbl val="0"/>
      </c:catAx>
      <c:valAx>
        <c:axId val="10696907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376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балл по предметам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021-4BCB-B9F2-CEF104BB42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021-4BCB-B9F2-CEF104BB429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021-4BCB-B9F2-CEF104BB429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021-4BCB-B9F2-CEF104BB429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'Зад. 1'!$B$30:$B$33</c:f>
              <c:strCache>
                <c:ptCount val="4"/>
                <c:pt idx="0">
                  <c:v>Физика</c:v>
                </c:pt>
                <c:pt idx="1">
                  <c:v>Математика</c:v>
                </c:pt>
                <c:pt idx="2">
                  <c:v>Базовые ИТ в н/г отрасли</c:v>
                </c:pt>
                <c:pt idx="3">
                  <c:v>ИСиТ</c:v>
                </c:pt>
              </c:strCache>
            </c:strRef>
          </c:cat>
          <c:val>
            <c:numRef>
              <c:f>'Зад. 1'!$C$30:$C$33</c:f>
              <c:numCache>
                <c:formatCode>0.00</c:formatCode>
                <c:ptCount val="4"/>
                <c:pt idx="0">
                  <c:v>4.1428571428571432</c:v>
                </c:pt>
                <c:pt idx="1">
                  <c:v>3.6428571428571428</c:v>
                </c:pt>
                <c:pt idx="2">
                  <c:v>4</c:v>
                </c:pt>
                <c:pt idx="3">
                  <c:v>4.1428571428571432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41-46E8-A9FC-0B47EBADD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'Зад. 3'!$I$1</c:f>
              <c:strCache>
                <c:ptCount val="1"/>
                <c:pt idx="0">
                  <c:v>F1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'Зад. 3'!$H$2:$H$94</c:f>
              <c:numCache>
                <c:formatCode>General</c:formatCode>
                <c:ptCount val="93"/>
                <c:pt idx="0">
                  <c:v>-8</c:v>
                </c:pt>
                <c:pt idx="1">
                  <c:v>-7.75</c:v>
                </c:pt>
                <c:pt idx="2">
                  <c:v>-7.5</c:v>
                </c:pt>
                <c:pt idx="3">
                  <c:v>-7.25</c:v>
                </c:pt>
                <c:pt idx="4">
                  <c:v>-7</c:v>
                </c:pt>
                <c:pt idx="5">
                  <c:v>-6.75</c:v>
                </c:pt>
                <c:pt idx="6">
                  <c:v>-6.5</c:v>
                </c:pt>
                <c:pt idx="7">
                  <c:v>-6.25</c:v>
                </c:pt>
                <c:pt idx="8">
                  <c:v>-6</c:v>
                </c:pt>
                <c:pt idx="9">
                  <c:v>-5.75</c:v>
                </c:pt>
                <c:pt idx="10">
                  <c:v>-5.5</c:v>
                </c:pt>
                <c:pt idx="11">
                  <c:v>-5.25</c:v>
                </c:pt>
                <c:pt idx="12">
                  <c:v>-5</c:v>
                </c:pt>
                <c:pt idx="13">
                  <c:v>-4.75</c:v>
                </c:pt>
                <c:pt idx="14">
                  <c:v>-4.5</c:v>
                </c:pt>
                <c:pt idx="15">
                  <c:v>-4.25</c:v>
                </c:pt>
                <c:pt idx="16">
                  <c:v>-4</c:v>
                </c:pt>
                <c:pt idx="17">
                  <c:v>-3.75</c:v>
                </c:pt>
                <c:pt idx="18">
                  <c:v>-3.5</c:v>
                </c:pt>
                <c:pt idx="19">
                  <c:v>-3.25</c:v>
                </c:pt>
                <c:pt idx="20">
                  <c:v>-3</c:v>
                </c:pt>
                <c:pt idx="21">
                  <c:v>-2.75</c:v>
                </c:pt>
                <c:pt idx="22">
                  <c:v>-2.5</c:v>
                </c:pt>
                <c:pt idx="23">
                  <c:v>-2.25</c:v>
                </c:pt>
                <c:pt idx="24">
                  <c:v>-2</c:v>
                </c:pt>
                <c:pt idx="25">
                  <c:v>-1.75</c:v>
                </c:pt>
                <c:pt idx="26">
                  <c:v>-1.5</c:v>
                </c:pt>
                <c:pt idx="27">
                  <c:v>-1.25</c:v>
                </c:pt>
                <c:pt idx="28">
                  <c:v>-1</c:v>
                </c:pt>
                <c:pt idx="29">
                  <c:v>-0.75</c:v>
                </c:pt>
                <c:pt idx="30">
                  <c:v>-0.5</c:v>
                </c:pt>
                <c:pt idx="31">
                  <c:v>-0.25</c:v>
                </c:pt>
                <c:pt idx="32">
                  <c:v>0</c:v>
                </c:pt>
                <c:pt idx="33">
                  <c:v>0.25</c:v>
                </c:pt>
                <c:pt idx="34">
                  <c:v>0.5</c:v>
                </c:pt>
                <c:pt idx="35">
                  <c:v>0.75</c:v>
                </c:pt>
                <c:pt idx="36">
                  <c:v>1</c:v>
                </c:pt>
                <c:pt idx="37">
                  <c:v>1.25</c:v>
                </c:pt>
                <c:pt idx="38">
                  <c:v>1.5</c:v>
                </c:pt>
                <c:pt idx="39">
                  <c:v>1.75</c:v>
                </c:pt>
                <c:pt idx="40">
                  <c:v>2</c:v>
                </c:pt>
                <c:pt idx="41">
                  <c:v>2.25</c:v>
                </c:pt>
                <c:pt idx="42">
                  <c:v>2.5</c:v>
                </c:pt>
                <c:pt idx="43">
                  <c:v>2.75</c:v>
                </c:pt>
                <c:pt idx="44">
                  <c:v>3</c:v>
                </c:pt>
                <c:pt idx="45">
                  <c:v>3.25</c:v>
                </c:pt>
                <c:pt idx="46">
                  <c:v>3.5</c:v>
                </c:pt>
                <c:pt idx="47">
                  <c:v>3.75</c:v>
                </c:pt>
                <c:pt idx="48">
                  <c:v>4</c:v>
                </c:pt>
                <c:pt idx="49">
                  <c:v>4.25</c:v>
                </c:pt>
                <c:pt idx="50">
                  <c:v>4.5</c:v>
                </c:pt>
                <c:pt idx="51">
                  <c:v>4.75</c:v>
                </c:pt>
                <c:pt idx="52">
                  <c:v>5</c:v>
                </c:pt>
                <c:pt idx="53">
                  <c:v>5.25</c:v>
                </c:pt>
                <c:pt idx="54">
                  <c:v>5.5</c:v>
                </c:pt>
                <c:pt idx="55">
                  <c:v>5.75</c:v>
                </c:pt>
                <c:pt idx="56">
                  <c:v>6</c:v>
                </c:pt>
                <c:pt idx="57">
                  <c:v>6.25</c:v>
                </c:pt>
                <c:pt idx="58">
                  <c:v>6.5</c:v>
                </c:pt>
                <c:pt idx="59">
                  <c:v>6.75</c:v>
                </c:pt>
                <c:pt idx="60">
                  <c:v>7</c:v>
                </c:pt>
                <c:pt idx="61">
                  <c:v>7.25</c:v>
                </c:pt>
                <c:pt idx="62">
                  <c:v>7.5</c:v>
                </c:pt>
                <c:pt idx="63">
                  <c:v>7.75</c:v>
                </c:pt>
                <c:pt idx="64">
                  <c:v>8</c:v>
                </c:pt>
                <c:pt idx="65">
                  <c:v>8.25</c:v>
                </c:pt>
                <c:pt idx="66">
                  <c:v>8.5</c:v>
                </c:pt>
                <c:pt idx="67">
                  <c:v>8.75</c:v>
                </c:pt>
                <c:pt idx="68">
                  <c:v>9</c:v>
                </c:pt>
                <c:pt idx="69">
                  <c:v>9.25</c:v>
                </c:pt>
                <c:pt idx="70">
                  <c:v>9.5</c:v>
                </c:pt>
                <c:pt idx="71">
                  <c:v>9.75</c:v>
                </c:pt>
                <c:pt idx="72">
                  <c:v>10</c:v>
                </c:pt>
                <c:pt idx="73">
                  <c:v>10.25</c:v>
                </c:pt>
                <c:pt idx="74">
                  <c:v>10.5</c:v>
                </c:pt>
                <c:pt idx="75">
                  <c:v>10.75</c:v>
                </c:pt>
                <c:pt idx="76">
                  <c:v>11</c:v>
                </c:pt>
                <c:pt idx="77">
                  <c:v>11.25</c:v>
                </c:pt>
                <c:pt idx="78">
                  <c:v>11.5</c:v>
                </c:pt>
                <c:pt idx="79">
                  <c:v>11.75</c:v>
                </c:pt>
                <c:pt idx="80">
                  <c:v>12</c:v>
                </c:pt>
                <c:pt idx="81">
                  <c:v>12.25</c:v>
                </c:pt>
                <c:pt idx="82">
                  <c:v>12.5</c:v>
                </c:pt>
                <c:pt idx="83">
                  <c:v>12.75</c:v>
                </c:pt>
                <c:pt idx="84">
                  <c:v>13</c:v>
                </c:pt>
                <c:pt idx="85">
                  <c:v>13.25</c:v>
                </c:pt>
                <c:pt idx="86">
                  <c:v>13.5</c:v>
                </c:pt>
                <c:pt idx="87">
                  <c:v>13.75</c:v>
                </c:pt>
                <c:pt idx="88">
                  <c:v>14</c:v>
                </c:pt>
                <c:pt idx="89">
                  <c:v>14.25</c:v>
                </c:pt>
                <c:pt idx="90">
                  <c:v>14.5</c:v>
                </c:pt>
                <c:pt idx="91">
                  <c:v>14.75</c:v>
                </c:pt>
                <c:pt idx="92">
                  <c:v>15</c:v>
                </c:pt>
              </c:numCache>
            </c:numRef>
          </c:xVal>
          <c:yVal>
            <c:numRef>
              <c:f>'Зад. 3'!$I$2:$I$94</c:f>
              <c:numCache>
                <c:formatCode>General</c:formatCode>
                <c:ptCount val="93"/>
                <c:pt idx="0">
                  <c:v>9653620</c:v>
                </c:pt>
                <c:pt idx="1">
                  <c:v>8591939.4028320313</c:v>
                </c:pt>
                <c:pt idx="2">
                  <c:v>7629396.53125</c:v>
                </c:pt>
                <c:pt idx="3">
                  <c:v>6758443.0161132813</c:v>
                </c:pt>
                <c:pt idx="4">
                  <c:v>5971970</c:v>
                </c:pt>
                <c:pt idx="5">
                  <c:v>5263290.7348632813</c:v>
                </c:pt>
                <c:pt idx="6">
                  <c:v>4626123.53125</c:v>
                </c:pt>
                <c:pt idx="7">
                  <c:v>4054575.0590820313</c:v>
                </c:pt>
                <c:pt idx="8">
                  <c:v>3543124</c:v>
                </c:pt>
                <c:pt idx="9">
                  <c:v>3086605.0512695313</c:v>
                </c:pt>
                <c:pt idx="10">
                  <c:v>2680193.28125</c:v>
                </c:pt>
                <c:pt idx="11">
                  <c:v>2319388.8364257813</c:v>
                </c:pt>
                <c:pt idx="12">
                  <c:v>2000002</c:v>
                </c:pt>
                <c:pt idx="13">
                  <c:v>1718138.6020507813</c:v>
                </c:pt>
                <c:pt idx="14">
                  <c:v>1470185.78125</c:v>
                </c:pt>
                <c:pt idx="15">
                  <c:v>1252798.0981445313</c:v>
                </c:pt>
                <c:pt idx="16">
                  <c:v>1062884</c:v>
                </c:pt>
                <c:pt idx="17">
                  <c:v>897592.63720703125</c:v>
                </c:pt>
                <c:pt idx="18">
                  <c:v>754301.03125</c:v>
                </c:pt>
                <c:pt idx="19">
                  <c:v>630601.59423828125</c:v>
                </c:pt>
                <c:pt idx="20">
                  <c:v>524290</c:v>
                </c:pt>
                <c:pt idx="21">
                  <c:v>433353.40673828125</c:v>
                </c:pt>
                <c:pt idx="22">
                  <c:v>355959.03125</c:v>
                </c:pt>
                <c:pt idx="23">
                  <c:v>290443.07470703125</c:v>
                </c:pt>
                <c:pt idx="24">
                  <c:v>235300</c:v>
                </c:pt>
                <c:pt idx="25">
                  <c:v>189172.16064453125</c:v>
                </c:pt>
                <c:pt idx="26">
                  <c:v>150839.78125</c:v>
                </c:pt>
                <c:pt idx="27">
                  <c:v>119211.28955078125</c:v>
                </c:pt>
                <c:pt idx="28">
                  <c:v>93314</c:v>
                </c:pt>
                <c:pt idx="29">
                  <c:v>72285.14892578125</c:v>
                </c:pt>
                <c:pt idx="30">
                  <c:v>55363.28125</c:v>
                </c:pt>
                <c:pt idx="31">
                  <c:v>41879.98876953125</c:v>
                </c:pt>
                <c:pt idx="32">
                  <c:v>31252</c:v>
                </c:pt>
                <c:pt idx="33">
                  <c:v>22973.62158203125</c:v>
                </c:pt>
                <c:pt idx="34">
                  <c:v>16609.53125</c:v>
                </c:pt>
                <c:pt idx="35">
                  <c:v>11787.92236328125</c:v>
                </c:pt>
                <c:pt idx="36">
                  <c:v>8194</c:v>
                </c:pt>
                <c:pt idx="37">
                  <c:v>5563.82861328125</c:v>
                </c:pt>
                <c:pt idx="38">
                  <c:v>3678.53125</c:v>
                </c:pt>
                <c:pt idx="39">
                  <c:v>2358.84033203125</c:v>
                </c:pt>
                <c:pt idx="40">
                  <c:v>1460</c:v>
                </c:pt>
                <c:pt idx="41">
                  <c:v>867.02001953125</c:v>
                </c:pt>
                <c:pt idx="42">
                  <c:v>490.28125</c:v>
                </c:pt>
                <c:pt idx="43">
                  <c:v>261.49267578125</c:v>
                </c:pt>
                <c:pt idx="44">
                  <c:v>130</c:v>
                </c:pt>
                <c:pt idx="45">
                  <c:v>59.44580078125</c:v>
                </c:pt>
                <c:pt idx="46">
                  <c:v>24.78125</c:v>
                </c:pt>
                <c:pt idx="47">
                  <c:v>9.62939453125</c:v>
                </c:pt>
                <c:pt idx="48">
                  <c:v>4</c:v>
                </c:pt>
                <c:pt idx="49">
                  <c:v>2.35595703125</c:v>
                </c:pt>
                <c:pt idx="50">
                  <c:v>2.03125</c:v>
                </c:pt>
                <c:pt idx="51">
                  <c:v>2.00048828125</c:v>
                </c:pt>
                <c:pt idx="52">
                  <c:v>2</c:v>
                </c:pt>
                <c:pt idx="53">
                  <c:v>2.00048828125</c:v>
                </c:pt>
                <c:pt idx="54">
                  <c:v>2.03125</c:v>
                </c:pt>
                <c:pt idx="55">
                  <c:v>2.35595703125</c:v>
                </c:pt>
                <c:pt idx="56">
                  <c:v>4</c:v>
                </c:pt>
                <c:pt idx="57">
                  <c:v>9.62939453125</c:v>
                </c:pt>
                <c:pt idx="58">
                  <c:v>24.78125</c:v>
                </c:pt>
                <c:pt idx="59">
                  <c:v>59.44580078125</c:v>
                </c:pt>
                <c:pt idx="60">
                  <c:v>130</c:v>
                </c:pt>
                <c:pt idx="61">
                  <c:v>261.49267578125</c:v>
                </c:pt>
                <c:pt idx="62">
                  <c:v>490.28125</c:v>
                </c:pt>
                <c:pt idx="63">
                  <c:v>867.02001953125</c:v>
                </c:pt>
                <c:pt idx="64">
                  <c:v>1460</c:v>
                </c:pt>
                <c:pt idx="65">
                  <c:v>2358.84033203125</c:v>
                </c:pt>
                <c:pt idx="66">
                  <c:v>3678.53125</c:v>
                </c:pt>
                <c:pt idx="67">
                  <c:v>5563.82861328125</c:v>
                </c:pt>
                <c:pt idx="68">
                  <c:v>8194</c:v>
                </c:pt>
                <c:pt idx="69">
                  <c:v>11787.92236328125</c:v>
                </c:pt>
                <c:pt idx="70">
                  <c:v>16609.53125</c:v>
                </c:pt>
                <c:pt idx="71">
                  <c:v>22973.62158203125</c:v>
                </c:pt>
                <c:pt idx="72">
                  <c:v>31252</c:v>
                </c:pt>
                <c:pt idx="73">
                  <c:v>41879.98876953125</c:v>
                </c:pt>
                <c:pt idx="74">
                  <c:v>55363.28125</c:v>
                </c:pt>
                <c:pt idx="75">
                  <c:v>72285.14892578125</c:v>
                </c:pt>
                <c:pt idx="76">
                  <c:v>93314</c:v>
                </c:pt>
                <c:pt idx="77">
                  <c:v>119211.28955078125</c:v>
                </c:pt>
                <c:pt idx="78">
                  <c:v>150839.78125</c:v>
                </c:pt>
                <c:pt idx="79">
                  <c:v>189172.16064453125</c:v>
                </c:pt>
                <c:pt idx="80">
                  <c:v>235300</c:v>
                </c:pt>
                <c:pt idx="81">
                  <c:v>290443.07470703125</c:v>
                </c:pt>
                <c:pt idx="82">
                  <c:v>355959.03125</c:v>
                </c:pt>
                <c:pt idx="83">
                  <c:v>433353.40673828125</c:v>
                </c:pt>
                <c:pt idx="84">
                  <c:v>524290</c:v>
                </c:pt>
                <c:pt idx="85">
                  <c:v>630601.59423828125</c:v>
                </c:pt>
                <c:pt idx="86">
                  <c:v>754301.03125</c:v>
                </c:pt>
                <c:pt idx="87">
                  <c:v>897592.63720703125</c:v>
                </c:pt>
                <c:pt idx="88">
                  <c:v>1062884</c:v>
                </c:pt>
                <c:pt idx="89">
                  <c:v>1252798.0981445313</c:v>
                </c:pt>
                <c:pt idx="90">
                  <c:v>1470185.78125</c:v>
                </c:pt>
                <c:pt idx="91">
                  <c:v>1718138.6020507813</c:v>
                </c:pt>
                <c:pt idx="92">
                  <c:v>2000002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A-4519-B40B-B7B1B29B65E4}"/>
            </c:ext>
          </c:extLst>
        </c:ser>
        <c:ser>
          <c:idx val="1"/>
          <c:order val="1"/>
          <c:tx>
            <c:strRef>
              <c:f>'Зад. 3'!$J$1</c:f>
              <c:strCache>
                <c:ptCount val="1"/>
                <c:pt idx="0">
                  <c:v>F2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'Зад. 3'!$H$2:$H$94</c:f>
              <c:numCache>
                <c:formatCode>General</c:formatCode>
                <c:ptCount val="93"/>
                <c:pt idx="0">
                  <c:v>-8</c:v>
                </c:pt>
                <c:pt idx="1">
                  <c:v>-7.75</c:v>
                </c:pt>
                <c:pt idx="2">
                  <c:v>-7.5</c:v>
                </c:pt>
                <c:pt idx="3">
                  <c:v>-7.25</c:v>
                </c:pt>
                <c:pt idx="4">
                  <c:v>-7</c:v>
                </c:pt>
                <c:pt idx="5">
                  <c:v>-6.75</c:v>
                </c:pt>
                <c:pt idx="6">
                  <c:v>-6.5</c:v>
                </c:pt>
                <c:pt idx="7">
                  <c:v>-6.25</c:v>
                </c:pt>
                <c:pt idx="8">
                  <c:v>-6</c:v>
                </c:pt>
                <c:pt idx="9">
                  <c:v>-5.75</c:v>
                </c:pt>
                <c:pt idx="10">
                  <c:v>-5.5</c:v>
                </c:pt>
                <c:pt idx="11">
                  <c:v>-5.25</c:v>
                </c:pt>
                <c:pt idx="12">
                  <c:v>-5</c:v>
                </c:pt>
                <c:pt idx="13">
                  <c:v>-4.75</c:v>
                </c:pt>
                <c:pt idx="14">
                  <c:v>-4.5</c:v>
                </c:pt>
                <c:pt idx="15">
                  <c:v>-4.25</c:v>
                </c:pt>
                <c:pt idx="16">
                  <c:v>-4</c:v>
                </c:pt>
                <c:pt idx="17">
                  <c:v>-3.75</c:v>
                </c:pt>
                <c:pt idx="18">
                  <c:v>-3.5</c:v>
                </c:pt>
                <c:pt idx="19">
                  <c:v>-3.25</c:v>
                </c:pt>
                <c:pt idx="20">
                  <c:v>-3</c:v>
                </c:pt>
                <c:pt idx="21">
                  <c:v>-2.75</c:v>
                </c:pt>
                <c:pt idx="22">
                  <c:v>-2.5</c:v>
                </c:pt>
                <c:pt idx="23">
                  <c:v>-2.25</c:v>
                </c:pt>
                <c:pt idx="24">
                  <c:v>-2</c:v>
                </c:pt>
                <c:pt idx="25">
                  <c:v>-1.75</c:v>
                </c:pt>
                <c:pt idx="26">
                  <c:v>-1.5</c:v>
                </c:pt>
                <c:pt idx="27">
                  <c:v>-1.25</c:v>
                </c:pt>
                <c:pt idx="28">
                  <c:v>-1</c:v>
                </c:pt>
                <c:pt idx="29">
                  <c:v>-0.75</c:v>
                </c:pt>
                <c:pt idx="30">
                  <c:v>-0.5</c:v>
                </c:pt>
                <c:pt idx="31">
                  <c:v>-0.25</c:v>
                </c:pt>
                <c:pt idx="32">
                  <c:v>0</c:v>
                </c:pt>
                <c:pt idx="33">
                  <c:v>0.25</c:v>
                </c:pt>
                <c:pt idx="34">
                  <c:v>0.5</c:v>
                </c:pt>
                <c:pt idx="35">
                  <c:v>0.75</c:v>
                </c:pt>
                <c:pt idx="36">
                  <c:v>1</c:v>
                </c:pt>
                <c:pt idx="37">
                  <c:v>1.25</c:v>
                </c:pt>
                <c:pt idx="38">
                  <c:v>1.5</c:v>
                </c:pt>
                <c:pt idx="39">
                  <c:v>1.75</c:v>
                </c:pt>
                <c:pt idx="40">
                  <c:v>2</c:v>
                </c:pt>
                <c:pt idx="41">
                  <c:v>2.25</c:v>
                </c:pt>
                <c:pt idx="42">
                  <c:v>2.5</c:v>
                </c:pt>
                <c:pt idx="43">
                  <c:v>2.75</c:v>
                </c:pt>
                <c:pt idx="44">
                  <c:v>3</c:v>
                </c:pt>
                <c:pt idx="45">
                  <c:v>3.25</c:v>
                </c:pt>
                <c:pt idx="46">
                  <c:v>3.5</c:v>
                </c:pt>
                <c:pt idx="47">
                  <c:v>3.75</c:v>
                </c:pt>
                <c:pt idx="48">
                  <c:v>4</c:v>
                </c:pt>
                <c:pt idx="49">
                  <c:v>4.25</c:v>
                </c:pt>
                <c:pt idx="50">
                  <c:v>4.5</c:v>
                </c:pt>
                <c:pt idx="51">
                  <c:v>4.75</c:v>
                </c:pt>
                <c:pt idx="52">
                  <c:v>5</c:v>
                </c:pt>
                <c:pt idx="53">
                  <c:v>5.25</c:v>
                </c:pt>
                <c:pt idx="54">
                  <c:v>5.5</c:v>
                </c:pt>
                <c:pt idx="55">
                  <c:v>5.75</c:v>
                </c:pt>
                <c:pt idx="56">
                  <c:v>6</c:v>
                </c:pt>
                <c:pt idx="57">
                  <c:v>6.25</c:v>
                </c:pt>
                <c:pt idx="58">
                  <c:v>6.5</c:v>
                </c:pt>
                <c:pt idx="59">
                  <c:v>6.75</c:v>
                </c:pt>
                <c:pt idx="60">
                  <c:v>7</c:v>
                </c:pt>
                <c:pt idx="61">
                  <c:v>7.25</c:v>
                </c:pt>
                <c:pt idx="62">
                  <c:v>7.5</c:v>
                </c:pt>
                <c:pt idx="63">
                  <c:v>7.75</c:v>
                </c:pt>
                <c:pt idx="64">
                  <c:v>8</c:v>
                </c:pt>
                <c:pt idx="65">
                  <c:v>8.25</c:v>
                </c:pt>
                <c:pt idx="66">
                  <c:v>8.5</c:v>
                </c:pt>
                <c:pt idx="67">
                  <c:v>8.75</c:v>
                </c:pt>
                <c:pt idx="68">
                  <c:v>9</c:v>
                </c:pt>
                <c:pt idx="69">
                  <c:v>9.25</c:v>
                </c:pt>
                <c:pt idx="70">
                  <c:v>9.5</c:v>
                </c:pt>
                <c:pt idx="71">
                  <c:v>9.75</c:v>
                </c:pt>
                <c:pt idx="72">
                  <c:v>10</c:v>
                </c:pt>
                <c:pt idx="73">
                  <c:v>10.25</c:v>
                </c:pt>
                <c:pt idx="74">
                  <c:v>10.5</c:v>
                </c:pt>
                <c:pt idx="75">
                  <c:v>10.75</c:v>
                </c:pt>
                <c:pt idx="76">
                  <c:v>11</c:v>
                </c:pt>
                <c:pt idx="77">
                  <c:v>11.25</c:v>
                </c:pt>
                <c:pt idx="78">
                  <c:v>11.5</c:v>
                </c:pt>
                <c:pt idx="79">
                  <c:v>11.75</c:v>
                </c:pt>
                <c:pt idx="80">
                  <c:v>12</c:v>
                </c:pt>
                <c:pt idx="81">
                  <c:v>12.25</c:v>
                </c:pt>
                <c:pt idx="82">
                  <c:v>12.5</c:v>
                </c:pt>
                <c:pt idx="83">
                  <c:v>12.75</c:v>
                </c:pt>
                <c:pt idx="84">
                  <c:v>13</c:v>
                </c:pt>
                <c:pt idx="85">
                  <c:v>13.25</c:v>
                </c:pt>
                <c:pt idx="86">
                  <c:v>13.5</c:v>
                </c:pt>
                <c:pt idx="87">
                  <c:v>13.75</c:v>
                </c:pt>
                <c:pt idx="88">
                  <c:v>14</c:v>
                </c:pt>
                <c:pt idx="89">
                  <c:v>14.25</c:v>
                </c:pt>
                <c:pt idx="90">
                  <c:v>14.5</c:v>
                </c:pt>
                <c:pt idx="91">
                  <c:v>14.75</c:v>
                </c:pt>
                <c:pt idx="92">
                  <c:v>15</c:v>
                </c:pt>
              </c:numCache>
            </c:numRef>
          </c:xVal>
          <c:yVal>
            <c:numRef>
              <c:f>'Зад. 3'!$J$2:$J$94</c:f>
              <c:numCache>
                <c:formatCode>General</c:formatCode>
                <c:ptCount val="93"/>
                <c:pt idx="0">
                  <c:v>-12</c:v>
                </c:pt>
                <c:pt idx="1">
                  <c:v>-11.5</c:v>
                </c:pt>
                <c:pt idx="2">
                  <c:v>-11</c:v>
                </c:pt>
                <c:pt idx="3">
                  <c:v>-10.5</c:v>
                </c:pt>
                <c:pt idx="4">
                  <c:v>-10</c:v>
                </c:pt>
                <c:pt idx="5">
                  <c:v>-9.5</c:v>
                </c:pt>
                <c:pt idx="6">
                  <c:v>-9</c:v>
                </c:pt>
                <c:pt idx="7">
                  <c:v>-8.5</c:v>
                </c:pt>
                <c:pt idx="8">
                  <c:v>-8</c:v>
                </c:pt>
                <c:pt idx="9">
                  <c:v>-7.5</c:v>
                </c:pt>
                <c:pt idx="10">
                  <c:v>-7</c:v>
                </c:pt>
                <c:pt idx="11">
                  <c:v>-6.5</c:v>
                </c:pt>
                <c:pt idx="12">
                  <c:v>-6</c:v>
                </c:pt>
                <c:pt idx="13">
                  <c:v>-5.5</c:v>
                </c:pt>
                <c:pt idx="14">
                  <c:v>-5</c:v>
                </c:pt>
                <c:pt idx="15">
                  <c:v>-4.5</c:v>
                </c:pt>
                <c:pt idx="16">
                  <c:v>-4</c:v>
                </c:pt>
                <c:pt idx="17">
                  <c:v>-3.5</c:v>
                </c:pt>
                <c:pt idx="18">
                  <c:v>-3</c:v>
                </c:pt>
                <c:pt idx="19">
                  <c:v>-2.5</c:v>
                </c:pt>
                <c:pt idx="20">
                  <c:v>-2</c:v>
                </c:pt>
                <c:pt idx="21">
                  <c:v>-1.5</c:v>
                </c:pt>
                <c:pt idx="22">
                  <c:v>-1</c:v>
                </c:pt>
                <c:pt idx="23">
                  <c:v>-0.5</c:v>
                </c:pt>
                <c:pt idx="24">
                  <c:v>0</c:v>
                </c:pt>
                <c:pt idx="25">
                  <c:v>0.5</c:v>
                </c:pt>
                <c:pt idx="26">
                  <c:v>1</c:v>
                </c:pt>
                <c:pt idx="27">
                  <c:v>1.5</c:v>
                </c:pt>
                <c:pt idx="28">
                  <c:v>2</c:v>
                </c:pt>
                <c:pt idx="29">
                  <c:v>2.5</c:v>
                </c:pt>
                <c:pt idx="30">
                  <c:v>3</c:v>
                </c:pt>
                <c:pt idx="31">
                  <c:v>3.5</c:v>
                </c:pt>
                <c:pt idx="32">
                  <c:v>4</c:v>
                </c:pt>
                <c:pt idx="33">
                  <c:v>4.5</c:v>
                </c:pt>
                <c:pt idx="34">
                  <c:v>5</c:v>
                </c:pt>
                <c:pt idx="35">
                  <c:v>5.5</c:v>
                </c:pt>
                <c:pt idx="36">
                  <c:v>6</c:v>
                </c:pt>
                <c:pt idx="37">
                  <c:v>6.5</c:v>
                </c:pt>
                <c:pt idx="38">
                  <c:v>7</c:v>
                </c:pt>
                <c:pt idx="39">
                  <c:v>7.5</c:v>
                </c:pt>
                <c:pt idx="40">
                  <c:v>8</c:v>
                </c:pt>
                <c:pt idx="41">
                  <c:v>8.5</c:v>
                </c:pt>
                <c:pt idx="42">
                  <c:v>9</c:v>
                </c:pt>
                <c:pt idx="43">
                  <c:v>9.5</c:v>
                </c:pt>
                <c:pt idx="44">
                  <c:v>10</c:v>
                </c:pt>
                <c:pt idx="45">
                  <c:v>10.5</c:v>
                </c:pt>
                <c:pt idx="46">
                  <c:v>11</c:v>
                </c:pt>
                <c:pt idx="47">
                  <c:v>11.5</c:v>
                </c:pt>
                <c:pt idx="48">
                  <c:v>12</c:v>
                </c:pt>
                <c:pt idx="49">
                  <c:v>12.5</c:v>
                </c:pt>
                <c:pt idx="50">
                  <c:v>13</c:v>
                </c:pt>
                <c:pt idx="51">
                  <c:v>13.5</c:v>
                </c:pt>
                <c:pt idx="52">
                  <c:v>14</c:v>
                </c:pt>
                <c:pt idx="53">
                  <c:v>14.5</c:v>
                </c:pt>
                <c:pt idx="54">
                  <c:v>15</c:v>
                </c:pt>
                <c:pt idx="55">
                  <c:v>15.5</c:v>
                </c:pt>
                <c:pt idx="56">
                  <c:v>16</c:v>
                </c:pt>
                <c:pt idx="57">
                  <c:v>16.5</c:v>
                </c:pt>
                <c:pt idx="58">
                  <c:v>17</c:v>
                </c:pt>
                <c:pt idx="59">
                  <c:v>17.5</c:v>
                </c:pt>
                <c:pt idx="60">
                  <c:v>18</c:v>
                </c:pt>
                <c:pt idx="61">
                  <c:v>18.5</c:v>
                </c:pt>
                <c:pt idx="62">
                  <c:v>19</c:v>
                </c:pt>
                <c:pt idx="63">
                  <c:v>19.5</c:v>
                </c:pt>
                <c:pt idx="64">
                  <c:v>20</c:v>
                </c:pt>
                <c:pt idx="65">
                  <c:v>20.5</c:v>
                </c:pt>
                <c:pt idx="66">
                  <c:v>21</c:v>
                </c:pt>
                <c:pt idx="67">
                  <c:v>21.5</c:v>
                </c:pt>
                <c:pt idx="68">
                  <c:v>22</c:v>
                </c:pt>
                <c:pt idx="69">
                  <c:v>22.5</c:v>
                </c:pt>
                <c:pt idx="70">
                  <c:v>23</c:v>
                </c:pt>
                <c:pt idx="71">
                  <c:v>23.5</c:v>
                </c:pt>
                <c:pt idx="72">
                  <c:v>24</c:v>
                </c:pt>
                <c:pt idx="73">
                  <c:v>24.5</c:v>
                </c:pt>
                <c:pt idx="74">
                  <c:v>25</c:v>
                </c:pt>
                <c:pt idx="75">
                  <c:v>25.5</c:v>
                </c:pt>
                <c:pt idx="76">
                  <c:v>26</c:v>
                </c:pt>
                <c:pt idx="77">
                  <c:v>26.5</c:v>
                </c:pt>
                <c:pt idx="78">
                  <c:v>27</c:v>
                </c:pt>
                <c:pt idx="79">
                  <c:v>27.5</c:v>
                </c:pt>
                <c:pt idx="80">
                  <c:v>28</c:v>
                </c:pt>
                <c:pt idx="81">
                  <c:v>28.5</c:v>
                </c:pt>
                <c:pt idx="82">
                  <c:v>29</c:v>
                </c:pt>
                <c:pt idx="83">
                  <c:v>29.5</c:v>
                </c:pt>
                <c:pt idx="84">
                  <c:v>30</c:v>
                </c:pt>
                <c:pt idx="85">
                  <c:v>30.5</c:v>
                </c:pt>
                <c:pt idx="86">
                  <c:v>31</c:v>
                </c:pt>
                <c:pt idx="87">
                  <c:v>31.5</c:v>
                </c:pt>
                <c:pt idx="88">
                  <c:v>32</c:v>
                </c:pt>
                <c:pt idx="89">
                  <c:v>32.5</c:v>
                </c:pt>
                <c:pt idx="90">
                  <c:v>33</c:v>
                </c:pt>
                <c:pt idx="91">
                  <c:v>33.5</c:v>
                </c:pt>
                <c:pt idx="92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AA-4519-B40B-B7B1B29B6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654239"/>
        <c:axId val="1972618415"/>
      </c:scatterChart>
      <c:valAx>
        <c:axId val="1982654239"/>
        <c:scaling>
          <c:orientation val="minMax"/>
          <c:max val="15"/>
          <c:min val="-8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2618415"/>
        <c:crosses val="autoZero"/>
        <c:crossBetween val="midCat"/>
      </c:valAx>
      <c:valAx>
        <c:axId val="197261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2654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Объём, млн 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4012075565653105"/>
          <c:y val="0.15047847279959572"/>
          <c:w val="0.35137924953056759"/>
          <c:h val="0.55216739211946331"/>
        </c:manualLayout>
      </c:layout>
      <c:pieChart>
        <c:varyColors val="1"/>
        <c:ser>
          <c:idx val="0"/>
          <c:order val="0"/>
          <c:spPr>
            <a:effectLst>
              <a:glow rad="63500">
                <a:schemeClr val="accent1">
                  <a:alpha val="25000"/>
                </a:schemeClr>
              </a:glow>
            </a:effectLst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glow rad="63500">
                  <a:schemeClr val="accent1"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78E6-4611-98B8-EE405874630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glow rad="63500">
                  <a:schemeClr val="accent1"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78E6-4611-98B8-EE405874630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glow rad="63500">
                  <a:schemeClr val="accent1"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78E6-4611-98B8-EE405874630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glow rad="63500">
                  <a:schemeClr val="accent1"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7-78E6-4611-98B8-EE405874630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glow rad="63500">
                  <a:schemeClr val="accent1"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9-78E6-4611-98B8-EE405874630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glow rad="63500">
                  <a:schemeClr val="accent1"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B-78E6-4611-98B8-EE405874630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glow rad="63500">
                  <a:schemeClr val="accent1"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D-78E6-4611-98B8-EE405874630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glow rad="63500">
                  <a:schemeClr val="accent1"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F-78E6-4611-98B8-EE405874630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glow rad="63500">
                  <a:schemeClr val="accent1"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11-78E6-4611-98B8-EE405874630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glow rad="63500">
                  <a:schemeClr val="accent1"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13-78E6-4611-98B8-EE40587463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'Зад. 3'!$B$11:$B$20</c:f>
              <c:strCache>
                <c:ptCount val="10"/>
                <c:pt idx="0">
                  <c:v>Orlen</c:v>
                </c:pt>
                <c:pt idx="1">
                  <c:v>Shell International Trading</c:v>
                </c:pt>
                <c:pt idx="2">
                  <c:v>Mercuria Energy Trading</c:v>
                </c:pt>
                <c:pt idx="3">
                  <c:v>Ros-GIP Limited</c:v>
                </c:pt>
                <c:pt idx="4">
                  <c:v>Tatneft Europe</c:v>
                </c:pt>
                <c:pt idx="5">
                  <c:v>Consept Oil Services</c:v>
                </c:pt>
                <c:pt idx="6">
                  <c:v>Trumpet</c:v>
                </c:pt>
                <c:pt idx="7">
                  <c:v>Sakhalin  Energy</c:v>
                </c:pt>
                <c:pt idx="8">
                  <c:v>Glencore</c:v>
                </c:pt>
                <c:pt idx="9">
                  <c:v>Unipes Asia Company</c:v>
                </c:pt>
              </c:strCache>
            </c:strRef>
          </c:cat>
          <c:val>
            <c:numRef>
              <c:f>'Зад. 3'!$E$11:$E$20</c:f>
              <c:numCache>
                <c:formatCode>General</c:formatCode>
                <c:ptCount val="10"/>
                <c:pt idx="0">
                  <c:v>10</c:v>
                </c:pt>
                <c:pt idx="1">
                  <c:v>9.6999999999999993</c:v>
                </c:pt>
                <c:pt idx="2">
                  <c:v>7.8</c:v>
                </c:pt>
                <c:pt idx="3">
                  <c:v>8.1</c:v>
                </c:pt>
                <c:pt idx="4">
                  <c:v>8.1</c:v>
                </c:pt>
                <c:pt idx="5">
                  <c:v>5.9</c:v>
                </c:pt>
                <c:pt idx="6">
                  <c:v>4.8</c:v>
                </c:pt>
                <c:pt idx="7">
                  <c:v>4.5</c:v>
                </c:pt>
                <c:pt idx="8">
                  <c:v>5.4</c:v>
                </c:pt>
                <c:pt idx="9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5-4CCE-87DE-F37BC1011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 контрактов, </a:t>
            </a:r>
            <a:r>
              <a:rPr lang="en-US"/>
              <a:t>$ </a:t>
            </a:r>
            <a:r>
              <a:rPr lang="ru-RU"/>
              <a:t>млрд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'Зад. 3'!$B$13:$B$18</c:f>
              <c:strCache>
                <c:ptCount val="6"/>
                <c:pt idx="0">
                  <c:v>Mercuria Energy Trading</c:v>
                </c:pt>
                <c:pt idx="1">
                  <c:v>Ros-GIP Limited</c:v>
                </c:pt>
                <c:pt idx="2">
                  <c:v>Tatneft Europe</c:v>
                </c:pt>
                <c:pt idx="3">
                  <c:v>Consept Oil Services</c:v>
                </c:pt>
                <c:pt idx="4">
                  <c:v>Trumpet</c:v>
                </c:pt>
                <c:pt idx="5">
                  <c:v>Sakhalin  Energy</c:v>
                </c:pt>
              </c:strCache>
            </c:strRef>
          </c:cat>
          <c:val>
            <c:numRef>
              <c:f>'Зад. 3'!$D$13:$D$18</c:f>
              <c:numCache>
                <c:formatCode>General</c:formatCode>
                <c:ptCount val="6"/>
                <c:pt idx="0">
                  <c:v>3</c:v>
                </c:pt>
                <c:pt idx="1">
                  <c:v>2.9</c:v>
                </c:pt>
                <c:pt idx="2">
                  <c:v>2.9</c:v>
                </c:pt>
                <c:pt idx="3">
                  <c:v>2.2999999999999998</c:v>
                </c:pt>
                <c:pt idx="4">
                  <c:v>2.2000000000000002</c:v>
                </c:pt>
                <c:pt idx="5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3-4141-883F-44FEEBF68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94876415"/>
        <c:axId val="1974111455"/>
      </c:barChart>
      <c:catAx>
        <c:axId val="9487641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4111455"/>
        <c:crosses val="autoZero"/>
        <c:auto val="1"/>
        <c:lblAlgn val="ctr"/>
        <c:lblOffset val="100"/>
        <c:noMultiLvlLbl val="0"/>
      </c:catAx>
      <c:valAx>
        <c:axId val="19741114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7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Объём, млн 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('Зад. 3'!$B$7,'Зад. 3'!$B$11,'Зад. 3'!$B$17,'Зад. 3'!$B$21,'Зад. 3'!$B$25)</c:f>
              <c:strCache>
                <c:ptCount val="5"/>
                <c:pt idx="0">
                  <c:v>Litasco</c:v>
                </c:pt>
                <c:pt idx="1">
                  <c:v>Orlen</c:v>
                </c:pt>
                <c:pt idx="2">
                  <c:v>Trumpet</c:v>
                </c:pt>
                <c:pt idx="3">
                  <c:v>Vitol</c:v>
                </c:pt>
                <c:pt idx="4">
                  <c:v>JX Nippon Oil &amp; Energy</c:v>
                </c:pt>
              </c:strCache>
            </c:strRef>
          </c:cat>
          <c:val>
            <c:numRef>
              <c:f>('Зад. 3'!$E$7,'Зад. 3'!$E$11,'Зад. 3'!$E$17,'Зад. 3'!$E$21,'Зад. 3'!$E$25)</c:f>
              <c:numCache>
                <c:formatCode>General</c:formatCode>
                <c:ptCount val="5"/>
                <c:pt idx="0">
                  <c:v>35.799999999999997</c:v>
                </c:pt>
                <c:pt idx="1">
                  <c:v>10</c:v>
                </c:pt>
                <c:pt idx="2">
                  <c:v>4.8</c:v>
                </c:pt>
                <c:pt idx="3">
                  <c:v>5.0999999999999996</c:v>
                </c:pt>
                <c:pt idx="4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4-4A98-A358-BCBB2259A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425311"/>
        <c:axId val="1974105631"/>
        <c:axId val="0"/>
      </c:bar3DChart>
      <c:catAx>
        <c:axId val="16042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4105631"/>
        <c:crosses val="autoZero"/>
        <c:auto val="1"/>
        <c:lblAlgn val="ctr"/>
        <c:lblOffset val="100"/>
        <c:noMultiLvlLbl val="0"/>
      </c:catAx>
      <c:valAx>
        <c:axId val="197410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42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'Зад. 3'!$J$1</c:f>
              <c:strCache>
                <c:ptCount val="1"/>
                <c:pt idx="0">
                  <c:v>F2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'Зад. 3'!$H$2:$H$94</c:f>
              <c:numCache>
                <c:formatCode>General</c:formatCode>
                <c:ptCount val="93"/>
                <c:pt idx="0">
                  <c:v>-8</c:v>
                </c:pt>
                <c:pt idx="1">
                  <c:v>-7.75</c:v>
                </c:pt>
                <c:pt idx="2">
                  <c:v>-7.5</c:v>
                </c:pt>
                <c:pt idx="3">
                  <c:v>-7.25</c:v>
                </c:pt>
                <c:pt idx="4">
                  <c:v>-7</c:v>
                </c:pt>
                <c:pt idx="5">
                  <c:v>-6.75</c:v>
                </c:pt>
                <c:pt idx="6">
                  <c:v>-6.5</c:v>
                </c:pt>
                <c:pt idx="7">
                  <c:v>-6.25</c:v>
                </c:pt>
                <c:pt idx="8">
                  <c:v>-6</c:v>
                </c:pt>
                <c:pt idx="9">
                  <c:v>-5.75</c:v>
                </c:pt>
                <c:pt idx="10">
                  <c:v>-5.5</c:v>
                </c:pt>
                <c:pt idx="11">
                  <c:v>-5.25</c:v>
                </c:pt>
                <c:pt idx="12">
                  <c:v>-5</c:v>
                </c:pt>
                <c:pt idx="13">
                  <c:v>-4.75</c:v>
                </c:pt>
                <c:pt idx="14">
                  <c:v>-4.5</c:v>
                </c:pt>
                <c:pt idx="15">
                  <c:v>-4.25</c:v>
                </c:pt>
                <c:pt idx="16">
                  <c:v>-4</c:v>
                </c:pt>
                <c:pt idx="17">
                  <c:v>-3.75</c:v>
                </c:pt>
                <c:pt idx="18">
                  <c:v>-3.5</c:v>
                </c:pt>
                <c:pt idx="19">
                  <c:v>-3.25</c:v>
                </c:pt>
                <c:pt idx="20">
                  <c:v>-3</c:v>
                </c:pt>
                <c:pt idx="21">
                  <c:v>-2.75</c:v>
                </c:pt>
                <c:pt idx="22">
                  <c:v>-2.5</c:v>
                </c:pt>
                <c:pt idx="23">
                  <c:v>-2.25</c:v>
                </c:pt>
                <c:pt idx="24">
                  <c:v>-2</c:v>
                </c:pt>
                <c:pt idx="25">
                  <c:v>-1.75</c:v>
                </c:pt>
                <c:pt idx="26">
                  <c:v>-1.5</c:v>
                </c:pt>
                <c:pt idx="27">
                  <c:v>-1.25</c:v>
                </c:pt>
                <c:pt idx="28">
                  <c:v>-1</c:v>
                </c:pt>
                <c:pt idx="29">
                  <c:v>-0.75</c:v>
                </c:pt>
                <c:pt idx="30">
                  <c:v>-0.5</c:v>
                </c:pt>
                <c:pt idx="31">
                  <c:v>-0.25</c:v>
                </c:pt>
                <c:pt idx="32">
                  <c:v>0</c:v>
                </c:pt>
                <c:pt idx="33">
                  <c:v>0.25</c:v>
                </c:pt>
                <c:pt idx="34">
                  <c:v>0.5</c:v>
                </c:pt>
                <c:pt idx="35">
                  <c:v>0.75</c:v>
                </c:pt>
                <c:pt idx="36">
                  <c:v>1</c:v>
                </c:pt>
                <c:pt idx="37">
                  <c:v>1.25</c:v>
                </c:pt>
                <c:pt idx="38">
                  <c:v>1.5</c:v>
                </c:pt>
                <c:pt idx="39">
                  <c:v>1.75</c:v>
                </c:pt>
                <c:pt idx="40">
                  <c:v>2</c:v>
                </c:pt>
                <c:pt idx="41">
                  <c:v>2.25</c:v>
                </c:pt>
                <c:pt idx="42">
                  <c:v>2.5</c:v>
                </c:pt>
                <c:pt idx="43">
                  <c:v>2.75</c:v>
                </c:pt>
                <c:pt idx="44">
                  <c:v>3</c:v>
                </c:pt>
                <c:pt idx="45">
                  <c:v>3.25</c:v>
                </c:pt>
                <c:pt idx="46">
                  <c:v>3.5</c:v>
                </c:pt>
                <c:pt idx="47">
                  <c:v>3.75</c:v>
                </c:pt>
                <c:pt idx="48">
                  <c:v>4</c:v>
                </c:pt>
                <c:pt idx="49">
                  <c:v>4.25</c:v>
                </c:pt>
                <c:pt idx="50">
                  <c:v>4.5</c:v>
                </c:pt>
                <c:pt idx="51">
                  <c:v>4.75</c:v>
                </c:pt>
                <c:pt idx="52">
                  <c:v>5</c:v>
                </c:pt>
                <c:pt idx="53">
                  <c:v>5.25</c:v>
                </c:pt>
                <c:pt idx="54">
                  <c:v>5.5</c:v>
                </c:pt>
                <c:pt idx="55">
                  <c:v>5.75</c:v>
                </c:pt>
                <c:pt idx="56">
                  <c:v>6</c:v>
                </c:pt>
                <c:pt idx="57">
                  <c:v>6.25</c:v>
                </c:pt>
                <c:pt idx="58">
                  <c:v>6.5</c:v>
                </c:pt>
                <c:pt idx="59">
                  <c:v>6.75</c:v>
                </c:pt>
                <c:pt idx="60">
                  <c:v>7</c:v>
                </c:pt>
                <c:pt idx="61">
                  <c:v>7.25</c:v>
                </c:pt>
                <c:pt idx="62">
                  <c:v>7.5</c:v>
                </c:pt>
                <c:pt idx="63">
                  <c:v>7.75</c:v>
                </c:pt>
                <c:pt idx="64">
                  <c:v>8</c:v>
                </c:pt>
                <c:pt idx="65">
                  <c:v>8.25</c:v>
                </c:pt>
                <c:pt idx="66">
                  <c:v>8.5</c:v>
                </c:pt>
                <c:pt idx="67">
                  <c:v>8.75</c:v>
                </c:pt>
                <c:pt idx="68">
                  <c:v>9</c:v>
                </c:pt>
                <c:pt idx="69">
                  <c:v>9.25</c:v>
                </c:pt>
                <c:pt idx="70">
                  <c:v>9.5</c:v>
                </c:pt>
                <c:pt idx="71">
                  <c:v>9.75</c:v>
                </c:pt>
                <c:pt idx="72">
                  <c:v>10</c:v>
                </c:pt>
                <c:pt idx="73">
                  <c:v>10.25</c:v>
                </c:pt>
                <c:pt idx="74">
                  <c:v>10.5</c:v>
                </c:pt>
                <c:pt idx="75">
                  <c:v>10.75</c:v>
                </c:pt>
                <c:pt idx="76">
                  <c:v>11</c:v>
                </c:pt>
                <c:pt idx="77">
                  <c:v>11.25</c:v>
                </c:pt>
                <c:pt idx="78">
                  <c:v>11.5</c:v>
                </c:pt>
                <c:pt idx="79">
                  <c:v>11.75</c:v>
                </c:pt>
                <c:pt idx="80">
                  <c:v>12</c:v>
                </c:pt>
                <c:pt idx="81">
                  <c:v>12.25</c:v>
                </c:pt>
                <c:pt idx="82">
                  <c:v>12.5</c:v>
                </c:pt>
                <c:pt idx="83">
                  <c:v>12.75</c:v>
                </c:pt>
                <c:pt idx="84">
                  <c:v>13</c:v>
                </c:pt>
                <c:pt idx="85">
                  <c:v>13.25</c:v>
                </c:pt>
                <c:pt idx="86">
                  <c:v>13.5</c:v>
                </c:pt>
                <c:pt idx="87">
                  <c:v>13.75</c:v>
                </c:pt>
                <c:pt idx="88">
                  <c:v>14</c:v>
                </c:pt>
                <c:pt idx="89">
                  <c:v>14.25</c:v>
                </c:pt>
                <c:pt idx="90">
                  <c:v>14.5</c:v>
                </c:pt>
                <c:pt idx="91">
                  <c:v>14.75</c:v>
                </c:pt>
                <c:pt idx="92">
                  <c:v>15</c:v>
                </c:pt>
              </c:numCache>
            </c:numRef>
          </c:xVal>
          <c:yVal>
            <c:numRef>
              <c:f>'Зад. 3'!$J$2:$J$94</c:f>
              <c:numCache>
                <c:formatCode>General</c:formatCode>
                <c:ptCount val="93"/>
                <c:pt idx="0">
                  <c:v>-12</c:v>
                </c:pt>
                <c:pt idx="1">
                  <c:v>-11.5</c:v>
                </c:pt>
                <c:pt idx="2">
                  <c:v>-11</c:v>
                </c:pt>
                <c:pt idx="3">
                  <c:v>-10.5</c:v>
                </c:pt>
                <c:pt idx="4">
                  <c:v>-10</c:v>
                </c:pt>
                <c:pt idx="5">
                  <c:v>-9.5</c:v>
                </c:pt>
                <c:pt idx="6">
                  <c:v>-9</c:v>
                </c:pt>
                <c:pt idx="7">
                  <c:v>-8.5</c:v>
                </c:pt>
                <c:pt idx="8">
                  <c:v>-8</c:v>
                </c:pt>
                <c:pt idx="9">
                  <c:v>-7.5</c:v>
                </c:pt>
                <c:pt idx="10">
                  <c:v>-7</c:v>
                </c:pt>
                <c:pt idx="11">
                  <c:v>-6.5</c:v>
                </c:pt>
                <c:pt idx="12">
                  <c:v>-6</c:v>
                </c:pt>
                <c:pt idx="13">
                  <c:v>-5.5</c:v>
                </c:pt>
                <c:pt idx="14">
                  <c:v>-5</c:v>
                </c:pt>
                <c:pt idx="15">
                  <c:v>-4.5</c:v>
                </c:pt>
                <c:pt idx="16">
                  <c:v>-4</c:v>
                </c:pt>
                <c:pt idx="17">
                  <c:v>-3.5</c:v>
                </c:pt>
                <c:pt idx="18">
                  <c:v>-3</c:v>
                </c:pt>
                <c:pt idx="19">
                  <c:v>-2.5</c:v>
                </c:pt>
                <c:pt idx="20">
                  <c:v>-2</c:v>
                </c:pt>
                <c:pt idx="21">
                  <c:v>-1.5</c:v>
                </c:pt>
                <c:pt idx="22">
                  <c:v>-1</c:v>
                </c:pt>
                <c:pt idx="23">
                  <c:v>-0.5</c:v>
                </c:pt>
                <c:pt idx="24">
                  <c:v>0</c:v>
                </c:pt>
                <c:pt idx="25">
                  <c:v>0.5</c:v>
                </c:pt>
                <c:pt idx="26">
                  <c:v>1</c:v>
                </c:pt>
                <c:pt idx="27">
                  <c:v>1.5</c:v>
                </c:pt>
                <c:pt idx="28">
                  <c:v>2</c:v>
                </c:pt>
                <c:pt idx="29">
                  <c:v>2.5</c:v>
                </c:pt>
                <c:pt idx="30">
                  <c:v>3</c:v>
                </c:pt>
                <c:pt idx="31">
                  <c:v>3.5</c:v>
                </c:pt>
                <c:pt idx="32">
                  <c:v>4</c:v>
                </c:pt>
                <c:pt idx="33">
                  <c:v>4.5</c:v>
                </c:pt>
                <c:pt idx="34">
                  <c:v>5</c:v>
                </c:pt>
                <c:pt idx="35">
                  <c:v>5.5</c:v>
                </c:pt>
                <c:pt idx="36">
                  <c:v>6</c:v>
                </c:pt>
                <c:pt idx="37">
                  <c:v>6.5</c:v>
                </c:pt>
                <c:pt idx="38">
                  <c:v>7</c:v>
                </c:pt>
                <c:pt idx="39">
                  <c:v>7.5</c:v>
                </c:pt>
                <c:pt idx="40">
                  <c:v>8</c:v>
                </c:pt>
                <c:pt idx="41">
                  <c:v>8.5</c:v>
                </c:pt>
                <c:pt idx="42">
                  <c:v>9</c:v>
                </c:pt>
                <c:pt idx="43">
                  <c:v>9.5</c:v>
                </c:pt>
                <c:pt idx="44">
                  <c:v>10</c:v>
                </c:pt>
                <c:pt idx="45">
                  <c:v>10.5</c:v>
                </c:pt>
                <c:pt idx="46">
                  <c:v>11</c:v>
                </c:pt>
                <c:pt idx="47">
                  <c:v>11.5</c:v>
                </c:pt>
                <c:pt idx="48">
                  <c:v>12</c:v>
                </c:pt>
                <c:pt idx="49">
                  <c:v>12.5</c:v>
                </c:pt>
                <c:pt idx="50">
                  <c:v>13</c:v>
                </c:pt>
                <c:pt idx="51">
                  <c:v>13.5</c:v>
                </c:pt>
                <c:pt idx="52">
                  <c:v>14</c:v>
                </c:pt>
                <c:pt idx="53">
                  <c:v>14.5</c:v>
                </c:pt>
                <c:pt idx="54">
                  <c:v>15</c:v>
                </c:pt>
                <c:pt idx="55">
                  <c:v>15.5</c:v>
                </c:pt>
                <c:pt idx="56">
                  <c:v>16</c:v>
                </c:pt>
                <c:pt idx="57">
                  <c:v>16.5</c:v>
                </c:pt>
                <c:pt idx="58">
                  <c:v>17</c:v>
                </c:pt>
                <c:pt idx="59">
                  <c:v>17.5</c:v>
                </c:pt>
                <c:pt idx="60">
                  <c:v>18</c:v>
                </c:pt>
                <c:pt idx="61">
                  <c:v>18.5</c:v>
                </c:pt>
                <c:pt idx="62">
                  <c:v>19</c:v>
                </c:pt>
                <c:pt idx="63">
                  <c:v>19.5</c:v>
                </c:pt>
                <c:pt idx="64">
                  <c:v>20</c:v>
                </c:pt>
                <c:pt idx="65">
                  <c:v>20.5</c:v>
                </c:pt>
                <c:pt idx="66">
                  <c:v>21</c:v>
                </c:pt>
                <c:pt idx="67">
                  <c:v>21.5</c:v>
                </c:pt>
                <c:pt idx="68">
                  <c:v>22</c:v>
                </c:pt>
                <c:pt idx="69">
                  <c:v>22.5</c:v>
                </c:pt>
                <c:pt idx="70">
                  <c:v>23</c:v>
                </c:pt>
                <c:pt idx="71">
                  <c:v>23.5</c:v>
                </c:pt>
                <c:pt idx="72">
                  <c:v>24</c:v>
                </c:pt>
                <c:pt idx="73">
                  <c:v>24.5</c:v>
                </c:pt>
                <c:pt idx="74">
                  <c:v>25</c:v>
                </c:pt>
                <c:pt idx="75">
                  <c:v>25.5</c:v>
                </c:pt>
                <c:pt idx="76">
                  <c:v>26</c:v>
                </c:pt>
                <c:pt idx="77">
                  <c:v>26.5</c:v>
                </c:pt>
                <c:pt idx="78">
                  <c:v>27</c:v>
                </c:pt>
                <c:pt idx="79">
                  <c:v>27.5</c:v>
                </c:pt>
                <c:pt idx="80">
                  <c:v>28</c:v>
                </c:pt>
                <c:pt idx="81">
                  <c:v>28.5</c:v>
                </c:pt>
                <c:pt idx="82">
                  <c:v>29</c:v>
                </c:pt>
                <c:pt idx="83">
                  <c:v>29.5</c:v>
                </c:pt>
                <c:pt idx="84">
                  <c:v>30</c:v>
                </c:pt>
                <c:pt idx="85">
                  <c:v>30.5</c:v>
                </c:pt>
                <c:pt idx="86">
                  <c:v>31</c:v>
                </c:pt>
                <c:pt idx="87">
                  <c:v>31.5</c:v>
                </c:pt>
                <c:pt idx="88">
                  <c:v>32</c:v>
                </c:pt>
                <c:pt idx="89">
                  <c:v>32.5</c:v>
                </c:pt>
                <c:pt idx="90">
                  <c:v>33</c:v>
                </c:pt>
                <c:pt idx="91">
                  <c:v>33.5</c:v>
                </c:pt>
                <c:pt idx="92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07-424A-95A4-7314ADF97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119167"/>
        <c:axId val="1012007263"/>
      </c:scatterChart>
      <c:valAx>
        <c:axId val="915119167"/>
        <c:scaling>
          <c:orientation val="minMax"/>
          <c:max val="15"/>
          <c:min val="-8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2007263"/>
        <c:crosses val="autoZero"/>
        <c:crossBetween val="midCat"/>
      </c:valAx>
      <c:valAx>
        <c:axId val="101200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511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[Лаб_3_Ханевский_АС-23-04.xlsx]Сводная 1!Сводная таблица1</c:name>
    <c:fmtId val="1"/>
  </c:pivotSource>
  <c:chart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'Сводная 1'!$B$3:$B$4</c:f>
              <c:strCache>
                <c:ptCount val="1"/>
                <c:pt idx="0">
                  <c:v>АТЭК 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'Сводная 1'!$A$5:$A$10</c:f>
              <c:strCache>
                <c:ptCount val="5"/>
                <c:pt idx="0">
                  <c:v>керосин </c:v>
                </c:pt>
                <c:pt idx="1">
                  <c:v>конденсат </c:v>
                </c:pt>
                <c:pt idx="2">
                  <c:v>Мазут </c:v>
                </c:pt>
                <c:pt idx="3">
                  <c:v>Нефть </c:v>
                </c:pt>
                <c:pt idx="4">
                  <c:v>сжиженный газ </c:v>
                </c:pt>
              </c:strCache>
            </c:strRef>
          </c:cat>
          <c:val>
            <c:numRef>
              <c:f>'Сводная 1'!$B$5:$B$10</c:f>
              <c:numCache>
                <c:formatCode>General</c:formatCode>
                <c:ptCount val="5"/>
                <c:pt idx="0">
                  <c:v>170</c:v>
                </c:pt>
                <c:pt idx="4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A-48C8-9D54-EDF1462D4E93}"/>
            </c:ext>
          </c:extLst>
        </c:ser>
        <c:ser>
          <c:idx val="1"/>
          <c:order val="1"/>
          <c:tx>
            <c:strRef>
              <c:f>'Сводная 1'!$C$3:$C$4</c:f>
              <c:strCache>
                <c:ptCount val="1"/>
                <c:pt idx="0">
                  <c:v>Базойл 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'Сводная 1'!$A$5:$A$10</c:f>
              <c:strCache>
                <c:ptCount val="5"/>
                <c:pt idx="0">
                  <c:v>керосин </c:v>
                </c:pt>
                <c:pt idx="1">
                  <c:v>конденсат </c:v>
                </c:pt>
                <c:pt idx="2">
                  <c:v>Мазут </c:v>
                </c:pt>
                <c:pt idx="3">
                  <c:v>Нефть </c:v>
                </c:pt>
                <c:pt idx="4">
                  <c:v>сжиженный газ </c:v>
                </c:pt>
              </c:strCache>
            </c:strRef>
          </c:cat>
          <c:val>
            <c:numRef>
              <c:f>'Сводная 1'!$C$5:$C$10</c:f>
              <c:numCache>
                <c:formatCode>General</c:formatCode>
                <c:ptCount val="5"/>
                <c:pt idx="0">
                  <c:v>190</c:v>
                </c:pt>
                <c:pt idx="1">
                  <c:v>180</c:v>
                </c:pt>
                <c:pt idx="2">
                  <c:v>100</c:v>
                </c:pt>
                <c:pt idx="3">
                  <c:v>100</c:v>
                </c:pt>
                <c:pt idx="4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A-48C8-9D54-EDF1462D4E93}"/>
            </c:ext>
          </c:extLst>
        </c:ser>
        <c:ser>
          <c:idx val="2"/>
          <c:order val="2"/>
          <c:tx>
            <c:strRef>
              <c:f>'Сводная 1'!$D$3:$D$4</c:f>
              <c:strCache>
                <c:ptCount val="1"/>
                <c:pt idx="0">
                  <c:v>Югпром 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'Сводная 1'!$A$5:$A$10</c:f>
              <c:strCache>
                <c:ptCount val="5"/>
                <c:pt idx="0">
                  <c:v>керосин </c:v>
                </c:pt>
                <c:pt idx="1">
                  <c:v>конденсат </c:v>
                </c:pt>
                <c:pt idx="2">
                  <c:v>Мазут </c:v>
                </c:pt>
                <c:pt idx="3">
                  <c:v>Нефть </c:v>
                </c:pt>
                <c:pt idx="4">
                  <c:v>сжиженный газ </c:v>
                </c:pt>
              </c:strCache>
            </c:strRef>
          </c:cat>
          <c:val>
            <c:numRef>
              <c:f>'Сводная 1'!$D$5:$D$10</c:f>
              <c:numCache>
                <c:formatCode>General</c:formatCode>
                <c:ptCount val="5"/>
                <c:pt idx="0">
                  <c:v>260</c:v>
                </c:pt>
                <c:pt idx="1">
                  <c:v>300</c:v>
                </c:pt>
                <c:pt idx="2">
                  <c:v>200</c:v>
                </c:pt>
                <c:pt idx="3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8A-48C8-9D54-EDF1462D4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186320"/>
        <c:axId val="1060733840"/>
      </c:lineChart>
      <c:catAx>
        <c:axId val="10451863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0733840"/>
        <c:crosses val="autoZero"/>
        <c:auto val="1"/>
        <c:lblAlgn val="ctr"/>
        <c:lblOffset val="100"/>
        <c:noMultiLvlLbl val="0"/>
      </c:catAx>
      <c:valAx>
        <c:axId val="10607338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518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[Лаб_3_Ханевский_АС-23-04.xlsx]Сводная 1!Сводная таблица1</c:name>
    <c:fmtId val="2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/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/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/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/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/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/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/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/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'Сводная 1'!$B$3:$B$4</c:f>
              <c:strCache>
                <c:ptCount val="1"/>
                <c:pt idx="0">
                  <c:v>АТЭК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'Сводная 1'!$A$5:$A$10</c:f>
              <c:strCache>
                <c:ptCount val="5"/>
                <c:pt idx="0">
                  <c:v>керосин </c:v>
                </c:pt>
                <c:pt idx="1">
                  <c:v>конденсат </c:v>
                </c:pt>
                <c:pt idx="2">
                  <c:v>Мазут </c:v>
                </c:pt>
                <c:pt idx="3">
                  <c:v>Нефть </c:v>
                </c:pt>
                <c:pt idx="4">
                  <c:v>сжиженный газ </c:v>
                </c:pt>
              </c:strCache>
            </c:strRef>
          </c:cat>
          <c:val>
            <c:numRef>
              <c:f>'Сводная 1'!$B$5:$B$10</c:f>
              <c:numCache>
                <c:formatCode>General</c:formatCode>
                <c:ptCount val="5"/>
                <c:pt idx="0">
                  <c:v>170</c:v>
                </c:pt>
                <c:pt idx="4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C-433D-AC53-1D7DD84F963C}"/>
            </c:ext>
          </c:extLst>
        </c:ser>
        <c:ser>
          <c:idx val="1"/>
          <c:order val="1"/>
          <c:tx>
            <c:strRef>
              <c:f>'Сводная 1'!$C$3:$C$4</c:f>
              <c:strCache>
                <c:ptCount val="1"/>
                <c:pt idx="0">
                  <c:v>Базойл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'Сводная 1'!$A$5:$A$10</c:f>
              <c:strCache>
                <c:ptCount val="5"/>
                <c:pt idx="0">
                  <c:v>керосин </c:v>
                </c:pt>
                <c:pt idx="1">
                  <c:v>конденсат </c:v>
                </c:pt>
                <c:pt idx="2">
                  <c:v>Мазут </c:v>
                </c:pt>
                <c:pt idx="3">
                  <c:v>Нефть </c:v>
                </c:pt>
                <c:pt idx="4">
                  <c:v>сжиженный газ </c:v>
                </c:pt>
              </c:strCache>
            </c:strRef>
          </c:cat>
          <c:val>
            <c:numRef>
              <c:f>'Сводная 1'!$C$5:$C$10</c:f>
              <c:numCache>
                <c:formatCode>General</c:formatCode>
                <c:ptCount val="5"/>
                <c:pt idx="0">
                  <c:v>190</c:v>
                </c:pt>
                <c:pt idx="1">
                  <c:v>180</c:v>
                </c:pt>
                <c:pt idx="2">
                  <c:v>100</c:v>
                </c:pt>
                <c:pt idx="3">
                  <c:v>100</c:v>
                </c:pt>
                <c:pt idx="4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4C-433D-AC53-1D7DD84F963C}"/>
            </c:ext>
          </c:extLst>
        </c:ser>
        <c:ser>
          <c:idx val="2"/>
          <c:order val="2"/>
          <c:tx>
            <c:strRef>
              <c:f>'Сводная 1'!$D$3:$D$4</c:f>
              <c:strCache>
                <c:ptCount val="1"/>
                <c:pt idx="0">
                  <c:v>Югпром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'Сводная 1'!$A$5:$A$10</c:f>
              <c:strCache>
                <c:ptCount val="5"/>
                <c:pt idx="0">
                  <c:v>керосин </c:v>
                </c:pt>
                <c:pt idx="1">
                  <c:v>конденсат </c:v>
                </c:pt>
                <c:pt idx="2">
                  <c:v>Мазут </c:v>
                </c:pt>
                <c:pt idx="3">
                  <c:v>Нефть </c:v>
                </c:pt>
                <c:pt idx="4">
                  <c:v>сжиженный газ </c:v>
                </c:pt>
              </c:strCache>
            </c:strRef>
          </c:cat>
          <c:val>
            <c:numRef>
              <c:f>'Сводная 1'!$D$5:$D$10</c:f>
              <c:numCache>
                <c:formatCode>General</c:formatCode>
                <c:ptCount val="5"/>
                <c:pt idx="0">
                  <c:v>260</c:v>
                </c:pt>
                <c:pt idx="1">
                  <c:v>300</c:v>
                </c:pt>
                <c:pt idx="2">
                  <c:v>200</c:v>
                </c:pt>
                <c:pt idx="3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4C-433D-AC53-1D7DD84F963C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054017232"/>
        <c:axId val="976677312"/>
        <c:axId val="972467136"/>
      </c:surface3DChart>
      <c:catAx>
        <c:axId val="1054017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677312"/>
        <c:crosses val="autoZero"/>
        <c:auto val="1"/>
        <c:lblAlgn val="ctr"/>
        <c:lblOffset val="100"/>
        <c:noMultiLvlLbl val="0"/>
      </c:catAx>
      <c:valAx>
        <c:axId val="9766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4017232"/>
        <c:crosses val="autoZero"/>
        <c:crossBetween val="midCat"/>
      </c:valAx>
      <c:serAx>
        <c:axId val="9724671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677312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[Лаб_3_Ханевский_АС-23-04.xlsx]Сводная 1!Сводная таблица1</c:name>
    <c:fmtId val="3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'Сводная 1'!$B$3:$B$4</c:f>
              <c:strCache>
                <c:ptCount val="1"/>
                <c:pt idx="0">
                  <c:v>АТЭК 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'Сводная 1'!$A$5:$A$10</c:f>
              <c:strCache>
                <c:ptCount val="5"/>
                <c:pt idx="0">
                  <c:v>керосин </c:v>
                </c:pt>
                <c:pt idx="1">
                  <c:v>конденсат </c:v>
                </c:pt>
                <c:pt idx="2">
                  <c:v>Мазут </c:v>
                </c:pt>
                <c:pt idx="3">
                  <c:v>Нефть </c:v>
                </c:pt>
                <c:pt idx="4">
                  <c:v>сжиженный газ </c:v>
                </c:pt>
              </c:strCache>
            </c:strRef>
          </c:cat>
          <c:val>
            <c:numRef>
              <c:f>'Сводная 1'!$B$5:$B$10</c:f>
              <c:numCache>
                <c:formatCode>General</c:formatCode>
                <c:ptCount val="5"/>
                <c:pt idx="0">
                  <c:v>170</c:v>
                </c:pt>
                <c:pt idx="4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9F-48A9-B1E0-1B2B3DB13920}"/>
            </c:ext>
          </c:extLst>
        </c:ser>
        <c:ser>
          <c:idx val="1"/>
          <c:order val="1"/>
          <c:tx>
            <c:strRef>
              <c:f>'Сводная 1'!$C$3:$C$4</c:f>
              <c:strCache>
                <c:ptCount val="1"/>
                <c:pt idx="0">
                  <c:v>Базойл 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'Сводная 1'!$A$5:$A$10</c:f>
              <c:strCache>
                <c:ptCount val="5"/>
                <c:pt idx="0">
                  <c:v>керосин </c:v>
                </c:pt>
                <c:pt idx="1">
                  <c:v>конденсат </c:v>
                </c:pt>
                <c:pt idx="2">
                  <c:v>Мазут </c:v>
                </c:pt>
                <c:pt idx="3">
                  <c:v>Нефть </c:v>
                </c:pt>
                <c:pt idx="4">
                  <c:v>сжиженный газ </c:v>
                </c:pt>
              </c:strCache>
            </c:strRef>
          </c:cat>
          <c:val>
            <c:numRef>
              <c:f>'Сводная 1'!$C$5:$C$10</c:f>
              <c:numCache>
                <c:formatCode>General</c:formatCode>
                <c:ptCount val="5"/>
                <c:pt idx="0">
                  <c:v>190</c:v>
                </c:pt>
                <c:pt idx="1">
                  <c:v>180</c:v>
                </c:pt>
                <c:pt idx="2">
                  <c:v>100</c:v>
                </c:pt>
                <c:pt idx="3">
                  <c:v>100</c:v>
                </c:pt>
                <c:pt idx="4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9F-48A9-B1E0-1B2B3DB13920}"/>
            </c:ext>
          </c:extLst>
        </c:ser>
        <c:ser>
          <c:idx val="2"/>
          <c:order val="2"/>
          <c:tx>
            <c:strRef>
              <c:f>'Сводная 1'!$D$3:$D$4</c:f>
              <c:strCache>
                <c:ptCount val="1"/>
                <c:pt idx="0">
                  <c:v>Югпром 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'Сводная 1'!$A$5:$A$10</c:f>
              <c:strCache>
                <c:ptCount val="5"/>
                <c:pt idx="0">
                  <c:v>керосин </c:v>
                </c:pt>
                <c:pt idx="1">
                  <c:v>конденсат </c:v>
                </c:pt>
                <c:pt idx="2">
                  <c:v>Мазут </c:v>
                </c:pt>
                <c:pt idx="3">
                  <c:v>Нефть </c:v>
                </c:pt>
                <c:pt idx="4">
                  <c:v>сжиженный газ </c:v>
                </c:pt>
              </c:strCache>
            </c:strRef>
          </c:cat>
          <c:val>
            <c:numRef>
              <c:f>'Сводная 1'!$D$5:$D$10</c:f>
              <c:numCache>
                <c:formatCode>General</c:formatCode>
                <c:ptCount val="5"/>
                <c:pt idx="0">
                  <c:v>260</c:v>
                </c:pt>
                <c:pt idx="1">
                  <c:v>300</c:v>
                </c:pt>
                <c:pt idx="2">
                  <c:v>200</c:v>
                </c:pt>
                <c:pt idx="3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9F-48A9-B1E0-1B2B3DB13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980777648"/>
        <c:axId val="1593962832"/>
      </c:barChart>
      <c:catAx>
        <c:axId val="9807776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3962832"/>
        <c:crosses val="autoZero"/>
        <c:auto val="1"/>
        <c:lblAlgn val="ctr"/>
        <c:lblOffset val="100"/>
        <c:noMultiLvlLbl val="0"/>
      </c:catAx>
      <c:valAx>
        <c:axId val="15939628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077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[Лаб_3_Ханевский_АС-23-04.xlsx]Сводная 4!Сводная таблица19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4'!$B$3:$B$4</c:f>
              <c:strCache>
                <c:ptCount val="1"/>
                <c:pt idx="0">
                  <c:v>Объем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'Сводная 4'!$A$5:$A$10</c:f>
              <c:strCache>
                <c:ptCount val="5"/>
                <c:pt idx="0">
                  <c:v>керосин </c:v>
                </c:pt>
                <c:pt idx="1">
                  <c:v>конденсат </c:v>
                </c:pt>
                <c:pt idx="2">
                  <c:v>Мазут </c:v>
                </c:pt>
                <c:pt idx="3">
                  <c:v>Нефть </c:v>
                </c:pt>
                <c:pt idx="4">
                  <c:v>сжиженный газ </c:v>
                </c:pt>
              </c:strCache>
            </c:strRef>
          </c:cat>
          <c:val>
            <c:numRef>
              <c:f>'Сводная 4'!$B$5:$B$10</c:f>
              <c:numCache>
                <c:formatCode>General</c:formatCode>
                <c:ptCount val="5"/>
                <c:pt idx="0">
                  <c:v>220</c:v>
                </c:pt>
                <c:pt idx="1">
                  <c:v>180</c:v>
                </c:pt>
                <c:pt idx="2">
                  <c:v>200</c:v>
                </c:pt>
                <c:pt idx="3">
                  <c:v>180</c:v>
                </c:pt>
                <c:pt idx="4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76-4F1F-A7CF-CEC19B788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0376240"/>
        <c:axId val="1593957008"/>
      </c:barChart>
      <c:lineChart>
        <c:grouping val="standard"/>
        <c:varyColors val="0"/>
        <c:ser>
          <c:idx val="1"/>
          <c:order val="1"/>
          <c:tx>
            <c:strRef>
              <c:f>'Сводная 4'!$C$3:$C$4</c:f>
              <c:strCache>
                <c:ptCount val="1"/>
                <c:pt idx="0">
                  <c:v>Цена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'Сводная 4'!$A$5:$A$10</c:f>
              <c:strCache>
                <c:ptCount val="5"/>
                <c:pt idx="0">
                  <c:v>керосин </c:v>
                </c:pt>
                <c:pt idx="1">
                  <c:v>конденсат </c:v>
                </c:pt>
                <c:pt idx="2">
                  <c:v>Мазут </c:v>
                </c:pt>
                <c:pt idx="3">
                  <c:v>Нефть </c:v>
                </c:pt>
                <c:pt idx="4">
                  <c:v>сжиженный газ </c:v>
                </c:pt>
              </c:strCache>
            </c:strRef>
          </c:cat>
          <c:val>
            <c:numRef>
              <c:f>'Сводная 4'!$C$5:$C$10</c:f>
              <c:numCache>
                <c:formatCode>General</c:formatCode>
                <c:ptCount val="5"/>
                <c:pt idx="0">
                  <c:v>38900</c:v>
                </c:pt>
                <c:pt idx="1">
                  <c:v>34500</c:v>
                </c:pt>
                <c:pt idx="2">
                  <c:v>19700</c:v>
                </c:pt>
                <c:pt idx="3">
                  <c:v>23700</c:v>
                </c:pt>
                <c:pt idx="4">
                  <c:v>23800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76-4F1F-A7CF-CEC19B788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6155904"/>
        <c:axId val="1593952432"/>
      </c:lineChart>
      <c:catAx>
        <c:axId val="171037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3957008"/>
        <c:crosses val="autoZero"/>
        <c:auto val="1"/>
        <c:lblAlgn val="ctr"/>
        <c:lblOffset val="100"/>
        <c:noMultiLvlLbl val="0"/>
      </c:catAx>
      <c:valAx>
        <c:axId val="159395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0376240"/>
        <c:crosses val="autoZero"/>
        <c:crossBetween val="between"/>
      </c:valAx>
      <c:valAx>
        <c:axId val="15939524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6155904"/>
        <c:crosses val="max"/>
        <c:crossBetween val="between"/>
      </c:valAx>
      <c:catAx>
        <c:axId val="1606155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3952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28</xdr:row>
      <xdr:rowOff>0</xdr:rowOff>
    </xdr:from>
    <xdr:to>
      <xdr:col>11</xdr:col>
      <xdr:colOff>104775</xdr:colOff>
      <xdr:row>41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FEF9B21-2B94-49D6-9870-24152F291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71437</xdr:colOff>
      <xdr:row>27</xdr:row>
      <xdr:rowOff>66675</xdr:rowOff>
    </xdr:from>
    <xdr:to>
      <xdr:col>18</xdr:col>
      <xdr:colOff>1104900</xdr:colOff>
      <xdr:row>45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37E7E14-6FED-4109-AA39-1524B00B2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109536</xdr:colOff>
      <xdr:row>41</xdr:row>
      <xdr:rowOff>166687</xdr:rowOff>
    </xdr:from>
    <xdr:to>
      <xdr:col>11</xdr:col>
      <xdr:colOff>114299</xdr:colOff>
      <xdr:row>56</xdr:row>
      <xdr:rowOff>66675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231944F-A5A1-4C66-825A-D6E8F9CCD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0</xdr:rowOff>
    </xdr:from>
    <xdr:to>
      <xdr:col>23</xdr:col>
      <xdr:colOff>466725</xdr:colOff>
      <xdr:row>23</xdr:row>
      <xdr:rowOff>171450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C092CC7-3053-4193-8666-98758F0FC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219075</xdr:colOff>
      <xdr:row>31</xdr:row>
      <xdr:rowOff>104775</xdr:rowOff>
    </xdr:from>
    <xdr:to>
      <xdr:col>18</xdr:col>
      <xdr:colOff>523875</xdr:colOff>
      <xdr:row>47</xdr:row>
      <xdr:rowOff>123825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9500750-DE8D-49D2-B1D9-EFD5C97E4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657224</xdr:colOff>
      <xdr:row>13</xdr:row>
      <xdr:rowOff>85725</xdr:rowOff>
    </xdr:from>
    <xdr:to>
      <xdr:col>31</xdr:col>
      <xdr:colOff>581024</xdr:colOff>
      <xdr:row>29</xdr:row>
      <xdr:rowOff>85725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D3326D0-B2F9-4C6D-80F6-B0C87B111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219075</xdr:colOff>
      <xdr:row>47</xdr:row>
      <xdr:rowOff>180974</xdr:rowOff>
    </xdr:from>
    <xdr:to>
      <xdr:col>18</xdr:col>
      <xdr:colOff>523875</xdr:colOff>
      <xdr:row>62</xdr:row>
      <xdr:rowOff>38099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DA8AAC1-BDB5-4053-B8B2-9A250A1232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1</xdr:row>
      <xdr:rowOff>19050</xdr:rowOff>
    </xdr:from>
    <xdr:to>
      <xdr:col>33</xdr:col>
      <xdr:colOff>428625</xdr:colOff>
      <xdr:row>13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484AAAB-DB58-406F-96CB-73EE37621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10</xdr:row>
      <xdr:rowOff>95250</xdr:rowOff>
    </xdr:from>
    <xdr:to>
      <xdr:col>4</xdr:col>
      <xdr:colOff>533400</xdr:colOff>
      <xdr:row>24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A4F27D4-7E32-41D1-97C7-81502C076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14</xdr:row>
      <xdr:rowOff>123825</xdr:rowOff>
    </xdr:from>
    <xdr:to>
      <xdr:col>11</xdr:col>
      <xdr:colOff>95250</xdr:colOff>
      <xdr:row>29</xdr:row>
      <xdr:rowOff>47625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5E545EB-D37E-4F16-998E-8BCCA46C1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</xdr:colOff>
      <xdr:row>0</xdr:row>
      <xdr:rowOff>28575</xdr:rowOff>
    </xdr:from>
    <xdr:to>
      <xdr:col>10</xdr:col>
      <xdr:colOff>190500</xdr:colOff>
      <xdr:row>14</xdr:row>
      <xdr:rowOff>104775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08B8A3A-2C6A-4596-B7DA-2FAA5AE9C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2</xdr:row>
      <xdr:rowOff>9525</xdr:rowOff>
    </xdr:from>
    <xdr:to>
      <xdr:col>8</xdr:col>
      <xdr:colOff>342900</xdr:colOff>
      <xdr:row>9</xdr:row>
      <xdr:rowOff>47625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" name="Дата ">
              <a:extLst>
                <a:ext uri="{FF2B5EF4-FFF2-40B4-BE49-F238E27FC236}">
                  <a16:creationId xmlns:a16="http://schemas.microsoft.com/office/drawing/2014/main" id="{019C5C3E-439C-4B89-86A7-23A5300758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Дата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1925" y="39052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66675</xdr:colOff>
      <xdr:row>1</xdr:row>
      <xdr:rowOff>9525</xdr:rowOff>
    </xdr:from>
    <xdr:to>
      <xdr:col>13</xdr:col>
      <xdr:colOff>238125</xdr:colOff>
      <xdr:row>14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Поставщик ">
              <a:extLst>
                <a:ext uri="{FF2B5EF4-FFF2-40B4-BE49-F238E27FC236}">
                  <a16:creationId xmlns:a16="http://schemas.microsoft.com/office/drawing/2014/main" id="{85885224-29DF-4EDC-B70A-2DA8BC85AE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оставщик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24800" y="200025"/>
              <a:ext cx="18573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466725</xdr:colOff>
      <xdr:row>1</xdr:row>
      <xdr:rowOff>19050</xdr:rowOff>
    </xdr:from>
    <xdr:to>
      <xdr:col>16</xdr:col>
      <xdr:colOff>466725</xdr:colOff>
      <xdr:row>14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Объем ">
              <a:extLst>
                <a:ext uri="{FF2B5EF4-FFF2-40B4-BE49-F238E27FC236}">
                  <a16:creationId xmlns:a16="http://schemas.microsoft.com/office/drawing/2014/main" id="{1116078E-197C-40C5-ACEF-BE949B0E0C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Объем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10775" y="2095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10</xdr:row>
      <xdr:rowOff>28574</xdr:rowOff>
    </xdr:from>
    <xdr:to>
      <xdr:col>7</xdr:col>
      <xdr:colOff>523875</xdr:colOff>
      <xdr:row>29</xdr:row>
      <xdr:rowOff>57149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BF2A317-BD36-464A-BECB-455ED74EC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3" Type="http://schemas.openxmlformats.org/officeDocument/2006/relationships/externalLinkPath" Target="&#1047;&#1072;&#1076;&#1072;&#1085;&#1080;&#1077;%201.xlsx" TargetMode="External"/><Relationship Id="rId2" Type="http://schemas.openxmlformats.org/officeDocument/2006/relationships/externalLinkPath" Target="&#1047;&#1072;&#1076;&#1072;&#1085;&#1080;&#1077;%201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втор" refreshedDate="45213.946974305552" createdVersion="6" refreshedVersion="6" minRefreshableVersion="3" recordCount="17" xr:uid="{F3246BB4-64D2-45DB-9586-ECC0051393F6}">
  <cacheSource type="worksheet">
    <worksheetSource ref="A3:E20" sheet="Зад. 5"/>
  </cacheSource>
  <cacheFields count="7">
    <cacheField name="Продукт " numFmtId="0">
      <sharedItems count="5">
        <s v="керосин "/>
        <s v="сжиженный газ "/>
        <s v="конденсат "/>
        <s v="Нефть "/>
        <s v="Мазут "/>
      </sharedItems>
    </cacheField>
    <cacheField name="Поставщик " numFmtId="0">
      <sharedItems count="3">
        <s v="Югпром "/>
        <s v="АТЭК "/>
        <s v="Базойл "/>
      </sharedItems>
    </cacheField>
    <cacheField name="Дата " numFmtId="14">
      <sharedItems containsSemiMixedTypes="0" containsNonDate="0" containsDate="1" containsString="0" minDate="2023-02-07T00:00:00" maxDate="2023-12-27T00:00:00" count="17">
        <d v="2023-02-07T00:00:00"/>
        <d v="2023-03-07T00:00:00"/>
        <d v="2023-04-05T00:00:00"/>
        <d v="2023-05-10T00:00:00"/>
        <d v="2023-06-05T00:00:00"/>
        <d v="2023-07-04T00:00:00"/>
        <d v="2023-08-03T00:00:00"/>
        <d v="2023-09-01T00:00:00"/>
        <d v="2023-09-02T00:00:00"/>
        <d v="2023-09-04T00:00:00"/>
        <d v="2023-09-09T00:00:00"/>
        <d v="2023-10-05T00:00:00"/>
        <d v="2023-10-15T00:00:00"/>
        <d v="2023-10-19T00:00:00"/>
        <d v="2023-11-01T00:00:00"/>
        <d v="2023-12-06T00:00:00"/>
        <d v="2023-12-26T00:00:00"/>
      </sharedItems>
      <fieldGroup base="2">
        <rangePr groupBy="quarters" startDate="2023-02-07T00:00:00" endDate="2023-12-27T00:00:00"/>
        <groupItems count="6">
          <s v="&lt;07.02.2023"/>
          <s v="Кв-л1"/>
          <s v="Кв-л2"/>
          <s v="Кв-л3"/>
          <s v="Кв-л4"/>
          <s v="&gt;27.12.2023"/>
        </groupItems>
      </fieldGroup>
    </cacheField>
    <cacheField name="Объем " numFmtId="0">
      <sharedItems containsSemiMixedTypes="0" containsString="0" containsNumber="1" containsInteger="1" minValue="40" maxValue="200" count="13">
        <n v="120"/>
        <n v="170"/>
        <n v="70"/>
        <n v="190"/>
        <n v="140"/>
        <n v="180"/>
        <n v="80"/>
        <n v="200"/>
        <n v="60"/>
        <n v="50"/>
        <n v="40"/>
        <n v="100"/>
        <n v="90" u="1"/>
      </sharedItems>
    </cacheField>
    <cacheField name="Цена " numFmtId="0">
      <sharedItems containsSemiMixedTypes="0" containsString="0" containsNumber="1" containsInteger="1" minValue="11100" maxValue="38900" count="15">
        <n v="32500"/>
        <n v="21200"/>
        <n v="32400"/>
        <n v="27200"/>
        <n v="38800"/>
        <n v="38900"/>
        <n v="26300"/>
        <n v="20300"/>
        <n v="12200"/>
        <n v="11100"/>
        <n v="34500"/>
        <n v="21400"/>
        <n v="19700"/>
        <n v="23800"/>
        <n v="23700"/>
      </sharedItems>
    </cacheField>
    <cacheField name="Поле1" numFmtId="0" formula="SUM('Объем ')" databaseField="0"/>
    <cacheField name="Сумма" numFmtId="0" formula="'Цена '*'Объем '" databaseField="0"/>
  </cacheFields>
  <extLst>
    <ext xmlns:x14="http://schemas.microsoft.com/office/spreadsheetml/2009/9/main" uri="{725AE2AE-9491-48be-B2B4-4EB974FC3084}">
      <x14:pivotCacheDefinition pivotCacheId="107196021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втор" refreshedDate="45213.956135995373" createdVersion="6" refreshedVersion="6" minRefreshableVersion="3" recordCount="124" xr:uid="{A406DFE9-E88E-4401-BBB2-EFCC4623F9C8}">
  <cacheSource type="consolidation">
    <consolidation>
      <pages count="1">
        <page count="2">
          <pageItem name="Объект1"/>
          <pageItem name="Объект2"/>
        </page>
      </pages>
      <rangeSets count="2">
        <rangeSet i1="0" ref="A3:E20" sheet="Зад. 5" r:id="rId2"/>
        <rangeSet i1="1" ref="H3:L17" sheet="Зад. 5" r:id="rId3"/>
      </rangeSets>
    </consolidation>
  </cacheSource>
  <cacheFields count="4">
    <cacheField name="Строка" numFmtId="0">
      <sharedItems count="5">
        <s v="керосин "/>
        <s v="сжиженный газ "/>
        <s v="конденсат "/>
        <s v="Нефть "/>
        <s v="Мазут "/>
      </sharedItems>
    </cacheField>
    <cacheField name="Столбец" numFmtId="0">
      <sharedItems count="4">
        <s v="Поставщик "/>
        <s v="Дата "/>
        <s v="Объем "/>
        <s v="Цена "/>
      </sharedItems>
    </cacheField>
    <cacheField name="Значение" numFmtId="0">
      <sharedItems containsDate="1" containsMixedTypes="1" minDate="2023-02-07T00:00:00" maxDate="1899-12-31T08:33:04" count="64">
        <s v="Югпром "/>
        <d v="2023-02-07T00:00:00"/>
        <n v="120"/>
        <n v="32500"/>
        <s v="АТЭК "/>
        <d v="2023-03-07T00:00:00"/>
        <n v="21200"/>
        <d v="2023-04-05T00:00:00"/>
        <n v="170"/>
        <n v="32400"/>
        <d v="2023-05-10T00:00:00"/>
        <n v="70"/>
        <n v="27200"/>
        <s v="Базойл "/>
        <d v="2023-06-05T00:00:00"/>
        <n v="190"/>
        <n v="38800"/>
        <d v="2023-07-04T00:00:00"/>
        <n v="140"/>
        <n v="38900"/>
        <d v="2023-08-03T00:00:00"/>
        <n v="180"/>
        <n v="26300"/>
        <d v="2023-09-01T00:00:00"/>
        <n v="20300"/>
        <d v="2023-09-02T00:00:00"/>
        <n v="80"/>
        <d v="2023-09-04T00:00:00"/>
        <n v="200"/>
        <n v="12200"/>
        <d v="2023-09-09T00:00:00"/>
        <n v="60"/>
        <n v="11100"/>
        <d v="2023-10-05T00:00:00"/>
        <n v="50"/>
        <n v="34500"/>
        <d v="2023-10-15T00:00:00"/>
        <n v="21400"/>
        <d v="2023-10-19T00:00:00"/>
        <n v="40"/>
        <n v="19700"/>
        <d v="2023-11-01T00:00:00"/>
        <n v="23800"/>
        <d v="2023-12-06T00:00:00"/>
        <d v="2023-12-26T00:00:00"/>
        <n v="100"/>
        <n v="23700"/>
        <d v="2023-04-04T00:00:00"/>
        <n v="220"/>
        <d v="2023-08-20T00:00:00"/>
        <n v="10"/>
        <n v="18100"/>
        <n v="110"/>
        <n v="34400"/>
        <d v="2023-09-05T00:00:00"/>
        <n v="160"/>
        <d v="2023-09-07T00:00:00"/>
        <n v="14900"/>
        <d v="2023-09-12T00:00:00"/>
        <n v="210"/>
        <d v="2023-09-19T00:00:00"/>
        <d v="2023-10-06T00:00:00"/>
        <n v="14400"/>
        <n v="20500"/>
      </sharedItems>
    </cacheField>
    <cacheField name="Страница1" numFmtId="0">
      <sharedItems count="2">
        <s v="Объект1"/>
        <s v="Объект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x v="0"/>
    <x v="0"/>
    <x v="0"/>
  </r>
  <r>
    <x v="1"/>
    <x v="1"/>
    <x v="1"/>
    <x v="0"/>
    <x v="1"/>
  </r>
  <r>
    <x v="0"/>
    <x v="1"/>
    <x v="2"/>
    <x v="1"/>
    <x v="2"/>
  </r>
  <r>
    <x v="2"/>
    <x v="0"/>
    <x v="3"/>
    <x v="2"/>
    <x v="3"/>
  </r>
  <r>
    <x v="0"/>
    <x v="2"/>
    <x v="4"/>
    <x v="3"/>
    <x v="4"/>
  </r>
  <r>
    <x v="0"/>
    <x v="0"/>
    <x v="5"/>
    <x v="4"/>
    <x v="5"/>
  </r>
  <r>
    <x v="2"/>
    <x v="2"/>
    <x v="6"/>
    <x v="5"/>
    <x v="6"/>
  </r>
  <r>
    <x v="3"/>
    <x v="0"/>
    <x v="7"/>
    <x v="4"/>
    <x v="7"/>
  </r>
  <r>
    <x v="3"/>
    <x v="0"/>
    <x v="8"/>
    <x v="6"/>
    <x v="7"/>
  </r>
  <r>
    <x v="4"/>
    <x v="0"/>
    <x v="9"/>
    <x v="7"/>
    <x v="8"/>
  </r>
  <r>
    <x v="4"/>
    <x v="2"/>
    <x v="10"/>
    <x v="8"/>
    <x v="9"/>
  </r>
  <r>
    <x v="2"/>
    <x v="0"/>
    <x v="11"/>
    <x v="9"/>
    <x v="10"/>
  </r>
  <r>
    <x v="1"/>
    <x v="1"/>
    <x v="12"/>
    <x v="3"/>
    <x v="11"/>
  </r>
  <r>
    <x v="4"/>
    <x v="2"/>
    <x v="13"/>
    <x v="10"/>
    <x v="12"/>
  </r>
  <r>
    <x v="1"/>
    <x v="2"/>
    <x v="14"/>
    <x v="3"/>
    <x v="13"/>
  </r>
  <r>
    <x v="2"/>
    <x v="0"/>
    <x v="15"/>
    <x v="5"/>
    <x v="10"/>
  </r>
  <r>
    <x v="3"/>
    <x v="2"/>
    <x v="16"/>
    <x v="11"/>
    <x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x v="0"/>
    <x v="0"/>
    <x v="0"/>
    <x v="0"/>
  </r>
  <r>
    <x v="0"/>
    <x v="1"/>
    <x v="1"/>
    <x v="0"/>
  </r>
  <r>
    <x v="0"/>
    <x v="2"/>
    <x v="2"/>
    <x v="0"/>
  </r>
  <r>
    <x v="0"/>
    <x v="3"/>
    <x v="3"/>
    <x v="0"/>
  </r>
  <r>
    <x v="1"/>
    <x v="0"/>
    <x v="4"/>
    <x v="0"/>
  </r>
  <r>
    <x v="1"/>
    <x v="1"/>
    <x v="5"/>
    <x v="0"/>
  </r>
  <r>
    <x v="1"/>
    <x v="2"/>
    <x v="2"/>
    <x v="0"/>
  </r>
  <r>
    <x v="1"/>
    <x v="3"/>
    <x v="6"/>
    <x v="0"/>
  </r>
  <r>
    <x v="0"/>
    <x v="0"/>
    <x v="4"/>
    <x v="0"/>
  </r>
  <r>
    <x v="0"/>
    <x v="1"/>
    <x v="7"/>
    <x v="0"/>
  </r>
  <r>
    <x v="0"/>
    <x v="2"/>
    <x v="8"/>
    <x v="0"/>
  </r>
  <r>
    <x v="0"/>
    <x v="3"/>
    <x v="9"/>
    <x v="0"/>
  </r>
  <r>
    <x v="2"/>
    <x v="0"/>
    <x v="0"/>
    <x v="0"/>
  </r>
  <r>
    <x v="2"/>
    <x v="1"/>
    <x v="10"/>
    <x v="0"/>
  </r>
  <r>
    <x v="2"/>
    <x v="2"/>
    <x v="11"/>
    <x v="0"/>
  </r>
  <r>
    <x v="2"/>
    <x v="3"/>
    <x v="12"/>
    <x v="0"/>
  </r>
  <r>
    <x v="0"/>
    <x v="0"/>
    <x v="13"/>
    <x v="0"/>
  </r>
  <r>
    <x v="0"/>
    <x v="1"/>
    <x v="14"/>
    <x v="0"/>
  </r>
  <r>
    <x v="0"/>
    <x v="2"/>
    <x v="15"/>
    <x v="0"/>
  </r>
  <r>
    <x v="0"/>
    <x v="3"/>
    <x v="16"/>
    <x v="0"/>
  </r>
  <r>
    <x v="0"/>
    <x v="0"/>
    <x v="0"/>
    <x v="0"/>
  </r>
  <r>
    <x v="0"/>
    <x v="1"/>
    <x v="17"/>
    <x v="0"/>
  </r>
  <r>
    <x v="0"/>
    <x v="2"/>
    <x v="18"/>
    <x v="0"/>
  </r>
  <r>
    <x v="0"/>
    <x v="3"/>
    <x v="19"/>
    <x v="0"/>
  </r>
  <r>
    <x v="2"/>
    <x v="0"/>
    <x v="13"/>
    <x v="0"/>
  </r>
  <r>
    <x v="2"/>
    <x v="1"/>
    <x v="20"/>
    <x v="0"/>
  </r>
  <r>
    <x v="2"/>
    <x v="2"/>
    <x v="21"/>
    <x v="0"/>
  </r>
  <r>
    <x v="2"/>
    <x v="3"/>
    <x v="22"/>
    <x v="0"/>
  </r>
  <r>
    <x v="3"/>
    <x v="0"/>
    <x v="0"/>
    <x v="0"/>
  </r>
  <r>
    <x v="3"/>
    <x v="1"/>
    <x v="23"/>
    <x v="0"/>
  </r>
  <r>
    <x v="3"/>
    <x v="2"/>
    <x v="18"/>
    <x v="0"/>
  </r>
  <r>
    <x v="3"/>
    <x v="3"/>
    <x v="24"/>
    <x v="0"/>
  </r>
  <r>
    <x v="3"/>
    <x v="0"/>
    <x v="0"/>
    <x v="0"/>
  </r>
  <r>
    <x v="3"/>
    <x v="1"/>
    <x v="25"/>
    <x v="0"/>
  </r>
  <r>
    <x v="3"/>
    <x v="2"/>
    <x v="26"/>
    <x v="0"/>
  </r>
  <r>
    <x v="3"/>
    <x v="3"/>
    <x v="24"/>
    <x v="0"/>
  </r>
  <r>
    <x v="4"/>
    <x v="0"/>
    <x v="0"/>
    <x v="0"/>
  </r>
  <r>
    <x v="4"/>
    <x v="1"/>
    <x v="27"/>
    <x v="0"/>
  </r>
  <r>
    <x v="4"/>
    <x v="2"/>
    <x v="28"/>
    <x v="0"/>
  </r>
  <r>
    <x v="4"/>
    <x v="3"/>
    <x v="29"/>
    <x v="0"/>
  </r>
  <r>
    <x v="4"/>
    <x v="0"/>
    <x v="13"/>
    <x v="0"/>
  </r>
  <r>
    <x v="4"/>
    <x v="1"/>
    <x v="30"/>
    <x v="0"/>
  </r>
  <r>
    <x v="4"/>
    <x v="2"/>
    <x v="31"/>
    <x v="0"/>
  </r>
  <r>
    <x v="4"/>
    <x v="3"/>
    <x v="32"/>
    <x v="0"/>
  </r>
  <r>
    <x v="2"/>
    <x v="0"/>
    <x v="0"/>
    <x v="0"/>
  </r>
  <r>
    <x v="2"/>
    <x v="1"/>
    <x v="33"/>
    <x v="0"/>
  </r>
  <r>
    <x v="2"/>
    <x v="2"/>
    <x v="34"/>
    <x v="0"/>
  </r>
  <r>
    <x v="2"/>
    <x v="3"/>
    <x v="35"/>
    <x v="0"/>
  </r>
  <r>
    <x v="1"/>
    <x v="0"/>
    <x v="4"/>
    <x v="0"/>
  </r>
  <r>
    <x v="1"/>
    <x v="1"/>
    <x v="36"/>
    <x v="0"/>
  </r>
  <r>
    <x v="1"/>
    <x v="2"/>
    <x v="15"/>
    <x v="0"/>
  </r>
  <r>
    <x v="1"/>
    <x v="3"/>
    <x v="37"/>
    <x v="0"/>
  </r>
  <r>
    <x v="4"/>
    <x v="0"/>
    <x v="13"/>
    <x v="0"/>
  </r>
  <r>
    <x v="4"/>
    <x v="1"/>
    <x v="38"/>
    <x v="0"/>
  </r>
  <r>
    <x v="4"/>
    <x v="2"/>
    <x v="39"/>
    <x v="0"/>
  </r>
  <r>
    <x v="4"/>
    <x v="3"/>
    <x v="40"/>
    <x v="0"/>
  </r>
  <r>
    <x v="1"/>
    <x v="0"/>
    <x v="13"/>
    <x v="0"/>
  </r>
  <r>
    <x v="1"/>
    <x v="1"/>
    <x v="41"/>
    <x v="0"/>
  </r>
  <r>
    <x v="1"/>
    <x v="2"/>
    <x v="15"/>
    <x v="0"/>
  </r>
  <r>
    <x v="1"/>
    <x v="3"/>
    <x v="42"/>
    <x v="0"/>
  </r>
  <r>
    <x v="2"/>
    <x v="0"/>
    <x v="0"/>
    <x v="0"/>
  </r>
  <r>
    <x v="2"/>
    <x v="1"/>
    <x v="43"/>
    <x v="0"/>
  </r>
  <r>
    <x v="2"/>
    <x v="2"/>
    <x v="21"/>
    <x v="0"/>
  </r>
  <r>
    <x v="2"/>
    <x v="3"/>
    <x v="35"/>
    <x v="0"/>
  </r>
  <r>
    <x v="3"/>
    <x v="0"/>
    <x v="13"/>
    <x v="0"/>
  </r>
  <r>
    <x v="3"/>
    <x v="1"/>
    <x v="44"/>
    <x v="0"/>
  </r>
  <r>
    <x v="3"/>
    <x v="2"/>
    <x v="45"/>
    <x v="0"/>
  </r>
  <r>
    <x v="3"/>
    <x v="3"/>
    <x v="46"/>
    <x v="0"/>
  </r>
  <r>
    <x v="0"/>
    <x v="0"/>
    <x v="13"/>
    <x v="1"/>
  </r>
  <r>
    <x v="0"/>
    <x v="1"/>
    <x v="47"/>
    <x v="1"/>
  </r>
  <r>
    <x v="0"/>
    <x v="2"/>
    <x v="48"/>
    <x v="1"/>
  </r>
  <r>
    <x v="0"/>
    <x v="3"/>
    <x v="16"/>
    <x v="1"/>
  </r>
  <r>
    <x v="2"/>
    <x v="0"/>
    <x v="0"/>
    <x v="1"/>
  </r>
  <r>
    <x v="2"/>
    <x v="1"/>
    <x v="49"/>
    <x v="1"/>
  </r>
  <r>
    <x v="2"/>
    <x v="2"/>
    <x v="50"/>
    <x v="1"/>
  </r>
  <r>
    <x v="2"/>
    <x v="3"/>
    <x v="35"/>
    <x v="1"/>
  </r>
  <r>
    <x v="3"/>
    <x v="0"/>
    <x v="13"/>
    <x v="1"/>
  </r>
  <r>
    <x v="3"/>
    <x v="1"/>
    <x v="25"/>
    <x v="1"/>
  </r>
  <r>
    <x v="3"/>
    <x v="2"/>
    <x v="2"/>
    <x v="1"/>
  </r>
  <r>
    <x v="3"/>
    <x v="3"/>
    <x v="51"/>
    <x v="1"/>
  </r>
  <r>
    <x v="0"/>
    <x v="0"/>
    <x v="0"/>
    <x v="1"/>
  </r>
  <r>
    <x v="0"/>
    <x v="1"/>
    <x v="27"/>
    <x v="1"/>
  </r>
  <r>
    <x v="0"/>
    <x v="2"/>
    <x v="52"/>
    <x v="1"/>
  </r>
  <r>
    <x v="0"/>
    <x v="3"/>
    <x v="19"/>
    <x v="1"/>
  </r>
  <r>
    <x v="2"/>
    <x v="0"/>
    <x v="0"/>
    <x v="1"/>
  </r>
  <r>
    <x v="2"/>
    <x v="1"/>
    <x v="27"/>
    <x v="1"/>
  </r>
  <r>
    <x v="2"/>
    <x v="2"/>
    <x v="26"/>
    <x v="1"/>
  </r>
  <r>
    <x v="2"/>
    <x v="3"/>
    <x v="53"/>
    <x v="1"/>
  </r>
  <r>
    <x v="0"/>
    <x v="0"/>
    <x v="4"/>
    <x v="1"/>
  </r>
  <r>
    <x v="0"/>
    <x v="1"/>
    <x v="54"/>
    <x v="1"/>
  </r>
  <r>
    <x v="0"/>
    <x v="2"/>
    <x v="55"/>
    <x v="1"/>
  </r>
  <r>
    <x v="0"/>
    <x v="3"/>
    <x v="3"/>
    <x v="1"/>
  </r>
  <r>
    <x v="0"/>
    <x v="0"/>
    <x v="0"/>
    <x v="1"/>
  </r>
  <r>
    <x v="0"/>
    <x v="1"/>
    <x v="56"/>
    <x v="1"/>
  </r>
  <r>
    <x v="0"/>
    <x v="2"/>
    <x v="2"/>
    <x v="1"/>
  </r>
  <r>
    <x v="0"/>
    <x v="3"/>
    <x v="19"/>
    <x v="1"/>
  </r>
  <r>
    <x v="4"/>
    <x v="0"/>
    <x v="13"/>
    <x v="1"/>
  </r>
  <r>
    <x v="4"/>
    <x v="1"/>
    <x v="30"/>
    <x v="1"/>
  </r>
  <r>
    <x v="4"/>
    <x v="2"/>
    <x v="39"/>
    <x v="1"/>
  </r>
  <r>
    <x v="4"/>
    <x v="3"/>
    <x v="57"/>
    <x v="1"/>
  </r>
  <r>
    <x v="1"/>
    <x v="0"/>
    <x v="4"/>
    <x v="1"/>
  </r>
  <r>
    <x v="1"/>
    <x v="1"/>
    <x v="58"/>
    <x v="1"/>
  </r>
  <r>
    <x v="1"/>
    <x v="2"/>
    <x v="59"/>
    <x v="1"/>
  </r>
  <r>
    <x v="1"/>
    <x v="3"/>
    <x v="37"/>
    <x v="1"/>
  </r>
  <r>
    <x v="4"/>
    <x v="0"/>
    <x v="0"/>
    <x v="1"/>
  </r>
  <r>
    <x v="4"/>
    <x v="1"/>
    <x v="60"/>
    <x v="1"/>
  </r>
  <r>
    <x v="4"/>
    <x v="2"/>
    <x v="2"/>
    <x v="1"/>
  </r>
  <r>
    <x v="4"/>
    <x v="3"/>
    <x v="40"/>
    <x v="1"/>
  </r>
  <r>
    <x v="2"/>
    <x v="0"/>
    <x v="0"/>
    <x v="1"/>
  </r>
  <r>
    <x v="2"/>
    <x v="1"/>
    <x v="61"/>
    <x v="1"/>
  </r>
  <r>
    <x v="2"/>
    <x v="2"/>
    <x v="34"/>
    <x v="1"/>
  </r>
  <r>
    <x v="2"/>
    <x v="3"/>
    <x v="35"/>
    <x v="1"/>
  </r>
  <r>
    <x v="4"/>
    <x v="0"/>
    <x v="4"/>
    <x v="1"/>
  </r>
  <r>
    <x v="4"/>
    <x v="1"/>
    <x v="38"/>
    <x v="1"/>
  </r>
  <r>
    <x v="4"/>
    <x v="2"/>
    <x v="52"/>
    <x v="1"/>
  </r>
  <r>
    <x v="4"/>
    <x v="3"/>
    <x v="62"/>
    <x v="1"/>
  </r>
  <r>
    <x v="1"/>
    <x v="0"/>
    <x v="13"/>
    <x v="1"/>
  </r>
  <r>
    <x v="1"/>
    <x v="1"/>
    <x v="41"/>
    <x v="1"/>
  </r>
  <r>
    <x v="1"/>
    <x v="2"/>
    <x v="2"/>
    <x v="1"/>
  </r>
  <r>
    <x v="1"/>
    <x v="3"/>
    <x v="42"/>
    <x v="1"/>
  </r>
  <r>
    <x v="3"/>
    <x v="0"/>
    <x v="0"/>
    <x v="1"/>
  </r>
  <r>
    <x v="3"/>
    <x v="1"/>
    <x v="44"/>
    <x v="1"/>
  </r>
  <r>
    <x v="3"/>
    <x v="2"/>
    <x v="21"/>
    <x v="1"/>
  </r>
  <r>
    <x v="3"/>
    <x v="3"/>
    <x v="6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42CC8D-8102-4DD3-978B-569EE9CE5828}" name="Сводная таблица5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3">
  <location ref="N1:R23" firstHeaderRow="1" firstDataRow="2" firstDataCol="1"/>
  <pivotFields count="7">
    <pivotField axis="axisRow" showAll="0">
      <items count="6">
        <item x="0"/>
        <item x="2"/>
        <item x="4"/>
        <item x="3"/>
        <item x="1"/>
        <item t="default"/>
      </items>
    </pivotField>
    <pivotField axis="axisCol" showAll="0">
      <items count="4">
        <item x="1"/>
        <item x="2"/>
        <item x="0"/>
        <item t="default"/>
      </items>
    </pivotField>
    <pivotField numFmtId="14" showAll="0"/>
    <pivotField dataField="1" showAll="0"/>
    <pivotField axis="axisRow" showAll="0">
      <items count="16">
        <item x="9"/>
        <item x="8"/>
        <item x="12"/>
        <item x="7"/>
        <item x="1"/>
        <item x="11"/>
        <item x="14"/>
        <item x="13"/>
        <item x="6"/>
        <item x="3"/>
        <item x="2"/>
        <item x="0"/>
        <item x="10"/>
        <item x="4"/>
        <item x="5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0"/>
    <field x="4"/>
  </rowFields>
  <rowItems count="21">
    <i>
      <x/>
    </i>
    <i r="1">
      <x v="10"/>
    </i>
    <i r="1">
      <x v="11"/>
    </i>
    <i r="1">
      <x v="13"/>
    </i>
    <i r="1">
      <x v="14"/>
    </i>
    <i>
      <x v="1"/>
    </i>
    <i r="1">
      <x v="8"/>
    </i>
    <i r="1">
      <x v="9"/>
    </i>
    <i r="1">
      <x v="12"/>
    </i>
    <i>
      <x v="2"/>
    </i>
    <i r="1">
      <x/>
    </i>
    <i r="1">
      <x v="1"/>
    </i>
    <i r="1">
      <x v="2"/>
    </i>
    <i>
      <x v="3"/>
    </i>
    <i r="1">
      <x v="3"/>
    </i>
    <i r="1">
      <x v="6"/>
    </i>
    <i>
      <x v="4"/>
    </i>
    <i r="1">
      <x v="4"/>
    </i>
    <i r="1">
      <x v="5"/>
    </i>
    <i r="1"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Среднее по полю Объем " fld="3" subtotal="average" baseField="0" baseItem="0"/>
  </dataFields>
  <formats count="11">
    <format dxfId="11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10">
      <pivotArea collapsedLevelsAreSubtotals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4" count="4">
            <x v="10"/>
            <x v="11"/>
            <x v="13"/>
            <x v="14"/>
          </reference>
        </references>
      </pivotArea>
    </format>
    <format dxfId="9">
      <pivotArea collapsedLevelsAreSubtotals="1" fieldPosition="0">
        <references count="2">
          <reference field="0" count="1">
            <x v="1"/>
          </reference>
          <reference field="1" count="1" selected="0">
            <x v="0"/>
          </reference>
        </references>
      </pivotArea>
    </format>
    <format dxfId="8">
      <pivotArea collapsedLevelsAreSubtotals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4" count="3">
            <x v="8"/>
            <x v="9"/>
            <x v="12"/>
          </reference>
        </references>
      </pivotArea>
    </format>
    <format dxfId="7">
      <pivotArea collapsedLevelsAreSubtotals="1" fieldPosition="0">
        <references count="2">
          <reference field="0" count="1">
            <x v="2"/>
          </reference>
          <reference field="1" count="1" selected="0">
            <x v="0"/>
          </reference>
        </references>
      </pivotArea>
    </format>
    <format dxfId="6">
      <pivotArea collapsedLevelsAreSubtotals="1" fieldPosition="0">
        <references count="3">
          <reference field="0" count="1" selected="0">
            <x v="2"/>
          </reference>
          <reference field="1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5">
      <pivotArea collapsedLevelsAreSubtotals="1" fieldPosition="0">
        <references count="2">
          <reference field="0" count="1">
            <x v="3"/>
          </reference>
          <reference field="1" count="1" selected="0">
            <x v="0"/>
          </reference>
        </references>
      </pivotArea>
    </format>
    <format dxfId="4">
      <pivotArea collapsedLevelsAreSubtotals="1" fieldPosition="0">
        <references count="3">
          <reference field="0" count="1" selected="0">
            <x v="3"/>
          </reference>
          <reference field="1" count="1" selected="0">
            <x v="0"/>
          </reference>
          <reference field="4" count="2">
            <x v="3"/>
            <x v="6"/>
          </reference>
        </references>
      </pivotArea>
    </format>
    <format dxfId="3">
      <pivotArea collapsedLevelsAreSubtotals="1" fieldPosition="0">
        <references count="2">
          <reference field="0" count="1">
            <x v="4"/>
          </reference>
          <reference field="1" count="1" selected="0">
            <x v="0"/>
          </reference>
        </references>
      </pivotArea>
    </format>
    <format dxfId="2">
      <pivotArea collapsedLevelsAreSubtotals="1" fieldPosition="0">
        <references count="3">
          <reference field="0" count="1" selected="0">
            <x v="4"/>
          </reference>
          <reference field="1" count="1" selected="0">
            <x v="0"/>
          </reference>
          <reference field="4" count="3">
            <x v="4"/>
            <x v="5"/>
            <x v="7"/>
          </reference>
        </references>
      </pivotArea>
    </format>
    <format dxfId="1">
      <pivotArea field="1" grandRow="1" outline="0" collapsedLevelsAreSubtotals="1" axis="axisCol" fieldPosition="0">
        <references count="1">
          <reference field="1" count="1" selected="0">
            <x v="0"/>
          </reference>
        </references>
      </pivotArea>
    </format>
  </formats>
  <chartFormats count="9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AA1AB1-406A-44C2-9280-01DB6032D4A5}" name="Сводная таблица4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3">
  <location ref="G35:K57" firstHeaderRow="1" firstDataRow="2" firstDataCol="1"/>
  <pivotFields count="7">
    <pivotField axis="axisRow" showAll="0">
      <items count="6">
        <item x="0"/>
        <item x="2"/>
        <item x="4"/>
        <item x="3"/>
        <item x="1"/>
        <item t="default"/>
      </items>
    </pivotField>
    <pivotField axis="axisCol" showAll="0">
      <items count="4">
        <item x="1"/>
        <item x="2"/>
        <item x="0"/>
        <item t="default"/>
      </items>
    </pivotField>
    <pivotField numFmtId="14" showAll="0"/>
    <pivotField dataField="1" showAll="0"/>
    <pivotField axis="axisRow" showAll="0">
      <items count="16">
        <item x="9"/>
        <item x="8"/>
        <item x="12"/>
        <item x="7"/>
        <item x="1"/>
        <item x="11"/>
        <item x="14"/>
        <item x="13"/>
        <item x="6"/>
        <item x="3"/>
        <item x="2"/>
        <item x="0"/>
        <item x="10"/>
        <item x="4"/>
        <item x="5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0"/>
    <field x="4"/>
  </rowFields>
  <rowItems count="21">
    <i>
      <x/>
    </i>
    <i r="1">
      <x v="10"/>
    </i>
    <i r="1">
      <x v="11"/>
    </i>
    <i r="1">
      <x v="13"/>
    </i>
    <i r="1">
      <x v="14"/>
    </i>
    <i>
      <x v="1"/>
    </i>
    <i r="1">
      <x v="8"/>
    </i>
    <i r="1">
      <x v="9"/>
    </i>
    <i r="1">
      <x v="12"/>
    </i>
    <i>
      <x v="2"/>
    </i>
    <i r="1">
      <x/>
    </i>
    <i r="1">
      <x v="1"/>
    </i>
    <i r="1">
      <x v="2"/>
    </i>
    <i>
      <x v="3"/>
    </i>
    <i r="1">
      <x v="3"/>
    </i>
    <i r="1">
      <x v="6"/>
    </i>
    <i>
      <x v="4"/>
    </i>
    <i r="1">
      <x v="4"/>
    </i>
    <i r="1">
      <x v="5"/>
    </i>
    <i r="1"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Максимум по полю Объем " fld="3" subtotal="max" baseField="0" baseItem="0"/>
  </dataFields>
  <formats count="11">
    <format dxfId="22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21">
      <pivotArea collapsedLevelsAreSubtotals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4" count="4">
            <x v="10"/>
            <x v="11"/>
            <x v="13"/>
            <x v="14"/>
          </reference>
        </references>
      </pivotArea>
    </format>
    <format dxfId="20">
      <pivotArea collapsedLevelsAreSubtotals="1" fieldPosition="0">
        <references count="2">
          <reference field="0" count="1">
            <x v="1"/>
          </reference>
          <reference field="1" count="1" selected="0">
            <x v="0"/>
          </reference>
        </references>
      </pivotArea>
    </format>
    <format dxfId="19">
      <pivotArea collapsedLevelsAreSubtotals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4" count="3">
            <x v="8"/>
            <x v="9"/>
            <x v="12"/>
          </reference>
        </references>
      </pivotArea>
    </format>
    <format dxfId="18">
      <pivotArea collapsedLevelsAreSubtotals="1" fieldPosition="0">
        <references count="2">
          <reference field="0" count="1">
            <x v="2"/>
          </reference>
          <reference field="1" count="1" selected="0">
            <x v="0"/>
          </reference>
        </references>
      </pivotArea>
    </format>
    <format dxfId="17">
      <pivotArea collapsedLevelsAreSubtotals="1" fieldPosition="0">
        <references count="3">
          <reference field="0" count="1" selected="0">
            <x v="2"/>
          </reference>
          <reference field="1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16">
      <pivotArea collapsedLevelsAreSubtotals="1" fieldPosition="0">
        <references count="2">
          <reference field="0" count="1">
            <x v="3"/>
          </reference>
          <reference field="1" count="1" selected="0">
            <x v="0"/>
          </reference>
        </references>
      </pivotArea>
    </format>
    <format dxfId="15">
      <pivotArea collapsedLevelsAreSubtotals="1" fieldPosition="0">
        <references count="3">
          <reference field="0" count="1" selected="0">
            <x v="3"/>
          </reference>
          <reference field="1" count="1" selected="0">
            <x v="0"/>
          </reference>
          <reference field="4" count="2">
            <x v="3"/>
            <x v="6"/>
          </reference>
        </references>
      </pivotArea>
    </format>
    <format dxfId="14">
      <pivotArea collapsedLevelsAreSubtotals="1" fieldPosition="0">
        <references count="2">
          <reference field="0" count="1">
            <x v="4"/>
          </reference>
          <reference field="1" count="1" selected="0">
            <x v="0"/>
          </reference>
        </references>
      </pivotArea>
    </format>
    <format dxfId="13">
      <pivotArea collapsedLevelsAreSubtotals="1" fieldPosition="0">
        <references count="3">
          <reference field="0" count="1" selected="0">
            <x v="4"/>
          </reference>
          <reference field="1" count="1" selected="0">
            <x v="0"/>
          </reference>
          <reference field="4" count="3">
            <x v="4"/>
            <x v="5"/>
            <x v="7"/>
          </reference>
        </references>
      </pivotArea>
    </format>
    <format dxfId="12">
      <pivotArea field="1" grandRow="1" outline="0" collapsedLevelsAreSubtotals="1" axis="axisCol" fieldPosition="0">
        <references count="1">
          <reference field="1" count="1" selected="0">
            <x v="0"/>
          </reference>
        </references>
      </pivotArea>
    </format>
  </formats>
  <chartFormats count="9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FA74E-2FFD-4F7F-B71B-A39BE2F02D83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3">
  <location ref="A35:E57" firstHeaderRow="1" firstDataRow="2" firstDataCol="1"/>
  <pivotFields count="7">
    <pivotField axis="axisRow" showAll="0">
      <items count="6">
        <item x="0"/>
        <item x="2"/>
        <item x="4"/>
        <item x="3"/>
        <item x="1"/>
        <item t="default"/>
      </items>
    </pivotField>
    <pivotField axis="axisCol" showAll="0">
      <items count="4">
        <item x="1"/>
        <item x="2"/>
        <item x="0"/>
        <item t="default"/>
      </items>
    </pivotField>
    <pivotField numFmtId="14" showAll="0"/>
    <pivotField dataField="1" showAll="0"/>
    <pivotField axis="axisRow" showAll="0">
      <items count="16">
        <item x="9"/>
        <item x="8"/>
        <item x="12"/>
        <item x="7"/>
        <item x="1"/>
        <item x="11"/>
        <item x="14"/>
        <item x="13"/>
        <item x="6"/>
        <item x="3"/>
        <item x="2"/>
        <item x="0"/>
        <item x="10"/>
        <item x="4"/>
        <item x="5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0"/>
    <field x="4"/>
  </rowFields>
  <rowItems count="21">
    <i>
      <x/>
    </i>
    <i r="1">
      <x v="10"/>
    </i>
    <i r="1">
      <x v="11"/>
    </i>
    <i r="1">
      <x v="13"/>
    </i>
    <i r="1">
      <x v="14"/>
    </i>
    <i>
      <x v="1"/>
    </i>
    <i r="1">
      <x v="8"/>
    </i>
    <i r="1">
      <x v="9"/>
    </i>
    <i r="1">
      <x v="12"/>
    </i>
    <i>
      <x v="2"/>
    </i>
    <i r="1">
      <x/>
    </i>
    <i r="1">
      <x v="1"/>
    </i>
    <i r="1">
      <x v="2"/>
    </i>
    <i>
      <x v="3"/>
    </i>
    <i r="1">
      <x v="3"/>
    </i>
    <i r="1">
      <x v="6"/>
    </i>
    <i>
      <x v="4"/>
    </i>
    <i r="1">
      <x v="4"/>
    </i>
    <i r="1">
      <x v="5"/>
    </i>
    <i r="1"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Сумма по полю Объем " fld="3" baseField="0" baseItem="0"/>
  </dataFields>
  <formats count="11">
    <format dxfId="33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32">
      <pivotArea collapsedLevelsAreSubtotals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4" count="4">
            <x v="10"/>
            <x v="11"/>
            <x v="13"/>
            <x v="14"/>
          </reference>
        </references>
      </pivotArea>
    </format>
    <format dxfId="31">
      <pivotArea collapsedLevelsAreSubtotals="1" fieldPosition="0">
        <references count="2">
          <reference field="0" count="1">
            <x v="1"/>
          </reference>
          <reference field="1" count="1" selected="0">
            <x v="0"/>
          </reference>
        </references>
      </pivotArea>
    </format>
    <format dxfId="30">
      <pivotArea collapsedLevelsAreSubtotals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4" count="3">
            <x v="8"/>
            <x v="9"/>
            <x v="12"/>
          </reference>
        </references>
      </pivotArea>
    </format>
    <format dxfId="29">
      <pivotArea collapsedLevelsAreSubtotals="1" fieldPosition="0">
        <references count="2">
          <reference field="0" count="1">
            <x v="2"/>
          </reference>
          <reference field="1" count="1" selected="0">
            <x v="0"/>
          </reference>
        </references>
      </pivotArea>
    </format>
    <format dxfId="28">
      <pivotArea collapsedLevelsAreSubtotals="1" fieldPosition="0">
        <references count="3">
          <reference field="0" count="1" selected="0">
            <x v="2"/>
          </reference>
          <reference field="1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27">
      <pivotArea collapsedLevelsAreSubtotals="1" fieldPosition="0">
        <references count="2">
          <reference field="0" count="1">
            <x v="3"/>
          </reference>
          <reference field="1" count="1" selected="0">
            <x v="0"/>
          </reference>
        </references>
      </pivotArea>
    </format>
    <format dxfId="26">
      <pivotArea collapsedLevelsAreSubtotals="1" fieldPosition="0">
        <references count="3">
          <reference field="0" count="1" selected="0">
            <x v="3"/>
          </reference>
          <reference field="1" count="1" selected="0">
            <x v="0"/>
          </reference>
          <reference field="4" count="2">
            <x v="3"/>
            <x v="6"/>
          </reference>
        </references>
      </pivotArea>
    </format>
    <format dxfId="25">
      <pivotArea collapsedLevelsAreSubtotals="1" fieldPosition="0">
        <references count="2">
          <reference field="0" count="1">
            <x v="4"/>
          </reference>
          <reference field="1" count="1" selected="0">
            <x v="0"/>
          </reference>
        </references>
      </pivotArea>
    </format>
    <format dxfId="24">
      <pivotArea collapsedLevelsAreSubtotals="1" fieldPosition="0">
        <references count="3">
          <reference field="0" count="1" selected="0">
            <x v="4"/>
          </reference>
          <reference field="1" count="1" selected="0">
            <x v="0"/>
          </reference>
          <reference field="4" count="3">
            <x v="4"/>
            <x v="5"/>
            <x v="7"/>
          </reference>
        </references>
      </pivotArea>
    </format>
    <format dxfId="23">
      <pivotArea field="1" grandRow="1" outline="0" collapsedLevelsAreSubtotals="1" axis="axisCol" fieldPosition="0">
        <references count="1">
          <reference field="1" count="1" selected="0">
            <x v="0"/>
          </reference>
        </references>
      </pivotArea>
    </format>
  </formats>
  <chartFormats count="9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648440-4218-48F1-907D-F8B7C34F08B5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4">
  <location ref="A3:E10" firstHeaderRow="1" firstDataRow="2" firstDataCol="1"/>
  <pivotFields count="7">
    <pivotField axis="axisRow" showAll="0">
      <items count="6">
        <item x="0"/>
        <item x="2"/>
        <item x="4"/>
        <item x="3"/>
        <item x="1"/>
        <item t="default"/>
      </items>
    </pivotField>
    <pivotField axis="axisCol" showAll="0">
      <items count="4">
        <item x="1"/>
        <item x="2"/>
        <item x="0"/>
        <item t="default"/>
      </items>
    </pivotField>
    <pivotField numFmtId="14" showAll="0"/>
    <pivotField dataField="1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Сумма по полю Объем " fld="3" baseField="0" baseItem="0"/>
  </dataFields>
  <formats count="1">
    <format dxfId="34">
      <pivotArea outline="0" collapsedLevelsAreSubtotals="1" fieldPosition="0">
        <references count="1">
          <reference field="1" count="1" selected="0">
            <x v="0"/>
          </reference>
        </references>
      </pivotArea>
    </format>
  </formats>
  <chartFormats count="1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E20E27-905B-4394-B0BE-7F8BD3E4D42D}" name="Сводная таблица17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5:F42" firstHeaderRow="1" firstDataRow="2" firstDataCol="1"/>
  <pivotFields count="7">
    <pivotField axis="axisRow" showAll="0">
      <items count="6">
        <item x="0"/>
        <item x="2"/>
        <item x="4"/>
        <item x="3"/>
        <item x="1"/>
        <item t="default"/>
      </items>
    </pivotField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Количество по полю Объем 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56E5D2-8E72-4155-8813-2C9ADA1D315C}" name="Сводная таблица16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22:F29" firstHeaderRow="1" firstDataRow="2" firstDataCol="1"/>
  <pivotFields count="7">
    <pivotField axis="axisRow" showAll="0">
      <items count="6">
        <item x="0"/>
        <item x="2"/>
        <item x="4"/>
        <item x="3"/>
        <item x="1"/>
        <item t="default"/>
      </items>
    </pivotField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Максимум по полю Объем " fld="3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B5A1F2-157A-41FC-A8E6-0B0F9B18F0A9}" name="Сводная таблица13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12:F19" firstHeaderRow="1" firstDataRow="2" firstDataCol="1"/>
  <pivotFields count="7">
    <pivotField axis="axisRow" showAll="0">
      <items count="6">
        <item x="0"/>
        <item x="2"/>
        <item x="4"/>
        <item x="3"/>
        <item x="1"/>
        <item t="default"/>
      </items>
    </pivotField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Среднее по полю Объем 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C7D20D-D12F-4555-8AF8-1481E37E1E39}" name="Сводная таблица9" cacheId="0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>
  <location ref="A3:C7" firstHeaderRow="1" firstDataRow="2" firstDataCol="1"/>
  <pivotFields count="7">
    <pivotField axis="axisRow" showAll="0">
      <items count="6">
        <item x="0"/>
        <item x="2"/>
        <item x="4"/>
        <item x="3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axis="axisCol" numFmtId="14" showAll="0">
      <items count="7">
        <item x="0"/>
        <item x="1"/>
        <item x="2"/>
        <item x="3"/>
        <item x="4"/>
        <item x="5"/>
        <item t="default"/>
      </items>
    </pivotField>
    <pivotField dataField="1" showAll="0">
      <items count="14">
        <item x="10"/>
        <item x="9"/>
        <item x="8"/>
        <item x="2"/>
        <item x="6"/>
        <item m="1" x="12"/>
        <item x="11"/>
        <item x="0"/>
        <item x="4"/>
        <item x="1"/>
        <item x="5"/>
        <item x="3"/>
        <item x="7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3">
    <i>
      <x/>
    </i>
    <i>
      <x v="4"/>
    </i>
    <i t="grand">
      <x/>
    </i>
  </rowItems>
  <colFields count="1">
    <field x="2"/>
  </colFields>
  <colItems count="2">
    <i>
      <x v="1"/>
    </i>
    <i t="grand">
      <x/>
    </i>
  </colItems>
  <dataFields count="1">
    <dataField name="Сумма по полю Объем " fld="3" baseField="0" baseItem="0"/>
  </dataFields>
  <pivotTableStyleInfo name="PivotStyleLight16" showRowHeaders="1" showColHeaders="1" showRowStripes="0" showColStripes="0" showLastColumn="1"/>
  <filters count="1">
    <filter fld="2" type="dateBetween" evalOrder="-1" id="128" name="Дата ">
      <autoFilter ref="A1">
        <filterColumn colId="0">
          <customFilters and="1">
            <customFilter operator="greaterThanOrEqual" val="44927"/>
            <customFilter operator="lessThanOrEqual" val="4501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3CA675-087D-49CD-AA25-4EF353E588F3}" name="Сводная таблица18" cacheId="0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6" indent="0" outline="1" outlineData="1" multipleFieldFilters="0" chartFormat="3">
  <location ref="A1:C8" firstHeaderRow="1" firstDataRow="3" firstDataCol="1"/>
  <pivotFields count="7">
    <pivotField axis="axisRow" showAll="0" sortType="ascending">
      <items count="6">
        <item x="0"/>
        <item x="2"/>
        <item x="4"/>
        <item x="3"/>
        <item x="1"/>
        <item t="default"/>
      </items>
    </pivotField>
    <pivotField axis="axisCol" showAll="0">
      <items count="4">
        <item h="1" x="1"/>
        <item h="1" x="2"/>
        <item x="0"/>
        <item t="default"/>
      </items>
    </pivotField>
    <pivotField numFmtId="14" showAll="0"/>
    <pivotField dataField="1"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-2"/>
  </colFields>
  <colItems count="2">
    <i>
      <x v="2"/>
      <x/>
    </i>
    <i r="1" i="1">
      <x v="1"/>
    </i>
  </colItems>
  <dataFields count="2">
    <dataField name="Сумма по полю Объем " fld="3" baseField="0" baseItem="0"/>
    <dataField name="Сумма по полю Сумма" fld="6" baseField="0" baseItem="0"/>
  </dataFields>
  <formats count="1">
    <format dxfId="0">
      <pivotArea outline="0" collapsedLevelsAreSubtotals="1" fieldPosition="0">
        <references count="1">
          <reference field="1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1DC797-FE3F-4DC9-8870-861B0C64A5CC}" name="Сводная таблица19" cacheId="1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6" indent="0" outline="1" outlineData="1" multipleFieldFilters="0" chartFormat="1">
  <location ref="A3:C10" firstHeaderRow="1" firstDataRow="2" firstDataCol="1" rowPageCount="1" colPageCount="1"/>
  <pivotFields count="4">
    <pivotField axis="axisRow" showAll="0">
      <items count="6">
        <item x="0"/>
        <item x="2"/>
        <item x="4"/>
        <item x="3"/>
        <item x="1"/>
        <item t="default"/>
      </items>
    </pivotField>
    <pivotField axis="axisCol" showAll="0">
      <items count="5">
        <item h="1" x="1"/>
        <item x="2"/>
        <item h="1" x="0"/>
        <item x="3"/>
        <item t="default"/>
      </items>
    </pivotField>
    <pivotField dataField="1" showAll="0">
      <items count="65">
        <item x="50"/>
        <item x="39"/>
        <item x="34"/>
        <item x="31"/>
        <item x="11"/>
        <item x="26"/>
        <item x="45"/>
        <item x="52"/>
        <item x="2"/>
        <item x="18"/>
        <item x="55"/>
        <item x="8"/>
        <item x="21"/>
        <item x="15"/>
        <item x="28"/>
        <item x="59"/>
        <item x="48"/>
        <item x="32"/>
        <item x="29"/>
        <item x="62"/>
        <item x="57"/>
        <item x="51"/>
        <item x="40"/>
        <item x="24"/>
        <item x="63"/>
        <item x="6"/>
        <item x="37"/>
        <item x="46"/>
        <item x="42"/>
        <item x="22"/>
        <item x="12"/>
        <item x="9"/>
        <item x="3"/>
        <item x="53"/>
        <item x="35"/>
        <item x="16"/>
        <item x="19"/>
        <item x="4"/>
        <item x="13"/>
        <item x="0"/>
        <item x="1"/>
        <item x="5"/>
        <item x="47"/>
        <item x="7"/>
        <item x="10"/>
        <item x="14"/>
        <item x="17"/>
        <item x="20"/>
        <item x="49"/>
        <item x="23"/>
        <item x="25"/>
        <item x="27"/>
        <item x="54"/>
        <item x="56"/>
        <item x="30"/>
        <item x="58"/>
        <item x="60"/>
        <item x="33"/>
        <item x="61"/>
        <item x="36"/>
        <item x="38"/>
        <item x="41"/>
        <item x="43"/>
        <item x="44"/>
        <item t="default"/>
      </items>
    </pivotField>
    <pivotField axis="axisPage" showAll="0">
      <items count="3">
        <item x="0"/>
        <item x="1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2">
    <i>
      <x v="1"/>
    </i>
    <i>
      <x v="3"/>
    </i>
  </colItems>
  <pageFields count="1">
    <pageField fld="3" hier="-1"/>
  </pageFields>
  <dataFields count="1">
    <dataField name="Максимум по полю Значение" fld="2" subtotal="max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Поставщик" xr10:uid="{FF199756-6E97-4F06-9DF1-A500608A8645}" sourceName="Поставщик ">
  <pivotTables>
    <pivotTable tabId="17" name="Сводная таблица9"/>
  </pivotTables>
  <data>
    <tabular pivotCacheId="1071960213">
      <items count="3">
        <i x="1" s="1"/>
        <i x="2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Объем" xr10:uid="{D79A3037-C094-44BF-B1C2-2E844ABCE86D}" sourceName="Объем ">
  <pivotTables>
    <pivotTable tabId="17" name="Сводная таблица9"/>
  </pivotTables>
  <data>
    <tabular pivotCacheId="1071960213">
      <items count="13">
        <i x="10" s="1"/>
        <i x="9" s="1"/>
        <i x="8" s="1"/>
        <i x="2" s="1"/>
        <i x="6" s="1"/>
        <i x="11" s="1"/>
        <i x="0" s="1"/>
        <i x="4" s="1"/>
        <i x="1" s="1"/>
        <i x="5" s="1"/>
        <i x="3" s="1"/>
        <i x="7" s="1"/>
        <i x="12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Поставщик " xr10:uid="{90BB0212-980F-4FBD-BFF2-DC06EFEFB169}" cache="Срез_Поставщик" caption="Поставщик " rowHeight="241300"/>
  <slicer name="Объем " xr10:uid="{55589D26-25A4-4B96-AF11-C292DBB126B1}" cache="Срез_Объем" caption="Объем 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Дата" xr10:uid="{8FFBA25A-691A-43B3-B738-37A25DEDD3F4}" sourceName="Дата ">
  <pivotTables>
    <pivotTable tabId="17" name="Сводная таблица9"/>
  </pivotTables>
  <state minimalRefreshVersion="6" lastRefreshVersion="6" pivotCacheId="1071960213" filterType="dateBetween">
    <selection startDate="2023-01-01T00:00:00" endDate="2023-03-31T00:00:00"/>
    <bounds startDate="2023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Дата " xr10:uid="{9B2FE474-CE6B-4992-9C09-B176BB23C916}" cache="ВстроеннаяВременнаяШкала_Дата" caption="Дата " level="1" selectionLevel="1" scrollPosition="2023-01-01T00:00:00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12.bin"/><Relationship Id="rId4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8" Type="http://schemas.microsoft.com/office/2011/relationships/timeline" Target="../timelines/timeline1.xml"/><Relationship Id="rId3" Type="http://schemas.openxmlformats.org/officeDocument/2006/relationships/pivotTable" Target="../pivotTables/pivotTable7.xml"/><Relationship Id="rId7" Type="http://schemas.microsoft.com/office/2007/relationships/slicer" Target="../slicers/slicer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13.bin"/><Relationship Id="rId4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zoomScaleNormal="100" workbookViewId="0">
      <selection activeCell="I16" sqref="I16"/>
    </sheetView>
  </sheetViews>
  <sheetFormatPr defaultRowHeight="15" x14ac:dyDescent="0.25"/>
  <cols>
    <col min="1" max="1" width="2.7109375" bestFit="1" customWidth="1"/>
    <col min="2" max="2" width="12.5703125" customWidth="1"/>
    <col min="3" max="3" width="10.5703125" customWidth="1"/>
    <col min="4" max="4" width="17.42578125" customWidth="1"/>
    <col min="5" max="6" width="12" bestFit="1" customWidth="1"/>
    <col min="7" max="7" width="9.85546875" customWidth="1"/>
    <col min="8" max="8" width="7.5703125" bestFit="1" customWidth="1"/>
    <col min="9" max="9" width="8" bestFit="1" customWidth="1"/>
    <col min="10" max="10" width="9.7109375" bestFit="1" customWidth="1"/>
    <col min="11" max="11" width="9.28515625" bestFit="1" customWidth="1"/>
    <col min="12" max="12" width="6.5703125" bestFit="1" customWidth="1"/>
    <col min="13" max="13" width="10.5703125" customWidth="1"/>
    <col min="15" max="15" width="26.140625" bestFit="1" customWidth="1"/>
    <col min="16" max="16" width="12.85546875" bestFit="1" customWidth="1"/>
    <col min="17" max="17" width="13.42578125" customWidth="1"/>
    <col min="18" max="18" width="14.7109375" bestFit="1" customWidth="1"/>
    <col min="19" max="19" width="22.5703125" bestFit="1" customWidth="1"/>
    <col min="20" max="20" width="15.5703125" bestFit="1" customWidth="1"/>
    <col min="21" max="21" width="16.5703125" customWidth="1"/>
    <col min="22" max="22" width="18.7109375" bestFit="1" customWidth="1"/>
    <col min="23" max="23" width="11" bestFit="1" customWidth="1"/>
    <col min="24" max="24" width="17.85546875" bestFit="1" customWidth="1"/>
    <col min="25" max="25" width="8.5703125" bestFit="1" customWidth="1"/>
    <col min="26" max="26" width="9.5703125" customWidth="1"/>
    <col min="27" max="27" width="9.5703125" bestFit="1" customWidth="1"/>
    <col min="28" max="28" width="12" bestFit="1" customWidth="1"/>
    <col min="29" max="29" width="9.7109375" bestFit="1" customWidth="1"/>
    <col min="30" max="30" width="9.85546875" bestFit="1" customWidth="1"/>
    <col min="31" max="31" width="7.5703125" bestFit="1" customWidth="1"/>
    <col min="32" max="32" width="8.7109375" bestFit="1" customWidth="1"/>
    <col min="33" max="33" width="9.85546875" bestFit="1" customWidth="1"/>
    <col min="34" max="34" width="7.5703125" bestFit="1" customWidth="1"/>
    <col min="35" max="35" width="6" bestFit="1" customWidth="1"/>
    <col min="36" max="36" width="8.7109375" bestFit="1" customWidth="1"/>
    <col min="37" max="37" width="6.28515625" bestFit="1" customWidth="1"/>
    <col min="38" max="38" width="6.5703125" bestFit="1" customWidth="1"/>
    <col min="39" max="39" width="6.85546875" bestFit="1" customWidth="1"/>
    <col min="40" max="40" width="7.7109375" bestFit="1" customWidth="1"/>
  </cols>
  <sheetData>
    <row r="1" spans="1:28" ht="54" customHeight="1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65</v>
      </c>
      <c r="N1" s="1"/>
      <c r="O1" s="17" t="s">
        <v>63</v>
      </c>
      <c r="P1" s="18" t="s">
        <v>64</v>
      </c>
      <c r="Q1" s="3"/>
      <c r="R1" s="19" t="s">
        <v>66</v>
      </c>
      <c r="S1" s="20" t="s">
        <v>67</v>
      </c>
      <c r="T1" s="21" t="s">
        <v>68</v>
      </c>
      <c r="U1" s="3"/>
      <c r="V1" s="3"/>
      <c r="W1" s="3"/>
      <c r="X1" s="3"/>
      <c r="Y1" s="3"/>
      <c r="Z1" s="3"/>
      <c r="AA1" s="3"/>
      <c r="AB1" s="3"/>
    </row>
    <row r="2" spans="1:28" ht="16.5" thickTop="1" thickBot="1" x14ac:dyDescent="0.3">
      <c r="A2" s="8">
        <v>1</v>
      </c>
      <c r="B2" s="8" t="s">
        <v>12</v>
      </c>
      <c r="C2" s="8" t="s">
        <v>13</v>
      </c>
      <c r="D2" s="8" t="s">
        <v>14</v>
      </c>
      <c r="E2" s="8" t="s">
        <v>54</v>
      </c>
      <c r="F2" s="8"/>
      <c r="G2" s="8" t="s">
        <v>61</v>
      </c>
      <c r="H2" s="8" t="s">
        <v>15</v>
      </c>
      <c r="I2" s="8">
        <v>5</v>
      </c>
      <c r="J2" s="8">
        <v>4</v>
      </c>
      <c r="K2" s="8">
        <v>4</v>
      </c>
      <c r="L2" s="8">
        <v>5</v>
      </c>
      <c r="M2" s="9">
        <f>IF(AND(I2&gt;=4,J2&gt;=4,K2&gt;=4,L2&gt;=4),IF(H2="+",$O$2*0.1,0)+$O$2,0)+IF(SUM(I2:L2)=20,$O$2*0.25,0)+IF(F2="л",$P$2,0)</f>
        <v>3300</v>
      </c>
      <c r="N2" s="3"/>
      <c r="O2" s="2">
        <v>3000</v>
      </c>
      <c r="P2" s="2">
        <v>5000</v>
      </c>
      <c r="Q2" s="3"/>
      <c r="R2" s="10">
        <f>COUNTIF(M2:M15,3000)</f>
        <v>2</v>
      </c>
      <c r="S2" s="11" t="str">
        <f>INDEX(B2:B15,MATCH(MAX(M2:M15),M2:M15))</f>
        <v>Негробов</v>
      </c>
      <c r="T2" s="22">
        <f>COUNTIFS(E2:E15,"АС",G2:G15,"б")</f>
        <v>2</v>
      </c>
      <c r="U2" s="3"/>
      <c r="V2" s="3"/>
      <c r="W2" s="3"/>
      <c r="X2" s="3"/>
      <c r="Y2" s="3"/>
      <c r="Z2" s="3"/>
      <c r="AA2" s="3"/>
      <c r="AB2" s="3"/>
    </row>
    <row r="3" spans="1:28" ht="15.75" thickTop="1" x14ac:dyDescent="0.25">
      <c r="A3" s="8">
        <v>2</v>
      </c>
      <c r="B3" s="8" t="s">
        <v>16</v>
      </c>
      <c r="C3" s="8" t="s">
        <v>17</v>
      </c>
      <c r="D3" s="8" t="s">
        <v>18</v>
      </c>
      <c r="E3" s="8" t="s">
        <v>55</v>
      </c>
      <c r="F3" s="8" t="s">
        <v>60</v>
      </c>
      <c r="G3" s="8" t="s">
        <v>61</v>
      </c>
      <c r="H3" s="8"/>
      <c r="I3" s="8">
        <v>2</v>
      </c>
      <c r="J3" s="8">
        <v>2</v>
      </c>
      <c r="K3" s="8">
        <v>3</v>
      </c>
      <c r="L3" s="8">
        <v>2</v>
      </c>
      <c r="M3" s="9">
        <f t="shared" ref="M3:M15" si="0">IF(AND(I3&gt;=4,J3&gt;=4,K3&gt;=4,L3&gt;=4),IF(H3="+",$O$2*0.1,0)+$O$2,0)+IF(SUM(I3:L3)=20,$O$2*0.25,0)+IF(F3="л",$P$2,0)</f>
        <v>5000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5">
      <c r="A4" s="8">
        <v>3</v>
      </c>
      <c r="B4" s="8" t="s">
        <v>19</v>
      </c>
      <c r="C4" s="8" t="s">
        <v>20</v>
      </c>
      <c r="D4" s="8" t="s">
        <v>21</v>
      </c>
      <c r="E4" s="8" t="s">
        <v>56</v>
      </c>
      <c r="F4" s="8"/>
      <c r="G4" s="8" t="s">
        <v>61</v>
      </c>
      <c r="H4" s="8"/>
      <c r="I4" s="8">
        <v>3</v>
      </c>
      <c r="J4" s="8">
        <v>3</v>
      </c>
      <c r="K4" s="8">
        <v>5</v>
      </c>
      <c r="L4" s="8">
        <v>5</v>
      </c>
      <c r="M4" s="9">
        <f t="shared" si="0"/>
        <v>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8">
        <v>4</v>
      </c>
      <c r="B5" s="8" t="s">
        <v>22</v>
      </c>
      <c r="C5" s="8" t="s">
        <v>23</v>
      </c>
      <c r="D5" s="8" t="s">
        <v>24</v>
      </c>
      <c r="E5" s="8" t="s">
        <v>57</v>
      </c>
      <c r="F5" s="8"/>
      <c r="G5" s="8" t="s">
        <v>62</v>
      </c>
      <c r="H5" s="8"/>
      <c r="I5" s="8">
        <v>5</v>
      </c>
      <c r="J5" s="8">
        <v>2</v>
      </c>
      <c r="K5" s="8">
        <v>5</v>
      </c>
      <c r="L5" s="8">
        <v>5</v>
      </c>
      <c r="M5" s="9">
        <f t="shared" si="0"/>
        <v>0</v>
      </c>
      <c r="N5" s="3"/>
    </row>
    <row r="6" spans="1:28" x14ac:dyDescent="0.25">
      <c r="A6" s="8">
        <v>5</v>
      </c>
      <c r="B6" s="8" t="s">
        <v>25</v>
      </c>
      <c r="C6" s="8" t="s">
        <v>26</v>
      </c>
      <c r="D6" s="8" t="s">
        <v>27</v>
      </c>
      <c r="E6" s="8" t="s">
        <v>58</v>
      </c>
      <c r="F6" s="8" t="s">
        <v>60</v>
      </c>
      <c r="G6" s="8" t="s">
        <v>62</v>
      </c>
      <c r="H6" s="8" t="s">
        <v>15</v>
      </c>
      <c r="I6" s="8">
        <v>4</v>
      </c>
      <c r="J6" s="8">
        <v>4</v>
      </c>
      <c r="K6" s="8">
        <v>3</v>
      </c>
      <c r="L6" s="8">
        <v>5</v>
      </c>
      <c r="M6" s="9">
        <f t="shared" si="0"/>
        <v>5000</v>
      </c>
      <c r="N6" s="3"/>
    </row>
    <row r="7" spans="1:28" x14ac:dyDescent="0.25">
      <c r="A7" s="8">
        <v>6</v>
      </c>
      <c r="B7" s="8" t="s">
        <v>28</v>
      </c>
      <c r="C7" s="8" t="s">
        <v>29</v>
      </c>
      <c r="D7" s="8" t="s">
        <v>30</v>
      </c>
      <c r="E7" s="8" t="s">
        <v>59</v>
      </c>
      <c r="F7" s="8"/>
      <c r="G7" s="8" t="s">
        <v>61</v>
      </c>
      <c r="H7" s="8"/>
      <c r="I7" s="8">
        <v>5</v>
      </c>
      <c r="J7" s="8">
        <v>5</v>
      </c>
      <c r="K7" s="8">
        <v>5</v>
      </c>
      <c r="L7" s="8">
        <v>5</v>
      </c>
      <c r="M7" s="9">
        <f t="shared" si="0"/>
        <v>3750</v>
      </c>
      <c r="N7" s="3"/>
    </row>
    <row r="8" spans="1:28" x14ac:dyDescent="0.25">
      <c r="A8" s="8">
        <v>7</v>
      </c>
      <c r="B8" s="8" t="s">
        <v>31</v>
      </c>
      <c r="C8" s="8" t="s">
        <v>32</v>
      </c>
      <c r="D8" s="8" t="s">
        <v>33</v>
      </c>
      <c r="E8" s="8" t="s">
        <v>59</v>
      </c>
      <c r="F8" s="8"/>
      <c r="G8" s="8" t="s">
        <v>61</v>
      </c>
      <c r="H8" s="8"/>
      <c r="I8" s="8">
        <v>4</v>
      </c>
      <c r="J8" s="8">
        <v>4</v>
      </c>
      <c r="K8" s="8">
        <v>4</v>
      </c>
      <c r="L8" s="8">
        <v>4</v>
      </c>
      <c r="M8" s="9">
        <f t="shared" si="0"/>
        <v>3000</v>
      </c>
      <c r="N8" s="3"/>
    </row>
    <row r="9" spans="1:28" x14ac:dyDescent="0.25">
      <c r="A9" s="8">
        <v>8</v>
      </c>
      <c r="B9" s="8" t="s">
        <v>34</v>
      </c>
      <c r="C9" s="8" t="s">
        <v>35</v>
      </c>
      <c r="D9" s="8" t="s">
        <v>36</v>
      </c>
      <c r="E9" s="8" t="s">
        <v>57</v>
      </c>
      <c r="F9" s="8"/>
      <c r="G9" s="8" t="s">
        <v>61</v>
      </c>
      <c r="H9" s="8"/>
      <c r="I9" s="8">
        <v>3</v>
      </c>
      <c r="J9" s="8">
        <v>2</v>
      </c>
      <c r="K9" s="8">
        <v>2</v>
      </c>
      <c r="L9" s="8">
        <v>2</v>
      </c>
      <c r="M9" s="9">
        <f t="shared" si="0"/>
        <v>0</v>
      </c>
      <c r="N9" s="3"/>
    </row>
    <row r="10" spans="1:28" x14ac:dyDescent="0.25">
      <c r="A10" s="8">
        <v>9</v>
      </c>
      <c r="B10" s="8" t="s">
        <v>37</v>
      </c>
      <c r="C10" s="8" t="s">
        <v>38</v>
      </c>
      <c r="D10" s="8" t="s">
        <v>39</v>
      </c>
      <c r="E10" s="8" t="s">
        <v>58</v>
      </c>
      <c r="F10" s="8"/>
      <c r="G10" s="8" t="s">
        <v>61</v>
      </c>
      <c r="H10" s="8"/>
      <c r="I10" s="8">
        <v>5</v>
      </c>
      <c r="J10" s="8">
        <v>3</v>
      </c>
      <c r="K10" s="8">
        <v>2</v>
      </c>
      <c r="L10" s="8">
        <v>4</v>
      </c>
      <c r="M10" s="9">
        <f t="shared" si="0"/>
        <v>0</v>
      </c>
      <c r="N10" s="3"/>
      <c r="O10" s="81" t="s">
        <v>76</v>
      </c>
      <c r="P10" s="82"/>
      <c r="Q10" s="83"/>
    </row>
    <row r="11" spans="1:28" x14ac:dyDescent="0.25">
      <c r="A11" s="8">
        <v>10</v>
      </c>
      <c r="B11" s="8" t="s">
        <v>40</v>
      </c>
      <c r="C11" s="8" t="s">
        <v>41</v>
      </c>
      <c r="D11" s="8" t="s">
        <v>42</v>
      </c>
      <c r="E11" s="8" t="s">
        <v>54</v>
      </c>
      <c r="F11" s="8" t="s">
        <v>60</v>
      </c>
      <c r="G11" s="8" t="s">
        <v>61</v>
      </c>
      <c r="H11" s="8" t="s">
        <v>15</v>
      </c>
      <c r="I11" s="8">
        <v>4</v>
      </c>
      <c r="J11" s="8">
        <v>3</v>
      </c>
      <c r="K11" s="8">
        <v>4</v>
      </c>
      <c r="L11" s="8">
        <v>3</v>
      </c>
      <c r="M11" s="9">
        <f t="shared" si="0"/>
        <v>5000</v>
      </c>
      <c r="N11" s="3"/>
      <c r="O11" s="26" t="s">
        <v>73</v>
      </c>
      <c r="P11" s="26" t="s">
        <v>74</v>
      </c>
      <c r="Q11" s="25" t="s">
        <v>75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s="8">
        <v>11</v>
      </c>
      <c r="B12" s="8" t="s">
        <v>43</v>
      </c>
      <c r="C12" s="8" t="s">
        <v>44</v>
      </c>
      <c r="D12" s="8" t="s">
        <v>45</v>
      </c>
      <c r="E12" s="8" t="s">
        <v>57</v>
      </c>
      <c r="F12" s="8"/>
      <c r="G12" s="8" t="s">
        <v>62</v>
      </c>
      <c r="H12" s="8"/>
      <c r="I12" s="8">
        <v>5</v>
      </c>
      <c r="J12" s="8">
        <v>5</v>
      </c>
      <c r="K12" s="8">
        <v>5</v>
      </c>
      <c r="L12" s="8">
        <v>5</v>
      </c>
      <c r="M12" s="9">
        <f t="shared" si="0"/>
        <v>3750</v>
      </c>
      <c r="N12" s="3"/>
      <c r="O12" s="23" t="str">
        <f t="shared" ref="O12:O25" si="1">CONCATENATE(B2, " ",C2, " ",D2)</f>
        <v>Каспаров Дмитрий Владимирович</v>
      </c>
      <c r="P12" s="24">
        <f t="shared" ref="P12:P25" si="2">IF(M2="", "", M2-M2*0.01)</f>
        <v>3267</v>
      </c>
      <c r="Q12" s="2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A13" s="8">
        <v>12</v>
      </c>
      <c r="B13" s="8" t="s">
        <v>46</v>
      </c>
      <c r="C13" s="8" t="s">
        <v>47</v>
      </c>
      <c r="D13" s="8" t="s">
        <v>48</v>
      </c>
      <c r="E13" s="8" t="s">
        <v>55</v>
      </c>
      <c r="F13" s="8"/>
      <c r="G13" s="8" t="s">
        <v>61</v>
      </c>
      <c r="H13" s="8"/>
      <c r="I13" s="8">
        <v>4</v>
      </c>
      <c r="J13" s="8">
        <v>4</v>
      </c>
      <c r="K13" s="8">
        <v>5</v>
      </c>
      <c r="L13" s="8">
        <v>5</v>
      </c>
      <c r="M13" s="9">
        <f t="shared" si="0"/>
        <v>3000</v>
      </c>
      <c r="N13" s="3"/>
      <c r="O13" s="23" t="str">
        <f t="shared" si="1"/>
        <v>Уварова Дарья Валерьевна</v>
      </c>
      <c r="P13" s="24">
        <f t="shared" si="2"/>
        <v>4950</v>
      </c>
      <c r="Q13" s="2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s="8">
        <v>13</v>
      </c>
      <c r="B14" s="8" t="s">
        <v>49</v>
      </c>
      <c r="C14" s="8" t="s">
        <v>50</v>
      </c>
      <c r="D14" s="8" t="s">
        <v>51</v>
      </c>
      <c r="E14" s="8" t="s">
        <v>58</v>
      </c>
      <c r="F14" s="8"/>
      <c r="G14" s="8" t="s">
        <v>61</v>
      </c>
      <c r="H14" s="8"/>
      <c r="I14" s="8">
        <v>4</v>
      </c>
      <c r="J14" s="8">
        <v>5</v>
      </c>
      <c r="K14" s="8">
        <v>4</v>
      </c>
      <c r="L14" s="8">
        <v>3</v>
      </c>
      <c r="M14" s="9">
        <f t="shared" si="0"/>
        <v>0</v>
      </c>
      <c r="N14" s="3"/>
      <c r="O14" s="23" t="str">
        <f t="shared" si="1"/>
        <v>Наумов Александр Павлович</v>
      </c>
      <c r="P14" s="24">
        <f t="shared" si="2"/>
        <v>0</v>
      </c>
      <c r="Q14" s="2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A15" s="8">
        <v>14</v>
      </c>
      <c r="B15" s="8" t="s">
        <v>52</v>
      </c>
      <c r="C15" s="8" t="s">
        <v>32</v>
      </c>
      <c r="D15" s="8" t="s">
        <v>53</v>
      </c>
      <c r="E15" s="8" t="s">
        <v>57</v>
      </c>
      <c r="F15" s="8" t="s">
        <v>60</v>
      </c>
      <c r="G15" s="8" t="s">
        <v>61</v>
      </c>
      <c r="H15" s="8"/>
      <c r="I15" s="8">
        <v>5</v>
      </c>
      <c r="J15" s="8">
        <v>5</v>
      </c>
      <c r="K15" s="8">
        <v>5</v>
      </c>
      <c r="L15" s="8">
        <v>5</v>
      </c>
      <c r="M15" s="9">
        <f t="shared" si="0"/>
        <v>8750</v>
      </c>
      <c r="N15" s="3"/>
      <c r="O15" s="23" t="str">
        <f t="shared" si="1"/>
        <v>Ромашкина Галина Василиевна</v>
      </c>
      <c r="P15" s="24">
        <f t="shared" si="2"/>
        <v>0</v>
      </c>
      <c r="Q15" s="2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3" t="str">
        <f t="shared" si="1"/>
        <v>Зощенко Михаил Степанович</v>
      </c>
      <c r="P16" s="24">
        <f t="shared" si="2"/>
        <v>4950</v>
      </c>
      <c r="Q16" s="23"/>
      <c r="R16" s="3"/>
      <c r="S16" s="81" t="s">
        <v>77</v>
      </c>
      <c r="T16" s="82"/>
      <c r="U16" s="82"/>
      <c r="V16" s="31"/>
      <c r="W16" s="3"/>
    </row>
    <row r="17" spans="1:40" ht="42.75" x14ac:dyDescent="0.25">
      <c r="A17" s="6" t="s">
        <v>0</v>
      </c>
      <c r="B17" s="6" t="s">
        <v>1</v>
      </c>
      <c r="C17" s="6" t="s">
        <v>2</v>
      </c>
      <c r="D17" s="6" t="s">
        <v>3</v>
      </c>
      <c r="E17" s="6" t="s">
        <v>4</v>
      </c>
      <c r="F17" s="6" t="s">
        <v>5</v>
      </c>
      <c r="G17" s="7" t="s">
        <v>6</v>
      </c>
      <c r="H17" s="6" t="s">
        <v>7</v>
      </c>
      <c r="I17" s="6" t="s">
        <v>8</v>
      </c>
      <c r="J17" s="6" t="s">
        <v>9</v>
      </c>
      <c r="K17" s="7" t="s">
        <v>10</v>
      </c>
      <c r="L17" s="6" t="s">
        <v>11</v>
      </c>
      <c r="M17" s="6" t="s">
        <v>65</v>
      </c>
      <c r="N17" s="3"/>
      <c r="O17" s="23" t="str">
        <f t="shared" si="1"/>
        <v>Королёва Полина Павловна</v>
      </c>
      <c r="P17" s="24">
        <f t="shared" si="2"/>
        <v>3712.5</v>
      </c>
      <c r="Q17" s="23"/>
      <c r="R17" s="3"/>
      <c r="S17" s="27" t="s">
        <v>73</v>
      </c>
      <c r="T17" s="28" t="s">
        <v>4</v>
      </c>
      <c r="U17" s="30" t="s">
        <v>78</v>
      </c>
      <c r="V17" s="32"/>
      <c r="W17" s="3"/>
    </row>
    <row r="18" spans="1:40" x14ac:dyDescent="0.25">
      <c r="A18" s="3"/>
      <c r="B18" s="3"/>
      <c r="C18" s="3"/>
      <c r="D18" s="3"/>
      <c r="E18" s="3"/>
      <c r="F18" s="3"/>
      <c r="G18" s="3"/>
      <c r="H18" s="3"/>
      <c r="I18" s="3">
        <v>2</v>
      </c>
      <c r="J18" s="3">
        <v>2</v>
      </c>
      <c r="K18" s="3">
        <v>2</v>
      </c>
      <c r="L18" s="3"/>
      <c r="M18" s="3"/>
      <c r="N18" s="3"/>
      <c r="O18" s="23" t="str">
        <f t="shared" si="1"/>
        <v>Стародынов Виктор Дмитриевич</v>
      </c>
      <c r="P18" s="24">
        <f t="shared" si="2"/>
        <v>2970</v>
      </c>
      <c r="Q18" s="23"/>
      <c r="R18" s="3"/>
      <c r="S18" s="29" t="str">
        <f>CONCATENATE(B26, " ",C26, " ",D26)</f>
        <v>Уварова Дарья Валерьевна</v>
      </c>
      <c r="T18" s="29" t="str">
        <f>E26</f>
        <v>АТ</v>
      </c>
      <c r="U18" s="29">
        <f>COUNTIF(I26:L26,2)</f>
        <v>3</v>
      </c>
      <c r="V18" s="29"/>
      <c r="W18" s="3"/>
    </row>
    <row r="19" spans="1:40" x14ac:dyDescent="0.25">
      <c r="A19" s="3"/>
      <c r="B19" s="3"/>
      <c r="C19" s="3"/>
      <c r="D19" s="3"/>
      <c r="E19" s="3"/>
      <c r="F19" s="3"/>
      <c r="G19" s="3"/>
      <c r="H19" s="3"/>
      <c r="I19" s="3"/>
      <c r="J19" s="3">
        <v>2</v>
      </c>
      <c r="K19" s="3">
        <v>2</v>
      </c>
      <c r="L19" s="3">
        <v>2</v>
      </c>
      <c r="M19" s="3"/>
      <c r="O19" s="23" t="str">
        <f t="shared" si="1"/>
        <v>Гоголева Ярослава Олеговна</v>
      </c>
      <c r="P19" s="24">
        <f t="shared" si="2"/>
        <v>0</v>
      </c>
      <c r="Q19" s="23"/>
      <c r="R19" s="3"/>
      <c r="S19" s="29" t="str">
        <f>CONCATENATE(B27, " ",C27, " ",D27)</f>
        <v>Гоголева Ярослава Олеговна</v>
      </c>
      <c r="T19" s="29" t="str">
        <f>E27</f>
        <v>АС</v>
      </c>
      <c r="U19" s="29">
        <f>COUNTIF(I27:L27,2)</f>
        <v>3</v>
      </c>
      <c r="V19" s="29"/>
      <c r="W19" s="3"/>
      <c r="X19" s="3"/>
      <c r="Y19" s="3"/>
      <c r="Z19" s="3"/>
      <c r="AA19" s="3"/>
      <c r="AB19" s="3"/>
    </row>
    <row r="20" spans="1:40" x14ac:dyDescent="0.25">
      <c r="A20" s="3"/>
      <c r="B20" s="3"/>
      <c r="C20" s="3"/>
      <c r="D20" s="3"/>
      <c r="E20" s="3"/>
      <c r="F20" s="3"/>
      <c r="G20" s="3"/>
      <c r="H20" s="3"/>
      <c r="I20" s="3">
        <v>2</v>
      </c>
      <c r="J20" s="3">
        <v>2</v>
      </c>
      <c r="K20" s="3"/>
      <c r="L20" s="3">
        <v>2</v>
      </c>
      <c r="M20" s="3"/>
      <c r="O20" s="23" t="str">
        <f t="shared" si="1"/>
        <v>Узурин Константин Егорович</v>
      </c>
      <c r="P20" s="24">
        <f t="shared" si="2"/>
        <v>0</v>
      </c>
      <c r="Q20" s="23"/>
      <c r="R20" s="3"/>
      <c r="S20" s="29"/>
      <c r="T20" s="29"/>
      <c r="U20" s="29"/>
      <c r="V20" s="29"/>
      <c r="W20" s="3"/>
      <c r="X20" s="3"/>
      <c r="Y20" s="3"/>
      <c r="Z20" s="3"/>
      <c r="AA20" s="3"/>
      <c r="AB20" s="3"/>
    </row>
    <row r="21" spans="1:40" x14ac:dyDescent="0.25">
      <c r="A21" s="3"/>
      <c r="B21" s="3"/>
      <c r="C21" s="3"/>
      <c r="D21" s="3"/>
      <c r="E21" s="3"/>
      <c r="F21" s="3"/>
      <c r="G21" s="3"/>
      <c r="H21" s="3"/>
      <c r="I21" s="3">
        <v>2</v>
      </c>
      <c r="J21" s="3"/>
      <c r="K21" s="3">
        <v>2</v>
      </c>
      <c r="L21" s="3">
        <v>2</v>
      </c>
      <c r="M21" s="3"/>
      <c r="O21" s="23" t="str">
        <f t="shared" si="1"/>
        <v>Никелева Ольга Александровна</v>
      </c>
      <c r="P21" s="24">
        <f t="shared" si="2"/>
        <v>4950</v>
      </c>
      <c r="Q21" s="23"/>
      <c r="R21" s="3"/>
      <c r="S21" s="29"/>
      <c r="T21" s="29"/>
      <c r="U21" s="29"/>
      <c r="V21" s="29"/>
      <c r="W21" s="12"/>
      <c r="X21" s="12"/>
      <c r="Y21" s="13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</row>
    <row r="22" spans="1:40" x14ac:dyDescent="0.25">
      <c r="A22" s="3"/>
      <c r="B22" s="3"/>
      <c r="C22" s="3"/>
      <c r="D22" s="3"/>
      <c r="E22" s="3"/>
      <c r="F22" s="3"/>
      <c r="G22" s="3"/>
      <c r="H22" s="3"/>
      <c r="I22" s="3">
        <v>2</v>
      </c>
      <c r="J22" s="3">
        <v>2</v>
      </c>
      <c r="K22" s="3">
        <v>2</v>
      </c>
      <c r="L22" s="3">
        <v>2</v>
      </c>
      <c r="M22" s="3"/>
      <c r="N22" s="3"/>
      <c r="O22" s="23" t="str">
        <f t="shared" si="1"/>
        <v>Коваль Максим Олегович</v>
      </c>
      <c r="P22" s="24">
        <f t="shared" si="2"/>
        <v>3712.5</v>
      </c>
      <c r="Q22" s="23"/>
      <c r="R22" s="3"/>
      <c r="S22" s="29"/>
      <c r="T22" s="29"/>
      <c r="U22" s="29"/>
      <c r="V22" s="29"/>
      <c r="W22" s="39"/>
      <c r="X22" s="39"/>
      <c r="Y22" s="39"/>
      <c r="Z22" s="39"/>
      <c r="AA22" s="29"/>
      <c r="AB22" s="29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</row>
    <row r="23" spans="1:40" x14ac:dyDescent="0.25">
      <c r="N23" s="3"/>
      <c r="O23" s="23" t="str">
        <f t="shared" si="1"/>
        <v>Мишина Любовь Михаиловна</v>
      </c>
      <c r="P23" s="24">
        <f t="shared" si="2"/>
        <v>2970</v>
      </c>
      <c r="Q23" s="23"/>
      <c r="R23" s="3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</row>
    <row r="24" spans="1:40" x14ac:dyDescent="0.25">
      <c r="N24" s="3"/>
      <c r="O24" s="23" t="str">
        <f t="shared" si="1"/>
        <v>Петухов Андрей Романович</v>
      </c>
      <c r="P24" s="24">
        <f t="shared" si="2"/>
        <v>0</v>
      </c>
      <c r="Q24" s="23"/>
      <c r="R24" s="3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</row>
    <row r="25" spans="1:40" ht="42.75" x14ac:dyDescent="0.25">
      <c r="A25" s="6" t="s">
        <v>0</v>
      </c>
      <c r="B25" s="6" t="s">
        <v>1</v>
      </c>
      <c r="C25" s="6" t="s">
        <v>2</v>
      </c>
      <c r="D25" s="6" t="s">
        <v>3</v>
      </c>
      <c r="E25" s="6" t="s">
        <v>4</v>
      </c>
      <c r="F25" s="6" t="s">
        <v>5</v>
      </c>
      <c r="G25" s="7" t="s">
        <v>6</v>
      </c>
      <c r="H25" s="6" t="s">
        <v>7</v>
      </c>
      <c r="I25" s="6" t="s">
        <v>8</v>
      </c>
      <c r="J25" s="6" t="s">
        <v>9</v>
      </c>
      <c r="K25" s="7" t="s">
        <v>10</v>
      </c>
      <c r="L25" s="6" t="s">
        <v>11</v>
      </c>
      <c r="M25" s="6" t="s">
        <v>65</v>
      </c>
      <c r="N25" s="3"/>
      <c r="O25" s="23" t="str">
        <f t="shared" si="1"/>
        <v>Негробов Виктор Викторович</v>
      </c>
      <c r="P25" s="24">
        <f t="shared" si="2"/>
        <v>8662.5</v>
      </c>
      <c r="Q25" s="23"/>
      <c r="R25" s="3"/>
      <c r="S25" s="29"/>
      <c r="T25" s="29"/>
      <c r="U25" s="29"/>
      <c r="V25" s="29"/>
      <c r="W25" s="3"/>
      <c r="X25" s="3"/>
      <c r="Y25" s="3"/>
      <c r="Z25" s="3"/>
      <c r="AA25" s="3"/>
      <c r="AB25" s="3"/>
    </row>
    <row r="26" spans="1:40" x14ac:dyDescent="0.25">
      <c r="A26" s="8">
        <v>2</v>
      </c>
      <c r="B26" s="8" t="s">
        <v>16</v>
      </c>
      <c r="C26" s="8" t="s">
        <v>17</v>
      </c>
      <c r="D26" s="8" t="s">
        <v>18</v>
      </c>
      <c r="E26" s="8" t="s">
        <v>55</v>
      </c>
      <c r="F26" s="8" t="s">
        <v>60</v>
      </c>
      <c r="G26" s="8" t="s">
        <v>61</v>
      </c>
      <c r="H26" s="8"/>
      <c r="I26" s="8">
        <v>2</v>
      </c>
      <c r="J26" s="8">
        <v>2</v>
      </c>
      <c r="K26" s="8">
        <v>3</v>
      </c>
      <c r="L26" s="8">
        <v>2</v>
      </c>
      <c r="M26" s="9" t="s">
        <v>69</v>
      </c>
      <c r="N26" s="3"/>
      <c r="R26" s="3"/>
      <c r="S26" s="29"/>
      <c r="T26" s="29"/>
      <c r="U26" s="29"/>
      <c r="Y26" s="29"/>
      <c r="Z26" s="3"/>
      <c r="AA26" s="3"/>
      <c r="AB26" s="3"/>
    </row>
    <row r="27" spans="1:40" x14ac:dyDescent="0.25">
      <c r="A27" s="8">
        <v>8</v>
      </c>
      <c r="B27" s="8" t="s">
        <v>34</v>
      </c>
      <c r="C27" s="8" t="s">
        <v>35</v>
      </c>
      <c r="D27" s="8" t="s">
        <v>36</v>
      </c>
      <c r="E27" s="8" t="s">
        <v>57</v>
      </c>
      <c r="F27" s="8"/>
      <c r="G27" s="8" t="s">
        <v>61</v>
      </c>
      <c r="H27" s="8"/>
      <c r="I27" s="8">
        <v>3</v>
      </c>
      <c r="J27" s="8">
        <v>2</v>
      </c>
      <c r="K27" s="8">
        <v>2</v>
      </c>
      <c r="L27" s="8">
        <v>2</v>
      </c>
      <c r="M27" s="9" t="s">
        <v>69</v>
      </c>
      <c r="N27" s="3"/>
      <c r="R27" s="3"/>
      <c r="S27" s="29"/>
      <c r="T27" s="29"/>
      <c r="U27" s="29"/>
      <c r="Y27" s="43"/>
      <c r="Z27" s="3"/>
      <c r="AA27" s="3"/>
      <c r="AB27" s="3"/>
    </row>
    <row r="28" spans="1:40" x14ac:dyDescent="0.25">
      <c r="A28" s="12"/>
      <c r="E28" s="12"/>
      <c r="F28" s="12"/>
      <c r="G28" s="12"/>
      <c r="H28" s="12"/>
      <c r="I28" s="12"/>
      <c r="J28" s="12"/>
      <c r="K28" s="12"/>
      <c r="L28" s="12"/>
      <c r="M28" s="14"/>
      <c r="AA28" s="3"/>
      <c r="AB28" s="3"/>
    </row>
    <row r="29" spans="1:40" x14ac:dyDescent="0.25">
      <c r="A29" s="12"/>
      <c r="B29" s="33"/>
      <c r="C29" s="33" t="s">
        <v>79</v>
      </c>
      <c r="D29" s="33" t="s">
        <v>80</v>
      </c>
      <c r="E29" s="12"/>
      <c r="F29" s="12"/>
      <c r="G29" s="12"/>
      <c r="H29" s="12"/>
      <c r="I29" s="12"/>
      <c r="J29" s="12"/>
      <c r="K29" s="12"/>
      <c r="L29" s="12"/>
      <c r="M29" s="14"/>
      <c r="AA29" s="3"/>
      <c r="AB29" s="3"/>
    </row>
    <row r="30" spans="1:40" x14ac:dyDescent="0.25">
      <c r="A30" s="12"/>
      <c r="B30" s="34" t="s">
        <v>8</v>
      </c>
      <c r="C30" s="40">
        <f>AVERAGE(I2:I15)</f>
        <v>4.1428571428571432</v>
      </c>
      <c r="D30" s="77">
        <f>C30/5</f>
        <v>0.82857142857142863</v>
      </c>
      <c r="E30" s="12"/>
      <c r="F30" s="12"/>
      <c r="G30" s="12"/>
      <c r="H30" s="12"/>
      <c r="I30" s="12"/>
      <c r="J30" s="12"/>
      <c r="K30" s="12"/>
      <c r="L30" s="12"/>
      <c r="M30" s="14"/>
      <c r="AA30" s="3"/>
      <c r="AB30" s="3"/>
    </row>
    <row r="31" spans="1:40" x14ac:dyDescent="0.25">
      <c r="A31" s="12"/>
      <c r="B31" s="34" t="s">
        <v>9</v>
      </c>
      <c r="C31" s="40">
        <f>AVERAGE(J2:J15)</f>
        <v>3.6428571428571428</v>
      </c>
      <c r="D31" s="77">
        <f t="shared" ref="D31:D33" si="3">C31/5</f>
        <v>0.72857142857142854</v>
      </c>
      <c r="E31" s="12"/>
      <c r="F31" s="12"/>
      <c r="G31" s="12"/>
      <c r="H31" s="12"/>
      <c r="I31" s="12"/>
      <c r="J31" s="12"/>
      <c r="K31" s="12"/>
      <c r="L31" s="12"/>
      <c r="M31" s="14"/>
      <c r="AA31" s="3"/>
      <c r="AB31" s="3"/>
    </row>
    <row r="32" spans="1:40" ht="28.5" x14ac:dyDescent="0.25">
      <c r="A32" s="12"/>
      <c r="B32" s="35" t="s">
        <v>10</v>
      </c>
      <c r="C32" s="40">
        <f>AVERAGE(K2:K15)</f>
        <v>4</v>
      </c>
      <c r="D32" s="77">
        <f t="shared" si="3"/>
        <v>0.8</v>
      </c>
      <c r="E32" s="12"/>
      <c r="F32" s="12"/>
      <c r="G32" s="12"/>
      <c r="H32" s="12"/>
      <c r="I32" s="12"/>
      <c r="J32" s="12"/>
      <c r="K32" s="12"/>
      <c r="L32" s="12"/>
      <c r="M32" s="14"/>
      <c r="AA32" s="3"/>
      <c r="AB32" s="3"/>
    </row>
    <row r="33" spans="1:28" x14ac:dyDescent="0.25">
      <c r="A33" s="3"/>
      <c r="B33" s="34" t="s">
        <v>11</v>
      </c>
      <c r="C33" s="40">
        <f>AVERAGE(L2:L15)</f>
        <v>4.1428571428571432</v>
      </c>
      <c r="D33" s="77">
        <f t="shared" si="3"/>
        <v>0.82857142857142863</v>
      </c>
      <c r="E33" s="3"/>
      <c r="F33" s="3"/>
      <c r="G33" s="3"/>
      <c r="H33" s="3"/>
      <c r="I33" s="3"/>
      <c r="J33" s="3"/>
      <c r="K33" s="3"/>
      <c r="L33" s="3"/>
      <c r="M33" s="3"/>
      <c r="AA33" s="3"/>
      <c r="AB33" s="3"/>
    </row>
    <row r="34" spans="1:28" x14ac:dyDescent="0.25">
      <c r="A34" s="3"/>
      <c r="B34" s="37" t="s">
        <v>12</v>
      </c>
      <c r="C34" s="37">
        <f t="shared" ref="C34:C47" si="4">AVERAGE(I2:L2)</f>
        <v>4.5</v>
      </c>
      <c r="D34" s="76">
        <f>C34/5</f>
        <v>0.9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Y34" s="43"/>
      <c r="Z34" s="3"/>
      <c r="AA34" s="3"/>
      <c r="AB34" s="3"/>
    </row>
    <row r="35" spans="1:28" x14ac:dyDescent="0.25">
      <c r="A35" s="3"/>
      <c r="B35" s="37" t="s">
        <v>16</v>
      </c>
      <c r="C35" s="37">
        <f t="shared" si="4"/>
        <v>2.25</v>
      </c>
      <c r="D35" s="76">
        <f t="shared" ref="D35:D53" si="5">C35/5</f>
        <v>0.45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Y35" s="43"/>
      <c r="Z35" s="3"/>
      <c r="AA35" s="3"/>
      <c r="AB35" s="3"/>
    </row>
    <row r="36" spans="1:28" x14ac:dyDescent="0.25">
      <c r="A36" s="3"/>
      <c r="B36" s="37" t="s">
        <v>19</v>
      </c>
      <c r="C36" s="37">
        <f t="shared" si="4"/>
        <v>4</v>
      </c>
      <c r="D36" s="76">
        <f t="shared" si="5"/>
        <v>0.8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Y36" s="43"/>
      <c r="Z36" s="3"/>
      <c r="AA36" s="3"/>
      <c r="AB36" s="3"/>
    </row>
    <row r="37" spans="1:28" x14ac:dyDescent="0.25">
      <c r="B37" s="37" t="s">
        <v>22</v>
      </c>
      <c r="C37" s="37">
        <f t="shared" si="4"/>
        <v>4.25</v>
      </c>
      <c r="D37" s="76">
        <f t="shared" si="5"/>
        <v>0.85</v>
      </c>
      <c r="Y37" s="43"/>
    </row>
    <row r="38" spans="1:28" x14ac:dyDescent="0.25">
      <c r="B38" s="37" t="s">
        <v>25</v>
      </c>
      <c r="C38" s="37">
        <f t="shared" si="4"/>
        <v>4</v>
      </c>
      <c r="D38" s="76">
        <f t="shared" si="5"/>
        <v>0.8</v>
      </c>
      <c r="Y38" s="43"/>
    </row>
    <row r="39" spans="1:28" x14ac:dyDescent="0.25">
      <c r="B39" s="37" t="s">
        <v>28</v>
      </c>
      <c r="C39" s="37">
        <f t="shared" si="4"/>
        <v>5</v>
      </c>
      <c r="D39" s="76">
        <f t="shared" si="5"/>
        <v>1</v>
      </c>
      <c r="Y39" s="43"/>
    </row>
    <row r="40" spans="1:28" x14ac:dyDescent="0.25">
      <c r="B40" s="37" t="s">
        <v>31</v>
      </c>
      <c r="C40" s="37">
        <f t="shared" si="4"/>
        <v>4</v>
      </c>
      <c r="D40" s="76">
        <f t="shared" si="5"/>
        <v>0.8</v>
      </c>
      <c r="Y40" s="43"/>
    </row>
    <row r="41" spans="1:28" x14ac:dyDescent="0.25">
      <c r="B41" s="37" t="s">
        <v>34</v>
      </c>
      <c r="C41" s="37">
        <f t="shared" si="4"/>
        <v>2.25</v>
      </c>
      <c r="D41" s="76">
        <f t="shared" si="5"/>
        <v>0.45</v>
      </c>
      <c r="Y41" s="43"/>
    </row>
    <row r="42" spans="1:28" x14ac:dyDescent="0.25">
      <c r="B42" s="37" t="s">
        <v>37</v>
      </c>
      <c r="C42" s="37">
        <f t="shared" si="4"/>
        <v>3.5</v>
      </c>
      <c r="D42" s="76">
        <f t="shared" si="5"/>
        <v>0.7</v>
      </c>
      <c r="Y42" s="43"/>
    </row>
    <row r="43" spans="1:28" x14ac:dyDescent="0.25">
      <c r="B43" s="37" t="s">
        <v>40</v>
      </c>
      <c r="C43" s="37">
        <f t="shared" si="4"/>
        <v>3.5</v>
      </c>
      <c r="D43" s="76">
        <f t="shared" si="5"/>
        <v>0.7</v>
      </c>
      <c r="Y43" s="43"/>
    </row>
    <row r="44" spans="1:28" x14ac:dyDescent="0.25">
      <c r="B44" s="37" t="s">
        <v>43</v>
      </c>
      <c r="C44" s="37">
        <f t="shared" si="4"/>
        <v>5</v>
      </c>
      <c r="D44" s="76">
        <f t="shared" si="5"/>
        <v>1</v>
      </c>
      <c r="Y44" s="43"/>
    </row>
    <row r="45" spans="1:28" x14ac:dyDescent="0.25">
      <c r="B45" s="37" t="s">
        <v>46</v>
      </c>
      <c r="C45" s="37">
        <f t="shared" si="4"/>
        <v>4.5</v>
      </c>
      <c r="D45" s="76">
        <f t="shared" si="5"/>
        <v>0.9</v>
      </c>
      <c r="Y45" s="43"/>
    </row>
    <row r="46" spans="1:28" x14ac:dyDescent="0.25">
      <c r="B46" s="37" t="s">
        <v>49</v>
      </c>
      <c r="C46" s="37">
        <f t="shared" si="4"/>
        <v>4</v>
      </c>
      <c r="D46" s="76">
        <f t="shared" si="5"/>
        <v>0.8</v>
      </c>
      <c r="Y46" s="43"/>
    </row>
    <row r="47" spans="1:28" x14ac:dyDescent="0.25">
      <c r="B47" s="37" t="s">
        <v>52</v>
      </c>
      <c r="C47" s="37">
        <f t="shared" si="4"/>
        <v>5</v>
      </c>
      <c r="D47" s="76">
        <f t="shared" si="5"/>
        <v>1</v>
      </c>
      <c r="Y47" s="43"/>
    </row>
    <row r="48" spans="1:28" x14ac:dyDescent="0.25">
      <c r="B48" s="41" t="s">
        <v>54</v>
      </c>
      <c r="C48" s="78">
        <f>AVERAGE(I2:L2,I11:L11)</f>
        <v>4</v>
      </c>
      <c r="D48" s="79">
        <f t="shared" si="5"/>
        <v>0.8</v>
      </c>
      <c r="Y48" s="43"/>
    </row>
    <row r="49" spans="2:25" x14ac:dyDescent="0.25">
      <c r="B49" s="41" t="s">
        <v>56</v>
      </c>
      <c r="C49" s="78">
        <f>AVERAGE(I4:L4)</f>
        <v>4</v>
      </c>
      <c r="D49" s="79">
        <f t="shared" si="5"/>
        <v>0.8</v>
      </c>
      <c r="Y49" s="43"/>
    </row>
    <row r="50" spans="2:25" x14ac:dyDescent="0.25">
      <c r="B50" s="41" t="s">
        <v>59</v>
      </c>
      <c r="C50" s="78">
        <f>AVERAGE(I7:L7,I8:L8)</f>
        <v>4.5</v>
      </c>
      <c r="D50" s="79">
        <f t="shared" si="5"/>
        <v>0.9</v>
      </c>
      <c r="Y50" s="43"/>
    </row>
    <row r="51" spans="2:25" x14ac:dyDescent="0.25">
      <c r="B51" s="41" t="s">
        <v>57</v>
      </c>
      <c r="C51" s="78">
        <f>AVERAGE(I5:L5,I9:L9,I15:L15,I12:L12)</f>
        <v>4.125</v>
      </c>
      <c r="D51" s="79">
        <f t="shared" si="5"/>
        <v>0.82499999999999996</v>
      </c>
    </row>
    <row r="52" spans="2:25" x14ac:dyDescent="0.25">
      <c r="B52" s="41" t="s">
        <v>55</v>
      </c>
      <c r="C52" s="78">
        <f>AVERAGE(I3:L3,I13:L13)</f>
        <v>3.375</v>
      </c>
      <c r="D52" s="79">
        <f t="shared" si="5"/>
        <v>0.67500000000000004</v>
      </c>
    </row>
    <row r="53" spans="2:25" x14ac:dyDescent="0.25">
      <c r="B53" s="41" t="s">
        <v>58</v>
      </c>
      <c r="C53" s="78">
        <f>AVERAGE(I6:L6,I10:L10,I14:L14)</f>
        <v>3.8333333333333335</v>
      </c>
      <c r="D53" s="79">
        <f t="shared" si="5"/>
        <v>0.76666666666666672</v>
      </c>
    </row>
    <row r="54" spans="2:25" ht="28.5" x14ac:dyDescent="0.25">
      <c r="B54" s="7" t="s">
        <v>81</v>
      </c>
      <c r="C54" s="80">
        <f>COUNTIF(C34:C47,5)</f>
        <v>3</v>
      </c>
      <c r="D54" s="80"/>
    </row>
  </sheetData>
  <mergeCells count="3">
    <mergeCell ref="C54:D54"/>
    <mergeCell ref="S16:U16"/>
    <mergeCell ref="O10:Q10"/>
  </mergeCells>
  <conditionalFormatting sqref="I2:L15">
    <cfRule type="cellIs" dxfId="87" priority="16" operator="equal">
      <formula>2</formula>
    </cfRule>
    <cfRule type="cellIs" dxfId="86" priority="17" operator="equal">
      <formula>3</formula>
    </cfRule>
    <cfRule type="cellIs" dxfId="85" priority="18" operator="equal">
      <formula>4</formula>
    </cfRule>
    <cfRule type="cellIs" dxfId="84" priority="19" operator="equal">
      <formula>5</formula>
    </cfRule>
  </conditionalFormatting>
  <conditionalFormatting sqref="B2:B15">
    <cfRule type="expression" dxfId="83" priority="3">
      <formula>J2=2</formula>
    </cfRule>
  </conditionalFormatting>
  <conditionalFormatting sqref="B34:B54">
    <cfRule type="expression" dxfId="82" priority="1">
      <formula>AD31=2</formula>
    </cfRule>
  </conditionalFormatting>
  <conditionalFormatting sqref="AA21:AN21">
    <cfRule type="expression" dxfId="81" priority="2">
      <formula>AI21=2</formula>
    </cfRule>
  </conditionalFormatting>
  <dataValidations count="2">
    <dataValidation type="whole" allowBlank="1" showInputMessage="1" showErrorMessage="1" errorTitle="Ошибка" error="Введите целое число от 2 до 5" sqref="I2:L15 H25:K27 I28:L32" xr:uid="{00000000-0002-0000-0000-000000000000}">
      <formula1>2</formula1>
      <formula2>5</formula2>
    </dataValidation>
    <dataValidation type="list" allowBlank="1" showInputMessage="1" showErrorMessage="1" sqref="E2:E15" xr:uid="{EDF5C419-8D66-473E-8A62-9F62E8141578}">
      <formula1>"АА, АТ, АИ, АС, АЭ, АМ"</formula1>
    </dataValidation>
  </dataValidations>
  <pageMargins left="0.7" right="0.7" top="0.75" bottom="0.75" header="0.3" footer="0.3"/>
  <pageSetup paperSize="9" orientation="landscape" r:id="rId1"/>
  <headerFooter>
    <oddFooter>&amp;RХаневский Ярослав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D3DF-65C4-4257-B994-9C5EE08409C7}">
  <sheetPr filterMode="1"/>
  <dimension ref="A1:AD30"/>
  <sheetViews>
    <sheetView zoomScaleNormal="100" workbookViewId="0">
      <selection activeCell="C18" sqref="C18"/>
    </sheetView>
  </sheetViews>
  <sheetFormatPr defaultRowHeight="15" x14ac:dyDescent="0.25"/>
  <cols>
    <col min="1" max="1" width="7" bestFit="1" customWidth="1"/>
    <col min="2" max="2" width="12.140625" bestFit="1" customWidth="1"/>
    <col min="3" max="3" width="9.42578125" bestFit="1" customWidth="1"/>
    <col min="4" max="4" width="12.42578125" bestFit="1" customWidth="1"/>
    <col min="5" max="5" width="12.28515625" customWidth="1"/>
    <col min="6" max="6" width="10.85546875" customWidth="1"/>
    <col min="7" max="7" width="9.7109375" customWidth="1"/>
    <col min="8" max="8" width="10" customWidth="1"/>
    <col min="9" max="9" width="8.140625" customWidth="1"/>
    <col min="10" max="10" width="11.7109375" customWidth="1"/>
    <col min="11" max="11" width="11.7109375" bestFit="1" customWidth="1"/>
    <col min="12" max="12" width="7.140625" customWidth="1"/>
    <col min="13" max="13" width="13.28515625" bestFit="1" customWidth="1"/>
    <col min="15" max="15" width="8.7109375" bestFit="1" customWidth="1"/>
    <col min="16" max="16" width="9.85546875" bestFit="1" customWidth="1"/>
    <col min="17" max="17" width="9.42578125" bestFit="1" customWidth="1"/>
    <col min="18" max="18" width="12.42578125" bestFit="1" customWidth="1"/>
    <col min="19" max="19" width="12" bestFit="1" customWidth="1"/>
    <col min="20" max="20" width="8.5703125" bestFit="1" customWidth="1"/>
    <col min="21" max="21" width="10" customWidth="1"/>
    <col min="22" max="22" width="7.5703125" bestFit="1" customWidth="1"/>
    <col min="23" max="23" width="6.42578125" bestFit="1" customWidth="1"/>
    <col min="24" max="24" width="9.7109375" bestFit="1" customWidth="1"/>
    <col min="25" max="25" width="7.140625" bestFit="1" customWidth="1"/>
    <col min="26" max="26" width="4.42578125" bestFit="1" customWidth="1"/>
    <col min="27" max="27" width="8.7109375" bestFit="1" customWidth="1"/>
  </cols>
  <sheetData>
    <row r="1" spans="1:30" ht="30.7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65</v>
      </c>
      <c r="N1" s="1"/>
      <c r="O1" s="4" t="s">
        <v>63</v>
      </c>
      <c r="P1" s="5" t="s">
        <v>64</v>
      </c>
      <c r="R1" s="12"/>
      <c r="S1" s="12"/>
      <c r="T1" s="12"/>
      <c r="U1" s="12"/>
      <c r="V1" s="12"/>
      <c r="W1" s="12"/>
      <c r="X1" s="13"/>
      <c r="Y1" s="12"/>
      <c r="Z1" s="12"/>
      <c r="AA1" s="12"/>
      <c r="AB1" s="13"/>
      <c r="AC1" s="12"/>
      <c r="AD1" s="12"/>
    </row>
    <row r="2" spans="1:30" ht="16.5" thickTop="1" thickBot="1" x14ac:dyDescent="0.3">
      <c r="A2" s="8">
        <v>1</v>
      </c>
      <c r="B2" s="8" t="s">
        <v>12</v>
      </c>
      <c r="C2" s="8" t="s">
        <v>13</v>
      </c>
      <c r="D2" s="8" t="s">
        <v>14</v>
      </c>
      <c r="E2" s="8" t="s">
        <v>54</v>
      </c>
      <c r="F2" s="8"/>
      <c r="G2" s="8" t="s">
        <v>61</v>
      </c>
      <c r="H2" s="8" t="s">
        <v>15</v>
      </c>
      <c r="I2" s="8">
        <v>5</v>
      </c>
      <c r="J2" s="8">
        <v>4</v>
      </c>
      <c r="K2" s="8">
        <v>4</v>
      </c>
      <c r="L2" s="8">
        <v>5</v>
      </c>
      <c r="M2" s="9">
        <f>IF(AND(I2&gt;=4,J2&gt;=4,K2&gt;=4,L2&gt;=4),$O$2+IF(SUM(I2:L2)=20,$O$2*0.25,0)+IF(H2="+",$O$2*0.1,0)+IF(F2="л",$P$2,0),"")</f>
        <v>3300</v>
      </c>
      <c r="N2" s="3"/>
      <c r="O2" s="2">
        <v>3000</v>
      </c>
      <c r="P2" s="2">
        <v>6000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ht="15.75" hidden="1" thickTop="1" x14ac:dyDescent="0.25">
      <c r="A3" s="8">
        <v>2</v>
      </c>
      <c r="B3" s="8" t="s">
        <v>16</v>
      </c>
      <c r="C3" s="8" t="s">
        <v>17</v>
      </c>
      <c r="D3" s="8" t="s">
        <v>18</v>
      </c>
      <c r="E3" s="8" t="s">
        <v>55</v>
      </c>
      <c r="F3" s="8" t="s">
        <v>60</v>
      </c>
      <c r="G3" s="8" t="s">
        <v>61</v>
      </c>
      <c r="H3" s="8"/>
      <c r="I3" s="8">
        <v>4</v>
      </c>
      <c r="J3" s="8">
        <v>2</v>
      </c>
      <c r="K3" s="8">
        <v>3</v>
      </c>
      <c r="L3" s="8">
        <v>4</v>
      </c>
      <c r="M3" s="9" t="str">
        <f t="shared" ref="M3:M15" si="0">IF(AND(I3&gt;=4,J3&gt;=4,K3&gt;=4,L3&gt;=4),$O$2+IF(SUM(I3:L3)=20,$O$2*0.25,0)+IF(H3="+",$O$2*0.1,0)+IF(F3="л",$P$2,0),"")</f>
        <v/>
      </c>
      <c r="N3" s="3"/>
      <c r="O3" s="3"/>
      <c r="P3" s="3"/>
    </row>
    <row r="4" spans="1:30" ht="15.75" hidden="1" thickTop="1" x14ac:dyDescent="0.25">
      <c r="A4" s="8">
        <v>3</v>
      </c>
      <c r="B4" s="8" t="s">
        <v>19</v>
      </c>
      <c r="C4" s="8" t="s">
        <v>20</v>
      </c>
      <c r="D4" s="8" t="s">
        <v>21</v>
      </c>
      <c r="E4" s="8" t="s">
        <v>56</v>
      </c>
      <c r="F4" s="8"/>
      <c r="G4" s="8" t="s">
        <v>61</v>
      </c>
      <c r="H4" s="8"/>
      <c r="I4" s="8">
        <v>3</v>
      </c>
      <c r="J4" s="8">
        <v>3</v>
      </c>
      <c r="K4" s="8">
        <v>5</v>
      </c>
      <c r="L4" s="8">
        <v>5</v>
      </c>
      <c r="M4" s="9" t="str">
        <f t="shared" si="0"/>
        <v/>
      </c>
      <c r="N4" s="3"/>
      <c r="O4" s="3"/>
      <c r="P4" s="3"/>
    </row>
    <row r="5" spans="1:30" ht="15.75" thickTop="1" x14ac:dyDescent="0.25">
      <c r="A5" s="8">
        <v>4</v>
      </c>
      <c r="B5" s="8" t="s">
        <v>22</v>
      </c>
      <c r="C5" s="8" t="s">
        <v>23</v>
      </c>
      <c r="D5" s="8" t="s">
        <v>24</v>
      </c>
      <c r="E5" s="8" t="s">
        <v>57</v>
      </c>
      <c r="F5" s="8"/>
      <c r="G5" s="8" t="s">
        <v>62</v>
      </c>
      <c r="H5" s="8"/>
      <c r="I5" s="8">
        <v>5</v>
      </c>
      <c r="J5" s="8">
        <v>2</v>
      </c>
      <c r="K5" s="8">
        <v>5</v>
      </c>
      <c r="L5" s="8">
        <v>5</v>
      </c>
      <c r="M5" s="9" t="str">
        <f t="shared" si="0"/>
        <v/>
      </c>
      <c r="N5" s="3"/>
      <c r="O5" s="3"/>
      <c r="P5" s="3"/>
    </row>
    <row r="6" spans="1:30" x14ac:dyDescent="0.25">
      <c r="A6" s="8">
        <v>5</v>
      </c>
      <c r="B6" s="8" t="s">
        <v>25</v>
      </c>
      <c r="C6" s="8" t="s">
        <v>26</v>
      </c>
      <c r="D6" s="8" t="s">
        <v>27</v>
      </c>
      <c r="E6" s="8" t="s">
        <v>58</v>
      </c>
      <c r="F6" s="8" t="s">
        <v>60</v>
      </c>
      <c r="G6" s="8" t="s">
        <v>62</v>
      </c>
      <c r="H6" s="8" t="s">
        <v>15</v>
      </c>
      <c r="I6" s="8">
        <v>4</v>
      </c>
      <c r="J6" s="8">
        <v>4</v>
      </c>
      <c r="K6" s="8">
        <v>3</v>
      </c>
      <c r="L6" s="8">
        <v>5</v>
      </c>
      <c r="M6" s="9" t="str">
        <f t="shared" si="0"/>
        <v/>
      </c>
      <c r="N6" s="3"/>
      <c r="O6" s="3"/>
      <c r="P6" s="3"/>
    </row>
    <row r="7" spans="1:30" x14ac:dyDescent="0.25">
      <c r="A7" s="8">
        <v>6</v>
      </c>
      <c r="B7" s="8" t="s">
        <v>28</v>
      </c>
      <c r="C7" s="8" t="s">
        <v>29</v>
      </c>
      <c r="D7" s="8" t="s">
        <v>30</v>
      </c>
      <c r="E7" s="8" t="s">
        <v>59</v>
      </c>
      <c r="F7" s="8"/>
      <c r="G7" s="8" t="s">
        <v>61</v>
      </c>
      <c r="H7" s="8"/>
      <c r="I7" s="8">
        <v>5</v>
      </c>
      <c r="J7" s="8">
        <v>5</v>
      </c>
      <c r="K7" s="8">
        <v>5</v>
      </c>
      <c r="L7" s="8">
        <v>5</v>
      </c>
      <c r="M7" s="9">
        <f t="shared" si="0"/>
        <v>3750</v>
      </c>
      <c r="N7" s="3"/>
      <c r="O7" s="3"/>
      <c r="P7" s="3"/>
    </row>
    <row r="8" spans="1:30" hidden="1" x14ac:dyDescent="0.25">
      <c r="A8" s="8">
        <v>7</v>
      </c>
      <c r="B8" s="8" t="s">
        <v>31</v>
      </c>
      <c r="C8" s="8" t="s">
        <v>32</v>
      </c>
      <c r="D8" s="8" t="s">
        <v>33</v>
      </c>
      <c r="E8" s="8" t="s">
        <v>59</v>
      </c>
      <c r="F8" s="8"/>
      <c r="G8" s="8" t="s">
        <v>61</v>
      </c>
      <c r="H8" s="8"/>
      <c r="I8" s="8">
        <v>4</v>
      </c>
      <c r="J8" s="8">
        <v>4</v>
      </c>
      <c r="K8" s="8">
        <v>4</v>
      </c>
      <c r="L8" s="8">
        <v>4</v>
      </c>
      <c r="M8" s="9">
        <f t="shared" si="0"/>
        <v>3000</v>
      </c>
      <c r="N8" s="3"/>
      <c r="O8" s="3"/>
      <c r="P8" s="3"/>
    </row>
    <row r="9" spans="1:30" hidden="1" x14ac:dyDescent="0.25">
      <c r="A9" s="8">
        <v>8</v>
      </c>
      <c r="B9" s="8" t="s">
        <v>34</v>
      </c>
      <c r="C9" s="8" t="s">
        <v>35</v>
      </c>
      <c r="D9" s="8" t="s">
        <v>36</v>
      </c>
      <c r="E9" s="8" t="s">
        <v>57</v>
      </c>
      <c r="F9" s="8"/>
      <c r="G9" s="8" t="s">
        <v>61</v>
      </c>
      <c r="H9" s="8"/>
      <c r="I9" s="8">
        <v>3</v>
      </c>
      <c r="J9" s="8">
        <v>2</v>
      </c>
      <c r="K9" s="8">
        <v>3</v>
      </c>
      <c r="L9" s="8">
        <v>2</v>
      </c>
      <c r="M9" s="9" t="str">
        <f t="shared" si="0"/>
        <v/>
      </c>
      <c r="N9" s="3"/>
      <c r="O9" s="3"/>
      <c r="P9" s="3"/>
    </row>
    <row r="10" spans="1:30" hidden="1" x14ac:dyDescent="0.25">
      <c r="A10" s="8">
        <v>9</v>
      </c>
      <c r="B10" s="8" t="s">
        <v>37</v>
      </c>
      <c r="C10" s="8" t="s">
        <v>38</v>
      </c>
      <c r="D10" s="8" t="s">
        <v>39</v>
      </c>
      <c r="E10" s="8" t="s">
        <v>58</v>
      </c>
      <c r="F10" s="8"/>
      <c r="G10" s="8" t="s">
        <v>61</v>
      </c>
      <c r="H10" s="8"/>
      <c r="I10" s="8">
        <v>5</v>
      </c>
      <c r="J10" s="8">
        <v>3</v>
      </c>
      <c r="K10" s="8">
        <v>2</v>
      </c>
      <c r="L10" s="8">
        <v>4</v>
      </c>
      <c r="M10" s="9" t="str">
        <f t="shared" si="0"/>
        <v/>
      </c>
      <c r="N10" s="3"/>
      <c r="O10" s="3"/>
      <c r="P10" s="3"/>
    </row>
    <row r="11" spans="1:30" x14ac:dyDescent="0.25">
      <c r="A11" s="8">
        <v>10</v>
      </c>
      <c r="B11" s="8" t="s">
        <v>40</v>
      </c>
      <c r="C11" s="8" t="s">
        <v>41</v>
      </c>
      <c r="D11" s="8" t="s">
        <v>42</v>
      </c>
      <c r="E11" s="8" t="s">
        <v>54</v>
      </c>
      <c r="F11" s="8" t="s">
        <v>60</v>
      </c>
      <c r="G11" s="8" t="s">
        <v>61</v>
      </c>
      <c r="H11" s="8" t="s">
        <v>15</v>
      </c>
      <c r="I11" s="8">
        <v>4</v>
      </c>
      <c r="J11" s="8">
        <v>3</v>
      </c>
      <c r="K11" s="8">
        <v>4</v>
      </c>
      <c r="L11" s="8">
        <v>3</v>
      </c>
      <c r="M11" s="9" t="str">
        <f t="shared" si="0"/>
        <v/>
      </c>
      <c r="N11" s="3"/>
      <c r="O11" s="3"/>
      <c r="P11" s="3"/>
    </row>
    <row r="12" spans="1:30" hidden="1" x14ac:dyDescent="0.25">
      <c r="A12" s="8">
        <v>11</v>
      </c>
      <c r="B12" s="8" t="s">
        <v>43</v>
      </c>
      <c r="C12" s="8" t="s">
        <v>44</v>
      </c>
      <c r="D12" s="8" t="s">
        <v>45</v>
      </c>
      <c r="E12" s="8" t="s">
        <v>57</v>
      </c>
      <c r="F12" s="8"/>
      <c r="G12" s="8" t="s">
        <v>62</v>
      </c>
      <c r="H12" s="8"/>
      <c r="I12" s="8">
        <v>5</v>
      </c>
      <c r="J12" s="8">
        <v>5</v>
      </c>
      <c r="K12" s="8">
        <v>5</v>
      </c>
      <c r="L12" s="8">
        <v>5</v>
      </c>
      <c r="M12" s="9">
        <f t="shared" si="0"/>
        <v>3750</v>
      </c>
      <c r="N12" s="3"/>
      <c r="O12" s="3"/>
      <c r="P12" s="3"/>
    </row>
    <row r="13" spans="1:30" hidden="1" x14ac:dyDescent="0.25">
      <c r="A13" s="8">
        <v>12</v>
      </c>
      <c r="B13" s="8" t="s">
        <v>46</v>
      </c>
      <c r="C13" s="8" t="s">
        <v>47</v>
      </c>
      <c r="D13" s="8" t="s">
        <v>48</v>
      </c>
      <c r="E13" s="8" t="s">
        <v>55</v>
      </c>
      <c r="F13" s="8"/>
      <c r="G13" s="8" t="s">
        <v>61</v>
      </c>
      <c r="H13" s="8"/>
      <c r="I13" s="8">
        <v>4</v>
      </c>
      <c r="J13" s="8">
        <v>4</v>
      </c>
      <c r="K13" s="8">
        <v>5</v>
      </c>
      <c r="L13" s="8">
        <v>5</v>
      </c>
      <c r="M13" s="9">
        <f t="shared" si="0"/>
        <v>3000</v>
      </c>
      <c r="N13" s="3"/>
      <c r="O13" s="3"/>
      <c r="P13" s="3"/>
    </row>
    <row r="14" spans="1:30" hidden="1" x14ac:dyDescent="0.25">
      <c r="A14" s="8">
        <v>13</v>
      </c>
      <c r="B14" s="8" t="s">
        <v>49</v>
      </c>
      <c r="C14" s="8" t="s">
        <v>50</v>
      </c>
      <c r="D14" s="8" t="s">
        <v>51</v>
      </c>
      <c r="E14" s="8" t="s">
        <v>58</v>
      </c>
      <c r="F14" s="8"/>
      <c r="G14" s="8" t="s">
        <v>61</v>
      </c>
      <c r="H14" s="8"/>
      <c r="I14" s="8">
        <v>4</v>
      </c>
      <c r="J14" s="8">
        <v>5</v>
      </c>
      <c r="K14" s="8">
        <v>4</v>
      </c>
      <c r="L14" s="8">
        <v>3</v>
      </c>
      <c r="M14" s="9" t="str">
        <f t="shared" si="0"/>
        <v/>
      </c>
      <c r="N14" s="3"/>
      <c r="O14" s="3"/>
      <c r="P14" s="3"/>
    </row>
    <row r="15" spans="1:30" hidden="1" x14ac:dyDescent="0.25">
      <c r="A15" s="8">
        <v>14</v>
      </c>
      <c r="B15" s="8" t="s">
        <v>52</v>
      </c>
      <c r="C15" s="8" t="s">
        <v>32</v>
      </c>
      <c r="D15" s="8" t="s">
        <v>53</v>
      </c>
      <c r="E15" s="8" t="s">
        <v>57</v>
      </c>
      <c r="F15" s="8" t="s">
        <v>60</v>
      </c>
      <c r="G15" s="8" t="s">
        <v>61</v>
      </c>
      <c r="H15" s="8"/>
      <c r="I15" s="8">
        <v>5</v>
      </c>
      <c r="J15" s="8">
        <v>5</v>
      </c>
      <c r="K15" s="8">
        <v>5</v>
      </c>
      <c r="L15" s="8">
        <v>5</v>
      </c>
      <c r="M15" s="9">
        <f t="shared" si="0"/>
        <v>9750</v>
      </c>
      <c r="N15" s="3"/>
      <c r="O15" s="3"/>
      <c r="P15" s="3"/>
    </row>
    <row r="16" spans="1:30" ht="42.75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O16" s="6" t="s">
        <v>0</v>
      </c>
      <c r="P16" s="6" t="s">
        <v>1</v>
      </c>
      <c r="Q16" s="6" t="s">
        <v>2</v>
      </c>
      <c r="R16" s="6" t="s">
        <v>3</v>
      </c>
      <c r="S16" s="6" t="s">
        <v>4</v>
      </c>
      <c r="T16" s="6" t="s">
        <v>5</v>
      </c>
      <c r="U16" s="7" t="s">
        <v>6</v>
      </c>
      <c r="V16" s="6" t="s">
        <v>7</v>
      </c>
      <c r="W16" s="6" t="s">
        <v>8</v>
      </c>
      <c r="X16" s="6" t="s">
        <v>9</v>
      </c>
      <c r="Y16" s="7" t="s">
        <v>10</v>
      </c>
      <c r="Z16" s="6" t="s">
        <v>11</v>
      </c>
      <c r="AA16" s="6" t="s">
        <v>65</v>
      </c>
    </row>
    <row r="17" spans="1:27" x14ac:dyDescent="0.25">
      <c r="A17" s="15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O17" s="8">
        <v>8</v>
      </c>
      <c r="P17" s="8" t="s">
        <v>34</v>
      </c>
      <c r="Q17" s="8" t="s">
        <v>35</v>
      </c>
      <c r="R17" s="8" t="s">
        <v>36</v>
      </c>
      <c r="S17" s="8" t="s">
        <v>57</v>
      </c>
      <c r="T17" s="8"/>
      <c r="U17" s="8" t="s">
        <v>61</v>
      </c>
      <c r="V17" s="8"/>
      <c r="W17" s="8">
        <v>3</v>
      </c>
      <c r="X17" s="8">
        <v>2</v>
      </c>
      <c r="Y17" s="8">
        <v>3</v>
      </c>
      <c r="Z17" s="8">
        <v>2</v>
      </c>
      <c r="AA17" s="9" t="str">
        <f t="shared" ref="AA17:AA30" si="1">IF(AND(W17&gt;=4,X17&gt;=4,Y17&gt;=4,Z17&gt;=4),$O$2+IF(SUM(W17:Z17)=20,$O$2*0.25,0)+IF(V17="+",$O$2*0.1,0)+IF(T17="л",$P$2,0),"")</f>
        <v/>
      </c>
    </row>
    <row r="18" spans="1:27" x14ac:dyDescent="0.25">
      <c r="A18" s="12"/>
      <c r="B18" s="12"/>
      <c r="C18" s="12"/>
      <c r="D18" s="12"/>
      <c r="E18" s="12"/>
      <c r="F18" s="12"/>
      <c r="G18" s="13"/>
      <c r="H18" s="12"/>
      <c r="I18" s="12"/>
      <c r="J18" s="12"/>
      <c r="K18" s="13"/>
      <c r="L18" s="12"/>
      <c r="M18" s="12"/>
      <c r="O18" s="8">
        <v>4</v>
      </c>
      <c r="P18" s="8" t="s">
        <v>22</v>
      </c>
      <c r="Q18" s="8" t="s">
        <v>23</v>
      </c>
      <c r="R18" s="8" t="s">
        <v>24</v>
      </c>
      <c r="S18" s="8" t="s">
        <v>57</v>
      </c>
      <c r="T18" s="8"/>
      <c r="U18" s="8" t="s">
        <v>62</v>
      </c>
      <c r="V18" s="8"/>
      <c r="W18" s="8">
        <v>5</v>
      </c>
      <c r="X18" s="8">
        <v>2</v>
      </c>
      <c r="Y18" s="8">
        <v>5</v>
      </c>
      <c r="Z18" s="8">
        <v>5</v>
      </c>
      <c r="AA18" s="9" t="str">
        <f t="shared" si="1"/>
        <v/>
      </c>
    </row>
    <row r="19" spans="1:2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4"/>
      <c r="O19" s="8">
        <v>2</v>
      </c>
      <c r="P19" s="8" t="s">
        <v>16</v>
      </c>
      <c r="Q19" s="8" t="s">
        <v>17</v>
      </c>
      <c r="R19" s="8" t="s">
        <v>18</v>
      </c>
      <c r="S19" s="8" t="s">
        <v>55</v>
      </c>
      <c r="T19" s="8" t="s">
        <v>60</v>
      </c>
      <c r="U19" s="8" t="s">
        <v>61</v>
      </c>
      <c r="V19" s="8"/>
      <c r="W19" s="8">
        <v>4</v>
      </c>
      <c r="X19" s="8">
        <v>2</v>
      </c>
      <c r="Y19" s="8">
        <v>3</v>
      </c>
      <c r="Z19" s="8">
        <v>4</v>
      </c>
      <c r="AA19" s="9" t="str">
        <f t="shared" si="1"/>
        <v/>
      </c>
    </row>
    <row r="20" spans="1:2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4"/>
      <c r="O20" s="8">
        <v>14</v>
      </c>
      <c r="P20" s="8" t="s">
        <v>52</v>
      </c>
      <c r="Q20" s="8" t="s">
        <v>32</v>
      </c>
      <c r="R20" s="8" t="s">
        <v>53</v>
      </c>
      <c r="S20" s="8" t="s">
        <v>57</v>
      </c>
      <c r="T20" s="8" t="s">
        <v>60</v>
      </c>
      <c r="U20" s="8" t="s">
        <v>61</v>
      </c>
      <c r="V20" s="8"/>
      <c r="W20" s="8">
        <v>5</v>
      </c>
      <c r="X20" s="8">
        <v>5</v>
      </c>
      <c r="Y20" s="8">
        <v>5</v>
      </c>
      <c r="Z20" s="8">
        <v>5</v>
      </c>
      <c r="AA20" s="9">
        <f t="shared" si="1"/>
        <v>9750</v>
      </c>
    </row>
    <row r="21" spans="1:2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4"/>
      <c r="O21" s="8">
        <v>13</v>
      </c>
      <c r="P21" s="8" t="s">
        <v>49</v>
      </c>
      <c r="Q21" s="8" t="s">
        <v>50</v>
      </c>
      <c r="R21" s="8" t="s">
        <v>51</v>
      </c>
      <c r="S21" s="8" t="s">
        <v>58</v>
      </c>
      <c r="T21" s="8"/>
      <c r="U21" s="8" t="s">
        <v>61</v>
      </c>
      <c r="V21" s="8"/>
      <c r="W21" s="8">
        <v>4</v>
      </c>
      <c r="X21" s="8">
        <v>5</v>
      </c>
      <c r="Y21" s="8">
        <v>4</v>
      </c>
      <c r="Z21" s="8">
        <v>3</v>
      </c>
      <c r="AA21" s="9" t="str">
        <f t="shared" si="1"/>
        <v/>
      </c>
    </row>
    <row r="22" spans="1:2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4"/>
      <c r="O22" s="8">
        <v>12</v>
      </c>
      <c r="P22" s="8" t="s">
        <v>46</v>
      </c>
      <c r="Q22" s="8" t="s">
        <v>47</v>
      </c>
      <c r="R22" s="8" t="s">
        <v>48</v>
      </c>
      <c r="S22" s="8" t="s">
        <v>55</v>
      </c>
      <c r="T22" s="8"/>
      <c r="U22" s="8" t="s">
        <v>61</v>
      </c>
      <c r="V22" s="8"/>
      <c r="W22" s="8">
        <v>4</v>
      </c>
      <c r="X22" s="8">
        <v>4</v>
      </c>
      <c r="Y22" s="8">
        <v>5</v>
      </c>
      <c r="Z22" s="8">
        <v>5</v>
      </c>
      <c r="AA22" s="9">
        <f t="shared" si="1"/>
        <v>3000</v>
      </c>
    </row>
    <row r="23" spans="1:2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4"/>
      <c r="O23" s="8">
        <v>11</v>
      </c>
      <c r="P23" s="8" t="s">
        <v>43</v>
      </c>
      <c r="Q23" s="8" t="s">
        <v>44</v>
      </c>
      <c r="R23" s="8" t="s">
        <v>45</v>
      </c>
      <c r="S23" s="8" t="s">
        <v>57</v>
      </c>
      <c r="T23" s="8"/>
      <c r="U23" s="8" t="s">
        <v>62</v>
      </c>
      <c r="V23" s="8"/>
      <c r="W23" s="8">
        <v>5</v>
      </c>
      <c r="X23" s="8">
        <v>5</v>
      </c>
      <c r="Y23" s="8">
        <v>5</v>
      </c>
      <c r="Z23" s="8">
        <v>5</v>
      </c>
      <c r="AA23" s="9">
        <f t="shared" si="1"/>
        <v>3750</v>
      </c>
    </row>
    <row r="24" spans="1:2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4"/>
      <c r="O24" s="8">
        <v>10</v>
      </c>
      <c r="P24" s="8" t="s">
        <v>40</v>
      </c>
      <c r="Q24" s="8" t="s">
        <v>41</v>
      </c>
      <c r="R24" s="8" t="s">
        <v>42</v>
      </c>
      <c r="S24" s="8" t="s">
        <v>54</v>
      </c>
      <c r="T24" s="8" t="s">
        <v>60</v>
      </c>
      <c r="U24" s="8" t="s">
        <v>61</v>
      </c>
      <c r="V24" s="8" t="s">
        <v>15</v>
      </c>
      <c r="W24" s="8">
        <v>4</v>
      </c>
      <c r="X24" s="8">
        <v>3</v>
      </c>
      <c r="Y24" s="8">
        <v>4</v>
      </c>
      <c r="Z24" s="8">
        <v>3</v>
      </c>
      <c r="AA24" s="9" t="str">
        <f t="shared" si="1"/>
        <v/>
      </c>
    </row>
    <row r="25" spans="1:27" x14ac:dyDescent="0.25">
      <c r="O25" s="8">
        <v>9</v>
      </c>
      <c r="P25" s="8" t="s">
        <v>37</v>
      </c>
      <c r="Q25" s="8" t="s">
        <v>38</v>
      </c>
      <c r="R25" s="8" t="s">
        <v>39</v>
      </c>
      <c r="S25" s="8" t="s">
        <v>58</v>
      </c>
      <c r="T25" s="8"/>
      <c r="U25" s="8" t="s">
        <v>61</v>
      </c>
      <c r="V25" s="8"/>
      <c r="W25" s="8">
        <v>5</v>
      </c>
      <c r="X25" s="8">
        <v>3</v>
      </c>
      <c r="Y25" s="8">
        <v>2</v>
      </c>
      <c r="Z25" s="8">
        <v>4</v>
      </c>
      <c r="AA25" s="9" t="str">
        <f t="shared" si="1"/>
        <v/>
      </c>
    </row>
    <row r="26" spans="1:27" x14ac:dyDescent="0.25">
      <c r="O26" s="8">
        <v>7</v>
      </c>
      <c r="P26" s="8" t="s">
        <v>31</v>
      </c>
      <c r="Q26" s="8" t="s">
        <v>32</v>
      </c>
      <c r="R26" s="8" t="s">
        <v>33</v>
      </c>
      <c r="S26" s="8" t="s">
        <v>59</v>
      </c>
      <c r="T26" s="8"/>
      <c r="U26" s="8" t="s">
        <v>61</v>
      </c>
      <c r="V26" s="8"/>
      <c r="W26" s="8">
        <v>4</v>
      </c>
      <c r="X26" s="8">
        <v>4</v>
      </c>
      <c r="Y26" s="8">
        <v>4</v>
      </c>
      <c r="Z26" s="8">
        <v>4</v>
      </c>
      <c r="AA26" s="9">
        <f t="shared" si="1"/>
        <v>3000</v>
      </c>
    </row>
    <row r="27" spans="1:27" x14ac:dyDescent="0.25">
      <c r="O27" s="8">
        <v>6</v>
      </c>
      <c r="P27" s="8" t="s">
        <v>28</v>
      </c>
      <c r="Q27" s="8" t="s">
        <v>29</v>
      </c>
      <c r="R27" s="8" t="s">
        <v>30</v>
      </c>
      <c r="S27" s="8" t="s">
        <v>59</v>
      </c>
      <c r="T27" s="8"/>
      <c r="U27" s="8" t="s">
        <v>61</v>
      </c>
      <c r="V27" s="8"/>
      <c r="W27" s="8">
        <v>5</v>
      </c>
      <c r="X27" s="8">
        <v>5</v>
      </c>
      <c r="Y27" s="8">
        <v>5</v>
      </c>
      <c r="Z27" s="8">
        <v>5</v>
      </c>
      <c r="AA27" s="9">
        <f t="shared" si="1"/>
        <v>3750</v>
      </c>
    </row>
    <row r="28" spans="1:27" x14ac:dyDescent="0.25">
      <c r="O28" s="8">
        <v>5</v>
      </c>
      <c r="P28" s="8" t="s">
        <v>25</v>
      </c>
      <c r="Q28" s="8" t="s">
        <v>26</v>
      </c>
      <c r="R28" s="8" t="s">
        <v>27</v>
      </c>
      <c r="S28" s="8" t="s">
        <v>58</v>
      </c>
      <c r="T28" s="8" t="s">
        <v>60</v>
      </c>
      <c r="U28" s="8" t="s">
        <v>62</v>
      </c>
      <c r="V28" s="8" t="s">
        <v>15</v>
      </c>
      <c r="W28" s="8">
        <v>4</v>
      </c>
      <c r="X28" s="8">
        <v>4</v>
      </c>
      <c r="Y28" s="8">
        <v>3</v>
      </c>
      <c r="Z28" s="8">
        <v>5</v>
      </c>
      <c r="AA28" s="9" t="str">
        <f t="shared" si="1"/>
        <v/>
      </c>
    </row>
    <row r="29" spans="1:27" x14ac:dyDescent="0.25">
      <c r="O29" s="8">
        <v>3</v>
      </c>
      <c r="P29" s="8" t="s">
        <v>19</v>
      </c>
      <c r="Q29" s="8" t="s">
        <v>20</v>
      </c>
      <c r="R29" s="8" t="s">
        <v>21</v>
      </c>
      <c r="S29" s="8" t="s">
        <v>56</v>
      </c>
      <c r="T29" s="8"/>
      <c r="U29" s="8" t="s">
        <v>61</v>
      </c>
      <c r="V29" s="8"/>
      <c r="W29" s="8">
        <v>3</v>
      </c>
      <c r="X29" s="8">
        <v>3</v>
      </c>
      <c r="Y29" s="8">
        <v>5</v>
      </c>
      <c r="Z29" s="8">
        <v>5</v>
      </c>
      <c r="AA29" s="9" t="str">
        <f t="shared" si="1"/>
        <v/>
      </c>
    </row>
    <row r="30" spans="1:27" x14ac:dyDescent="0.25">
      <c r="O30" s="8">
        <v>1</v>
      </c>
      <c r="P30" s="8" t="s">
        <v>12</v>
      </c>
      <c r="Q30" s="8" t="s">
        <v>13</v>
      </c>
      <c r="R30" s="8" t="s">
        <v>14</v>
      </c>
      <c r="S30" s="8" t="s">
        <v>54</v>
      </c>
      <c r="T30" s="8"/>
      <c r="U30" s="8" t="s">
        <v>61</v>
      </c>
      <c r="V30" s="8" t="s">
        <v>15</v>
      </c>
      <c r="W30" s="8">
        <v>5</v>
      </c>
      <c r="X30" s="8">
        <v>4</v>
      </c>
      <c r="Y30" s="8">
        <v>4</v>
      </c>
      <c r="Z30" s="8">
        <v>5</v>
      </c>
      <c r="AA30" s="9">
        <f t="shared" si="1"/>
        <v>3300</v>
      </c>
    </row>
  </sheetData>
  <autoFilter ref="A1:M15" xr:uid="{6FB21989-F961-43D7-91BA-1DF531EFDA9C}">
    <filterColumn colId="1">
      <customFilters>
        <customFilter val="*к*"/>
      </customFilters>
    </filterColumn>
    <filterColumn colId="3">
      <customFilters>
        <customFilter val="*а*"/>
      </customFilters>
    </filterColumn>
  </autoFilter>
  <sortState xmlns:xlrd2="http://schemas.microsoft.com/office/spreadsheetml/2017/richdata2" ref="O17:AA30">
    <sortCondition sortBy="fontColor" ref="P17:P30" dxfId="80"/>
    <sortCondition descending="1" ref="O17:O30"/>
  </sortState>
  <conditionalFormatting sqref="W17:Z30">
    <cfRule type="cellIs" dxfId="79" priority="2" operator="equal">
      <formula>2</formula>
    </cfRule>
    <cfRule type="cellIs" dxfId="78" priority="3" operator="equal">
      <formula>3</formula>
    </cfRule>
    <cfRule type="cellIs" dxfId="77" priority="4" operator="equal">
      <formula>4</formula>
    </cfRule>
    <cfRule type="cellIs" dxfId="76" priority="5" operator="equal">
      <formula>5</formula>
    </cfRule>
  </conditionalFormatting>
  <conditionalFormatting sqref="P17:P30">
    <cfRule type="expression" dxfId="75" priority="1">
      <formula>X17=2</formula>
    </cfRule>
  </conditionalFormatting>
  <conditionalFormatting sqref="I2:L15">
    <cfRule type="cellIs" dxfId="74" priority="7" operator="equal">
      <formula>2</formula>
    </cfRule>
    <cfRule type="cellIs" dxfId="73" priority="8" operator="equal">
      <formula>3</formula>
    </cfRule>
    <cfRule type="cellIs" dxfId="72" priority="9" operator="equal">
      <formula>4</formula>
    </cfRule>
    <cfRule type="cellIs" dxfId="71" priority="10" operator="equal">
      <formula>5</formula>
    </cfRule>
  </conditionalFormatting>
  <conditionalFormatting sqref="B2:B15">
    <cfRule type="expression" dxfId="70" priority="6">
      <formula>J2=2</formula>
    </cfRule>
  </conditionalFormatting>
  <dataValidations disablePrompts="1" count="1">
    <dataValidation type="whole" allowBlank="1" showInputMessage="1" showErrorMessage="1" errorTitle="Ошибка" error="Введите целое число от 2 до 5" sqref="I2:L15 W17:Z30" xr:uid="{935BA43E-8634-484C-9FB5-83FCC369E113}">
      <formula1>2</formula1>
      <formula2>5</formula2>
    </dataValidation>
  </dataValidations>
  <pageMargins left="1.0416666666666666E-2" right="0.11458333333333333" top="0.75" bottom="0.75" header="0.3" footer="0.3"/>
  <pageSetup orientation="landscape" r:id="rId1"/>
  <headerFooter>
    <oddFooter>&amp;RХаневский Ярослав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A24D-0FA9-4418-AA5B-1F6835528F1B}">
  <sheetPr filterMode="1"/>
  <dimension ref="A1:AA31"/>
  <sheetViews>
    <sheetView zoomScaleNormal="100" workbookViewId="0">
      <selection activeCell="A17" sqref="A17"/>
    </sheetView>
  </sheetViews>
  <sheetFormatPr defaultRowHeight="15" x14ac:dyDescent="0.25"/>
  <cols>
    <col min="1" max="1" width="7" bestFit="1" customWidth="1"/>
    <col min="2" max="2" width="12.140625" bestFit="1" customWidth="1"/>
    <col min="3" max="3" width="9.42578125" bestFit="1" customWidth="1"/>
    <col min="4" max="4" width="12.42578125" bestFit="1" customWidth="1"/>
    <col min="5" max="5" width="16.5703125" bestFit="1" customWidth="1"/>
    <col min="6" max="6" width="10.28515625" customWidth="1"/>
    <col min="7" max="7" width="9.7109375" customWidth="1"/>
    <col min="8" max="8" width="9" customWidth="1"/>
    <col min="9" max="9" width="8.140625" customWidth="1"/>
    <col min="10" max="10" width="9.5703125" customWidth="1"/>
    <col min="11" max="11" width="11.7109375" bestFit="1" customWidth="1"/>
    <col min="12" max="12" width="8.140625" customWidth="1"/>
    <col min="13" max="13" width="13.28515625" bestFit="1" customWidth="1"/>
    <col min="15" max="15" width="8.7109375" bestFit="1" customWidth="1"/>
    <col min="16" max="16" width="9.85546875" bestFit="1" customWidth="1"/>
    <col min="17" max="17" width="9.42578125" bestFit="1" customWidth="1"/>
    <col min="18" max="18" width="12.42578125" bestFit="1" customWidth="1"/>
    <col min="19" max="19" width="12" bestFit="1" customWidth="1"/>
    <col min="20" max="20" width="8.5703125" bestFit="1" customWidth="1"/>
    <col min="21" max="21" width="10.140625" customWidth="1"/>
    <col min="22" max="22" width="7.5703125" bestFit="1" customWidth="1"/>
    <col min="23" max="23" width="6.42578125" bestFit="1" customWidth="1"/>
    <col min="24" max="24" width="9.7109375" bestFit="1" customWidth="1"/>
    <col min="25" max="25" width="7.140625" bestFit="1" customWidth="1"/>
    <col min="26" max="26" width="4.42578125" bestFit="1" customWidth="1"/>
    <col min="27" max="27" width="8.7109375" bestFit="1" customWidth="1"/>
  </cols>
  <sheetData>
    <row r="1" spans="1:16" ht="30.7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65</v>
      </c>
      <c r="N1" s="1"/>
      <c r="O1" s="4" t="s">
        <v>63</v>
      </c>
      <c r="P1" s="5" t="s">
        <v>64</v>
      </c>
    </row>
    <row r="2" spans="1:16" ht="16.5" thickTop="1" thickBot="1" x14ac:dyDescent="0.3">
      <c r="A2" s="8">
        <v>1</v>
      </c>
      <c r="B2" s="8" t="s">
        <v>12</v>
      </c>
      <c r="C2" s="8" t="s">
        <v>13</v>
      </c>
      <c r="D2" s="8" t="s">
        <v>14</v>
      </c>
      <c r="E2" s="8" t="s">
        <v>54</v>
      </c>
      <c r="F2" s="8"/>
      <c r="G2" s="8" t="s">
        <v>61</v>
      </c>
      <c r="H2" s="8" t="s">
        <v>15</v>
      </c>
      <c r="I2" s="8">
        <v>5</v>
      </c>
      <c r="J2" s="8">
        <v>4</v>
      </c>
      <c r="K2" s="8">
        <v>4</v>
      </c>
      <c r="L2" s="8">
        <v>5</v>
      </c>
      <c r="M2" s="9">
        <f>IF(AND(I2&gt;=4,J2&gt;=4,K2&gt;=4,L2&gt;=4),$O$2+IF(SUM(I2:L2)=20,$O$2*0.25,0)+IF(H2="+",$O$2*0.1,0)+IF(F2="л",$P$2,0),"")</f>
        <v>3300</v>
      </c>
      <c r="N2" s="3"/>
      <c r="O2" s="2">
        <v>3000</v>
      </c>
      <c r="P2" s="2">
        <v>6000</v>
      </c>
    </row>
    <row r="3" spans="1:16" ht="15.75" hidden="1" thickTop="1" x14ac:dyDescent="0.25">
      <c r="A3" s="8">
        <v>2</v>
      </c>
      <c r="B3" s="8" t="s">
        <v>16</v>
      </c>
      <c r="C3" s="8" t="s">
        <v>17</v>
      </c>
      <c r="D3" s="8" t="s">
        <v>18</v>
      </c>
      <c r="E3" s="8" t="s">
        <v>55</v>
      </c>
      <c r="F3" s="8" t="s">
        <v>60</v>
      </c>
      <c r="G3" s="8" t="s">
        <v>61</v>
      </c>
      <c r="H3" s="8"/>
      <c r="I3" s="8">
        <v>4</v>
      </c>
      <c r="J3" s="8">
        <v>2</v>
      </c>
      <c r="K3" s="8">
        <v>3</v>
      </c>
      <c r="L3" s="8">
        <v>4</v>
      </c>
      <c r="M3" s="9" t="str">
        <f t="shared" ref="M3:M15" si="0">IF(AND(I3&gt;=4,J3&gt;=4,K3&gt;=4,L3&gt;=4),$O$2+IF(SUM(I3:L3)=20,$O$2*0.25,0)+IF(H3="+",$O$2*0.1,0)+IF(F3="л",$P$2,0),"")</f>
        <v/>
      </c>
      <c r="N3" s="3"/>
      <c r="O3" s="3"/>
      <c r="P3" s="3"/>
    </row>
    <row r="4" spans="1:16" ht="15.75" hidden="1" thickTop="1" x14ac:dyDescent="0.25">
      <c r="A4" s="8">
        <v>3</v>
      </c>
      <c r="B4" s="8" t="s">
        <v>19</v>
      </c>
      <c r="C4" s="8" t="s">
        <v>20</v>
      </c>
      <c r="D4" s="8" t="s">
        <v>21</v>
      </c>
      <c r="E4" s="8" t="s">
        <v>56</v>
      </c>
      <c r="F4" s="8"/>
      <c r="G4" s="8" t="s">
        <v>61</v>
      </c>
      <c r="H4" s="8"/>
      <c r="I4" s="8">
        <v>3</v>
      </c>
      <c r="J4" s="8">
        <v>3</v>
      </c>
      <c r="K4" s="8">
        <v>5</v>
      </c>
      <c r="L4" s="8">
        <v>5</v>
      </c>
      <c r="M4" s="9" t="str">
        <f t="shared" si="0"/>
        <v/>
      </c>
      <c r="N4" s="3"/>
      <c r="O4" s="3"/>
      <c r="P4" s="3"/>
    </row>
    <row r="5" spans="1:16" ht="15.75" hidden="1" thickTop="1" x14ac:dyDescent="0.25">
      <c r="A5" s="8">
        <v>4</v>
      </c>
      <c r="B5" s="8" t="s">
        <v>22</v>
      </c>
      <c r="C5" s="8" t="s">
        <v>23</v>
      </c>
      <c r="D5" s="8" t="s">
        <v>24</v>
      </c>
      <c r="E5" s="8" t="s">
        <v>57</v>
      </c>
      <c r="F5" s="8"/>
      <c r="G5" s="8" t="s">
        <v>62</v>
      </c>
      <c r="H5" s="8"/>
      <c r="I5" s="8">
        <v>5</v>
      </c>
      <c r="J5" s="8">
        <v>2</v>
      </c>
      <c r="K5" s="8">
        <v>5</v>
      </c>
      <c r="L5" s="8">
        <v>5</v>
      </c>
      <c r="M5" s="9" t="str">
        <f t="shared" si="0"/>
        <v/>
      </c>
      <c r="N5" s="3"/>
      <c r="O5" s="3"/>
      <c r="P5" s="3"/>
    </row>
    <row r="6" spans="1:16" ht="15.75" thickTop="1" x14ac:dyDescent="0.25">
      <c r="A6" s="8">
        <v>5</v>
      </c>
      <c r="B6" s="8" t="s">
        <v>25</v>
      </c>
      <c r="C6" s="8" t="s">
        <v>26</v>
      </c>
      <c r="D6" s="8" t="s">
        <v>27</v>
      </c>
      <c r="E6" s="8" t="s">
        <v>58</v>
      </c>
      <c r="F6" s="8" t="s">
        <v>60</v>
      </c>
      <c r="G6" s="8" t="s">
        <v>62</v>
      </c>
      <c r="H6" s="8" t="s">
        <v>15</v>
      </c>
      <c r="I6" s="8">
        <v>4</v>
      </c>
      <c r="J6" s="8">
        <v>4</v>
      </c>
      <c r="K6" s="8">
        <v>3</v>
      </c>
      <c r="L6" s="8">
        <v>5</v>
      </c>
      <c r="M6" s="9" t="str">
        <f t="shared" si="0"/>
        <v/>
      </c>
      <c r="N6" s="3"/>
      <c r="O6" s="3"/>
      <c r="P6" s="3"/>
    </row>
    <row r="7" spans="1:16" hidden="1" x14ac:dyDescent="0.25">
      <c r="A7" s="8">
        <v>6</v>
      </c>
      <c r="B7" s="8" t="s">
        <v>28</v>
      </c>
      <c r="C7" s="8" t="s">
        <v>29</v>
      </c>
      <c r="D7" s="8" t="s">
        <v>30</v>
      </c>
      <c r="E7" s="8" t="s">
        <v>59</v>
      </c>
      <c r="F7" s="8"/>
      <c r="G7" s="8" t="s">
        <v>61</v>
      </c>
      <c r="H7" s="8"/>
      <c r="I7" s="8">
        <v>5</v>
      </c>
      <c r="J7" s="8">
        <v>5</v>
      </c>
      <c r="K7" s="8">
        <v>5</v>
      </c>
      <c r="L7" s="8">
        <v>5</v>
      </c>
      <c r="M7" s="9">
        <f t="shared" si="0"/>
        <v>3750</v>
      </c>
      <c r="N7" s="3"/>
      <c r="O7" s="3"/>
      <c r="P7" s="3"/>
    </row>
    <row r="8" spans="1:16" hidden="1" x14ac:dyDescent="0.25">
      <c r="A8" s="8">
        <v>7</v>
      </c>
      <c r="B8" s="8" t="s">
        <v>31</v>
      </c>
      <c r="C8" s="8" t="s">
        <v>32</v>
      </c>
      <c r="D8" s="8" t="s">
        <v>33</v>
      </c>
      <c r="E8" s="8" t="s">
        <v>59</v>
      </c>
      <c r="F8" s="8"/>
      <c r="G8" s="8" t="s">
        <v>61</v>
      </c>
      <c r="H8" s="8"/>
      <c r="I8" s="8">
        <v>4</v>
      </c>
      <c r="J8" s="8">
        <v>4</v>
      </c>
      <c r="K8" s="8">
        <v>4</v>
      </c>
      <c r="L8" s="8">
        <v>4</v>
      </c>
      <c r="M8" s="9">
        <f t="shared" si="0"/>
        <v>3000</v>
      </c>
      <c r="N8" s="3"/>
      <c r="O8" s="3"/>
      <c r="P8" s="3"/>
    </row>
    <row r="9" spans="1:16" hidden="1" x14ac:dyDescent="0.25">
      <c r="A9" s="8">
        <v>8</v>
      </c>
      <c r="B9" s="8" t="s">
        <v>34</v>
      </c>
      <c r="C9" s="8" t="s">
        <v>35</v>
      </c>
      <c r="D9" s="8" t="s">
        <v>36</v>
      </c>
      <c r="E9" s="8" t="s">
        <v>57</v>
      </c>
      <c r="F9" s="8"/>
      <c r="G9" s="8" t="s">
        <v>61</v>
      </c>
      <c r="H9" s="8"/>
      <c r="I9" s="8">
        <v>3</v>
      </c>
      <c r="J9" s="8">
        <v>2</v>
      </c>
      <c r="K9" s="8">
        <v>3</v>
      </c>
      <c r="L9" s="8">
        <v>2</v>
      </c>
      <c r="M9" s="9" t="str">
        <f t="shared" si="0"/>
        <v/>
      </c>
      <c r="N9" s="3"/>
      <c r="O9" s="3"/>
      <c r="P9" s="3"/>
    </row>
    <row r="10" spans="1:16" hidden="1" x14ac:dyDescent="0.25">
      <c r="A10" s="8">
        <v>9</v>
      </c>
      <c r="B10" s="8" t="s">
        <v>37</v>
      </c>
      <c r="C10" s="8" t="s">
        <v>38</v>
      </c>
      <c r="D10" s="8" t="s">
        <v>39</v>
      </c>
      <c r="E10" s="8" t="s">
        <v>58</v>
      </c>
      <c r="F10" s="8"/>
      <c r="G10" s="8" t="s">
        <v>61</v>
      </c>
      <c r="H10" s="8"/>
      <c r="I10" s="8">
        <v>5</v>
      </c>
      <c r="J10" s="8">
        <v>3</v>
      </c>
      <c r="K10" s="8">
        <v>2</v>
      </c>
      <c r="L10" s="8">
        <v>4</v>
      </c>
      <c r="M10" s="9" t="str">
        <f t="shared" si="0"/>
        <v/>
      </c>
      <c r="N10" s="3"/>
      <c r="O10" s="3"/>
      <c r="P10" s="3"/>
    </row>
    <row r="11" spans="1:16" x14ac:dyDescent="0.25">
      <c r="A11" s="8">
        <v>10</v>
      </c>
      <c r="B11" s="8" t="s">
        <v>40</v>
      </c>
      <c r="C11" s="8" t="s">
        <v>41</v>
      </c>
      <c r="D11" s="8" t="s">
        <v>42</v>
      </c>
      <c r="E11" s="8" t="s">
        <v>54</v>
      </c>
      <c r="F11" s="8" t="s">
        <v>60</v>
      </c>
      <c r="G11" s="8" t="s">
        <v>61</v>
      </c>
      <c r="H11" s="8" t="s">
        <v>15</v>
      </c>
      <c r="I11" s="8">
        <v>4</v>
      </c>
      <c r="J11" s="8">
        <v>3</v>
      </c>
      <c r="K11" s="8">
        <v>4</v>
      </c>
      <c r="L11" s="8">
        <v>3</v>
      </c>
      <c r="M11" s="9" t="str">
        <f t="shared" si="0"/>
        <v/>
      </c>
      <c r="N11" s="3"/>
      <c r="O11" s="3"/>
      <c r="P11" s="3"/>
    </row>
    <row r="12" spans="1:16" hidden="1" x14ac:dyDescent="0.25">
      <c r="A12" s="8">
        <v>11</v>
      </c>
      <c r="B12" s="8" t="s">
        <v>43</v>
      </c>
      <c r="C12" s="8" t="s">
        <v>44</v>
      </c>
      <c r="D12" s="8" t="s">
        <v>45</v>
      </c>
      <c r="E12" s="8" t="s">
        <v>57</v>
      </c>
      <c r="F12" s="8"/>
      <c r="G12" s="8" t="s">
        <v>62</v>
      </c>
      <c r="H12" s="8"/>
      <c r="I12" s="8">
        <v>5</v>
      </c>
      <c r="J12" s="8">
        <v>5</v>
      </c>
      <c r="K12" s="8">
        <v>5</v>
      </c>
      <c r="L12" s="8">
        <v>5</v>
      </c>
      <c r="M12" s="9">
        <f t="shared" si="0"/>
        <v>3750</v>
      </c>
      <c r="N12" s="3"/>
      <c r="O12" s="3"/>
      <c r="P12" s="3"/>
    </row>
    <row r="13" spans="1:16" hidden="1" x14ac:dyDescent="0.25">
      <c r="A13" s="8">
        <v>12</v>
      </c>
      <c r="B13" s="8" t="s">
        <v>46</v>
      </c>
      <c r="C13" s="8" t="s">
        <v>47</v>
      </c>
      <c r="D13" s="8" t="s">
        <v>48</v>
      </c>
      <c r="E13" s="8" t="s">
        <v>55</v>
      </c>
      <c r="F13" s="8"/>
      <c r="G13" s="8" t="s">
        <v>61</v>
      </c>
      <c r="H13" s="8"/>
      <c r="I13" s="8">
        <v>4</v>
      </c>
      <c r="J13" s="8">
        <v>4</v>
      </c>
      <c r="K13" s="8">
        <v>5</v>
      </c>
      <c r="L13" s="8">
        <v>5</v>
      </c>
      <c r="M13" s="9">
        <f t="shared" si="0"/>
        <v>3000</v>
      </c>
      <c r="N13" s="3"/>
      <c r="O13" s="3"/>
      <c r="P13" s="3"/>
    </row>
    <row r="14" spans="1:16" hidden="1" x14ac:dyDescent="0.25">
      <c r="A14" s="8">
        <v>13</v>
      </c>
      <c r="B14" s="8" t="s">
        <v>49</v>
      </c>
      <c r="C14" s="8" t="s">
        <v>50</v>
      </c>
      <c r="D14" s="8" t="s">
        <v>51</v>
      </c>
      <c r="E14" s="8" t="s">
        <v>58</v>
      </c>
      <c r="F14" s="8"/>
      <c r="G14" s="8" t="s">
        <v>61</v>
      </c>
      <c r="H14" s="8"/>
      <c r="I14" s="8">
        <v>4</v>
      </c>
      <c r="J14" s="8">
        <v>5</v>
      </c>
      <c r="K14" s="8">
        <v>4</v>
      </c>
      <c r="L14" s="8">
        <v>3</v>
      </c>
      <c r="M14" s="9" t="str">
        <f t="shared" si="0"/>
        <v/>
      </c>
      <c r="N14" s="3"/>
      <c r="O14" s="3"/>
      <c r="P14" s="3"/>
    </row>
    <row r="15" spans="1:16" hidden="1" x14ac:dyDescent="0.25">
      <c r="A15" s="8">
        <v>14</v>
      </c>
      <c r="B15" s="8" t="s">
        <v>52</v>
      </c>
      <c r="C15" s="8" t="s">
        <v>32</v>
      </c>
      <c r="D15" s="8" t="s">
        <v>53</v>
      </c>
      <c r="E15" s="8" t="s">
        <v>57</v>
      </c>
      <c r="F15" s="8" t="s">
        <v>60</v>
      </c>
      <c r="G15" s="8" t="s">
        <v>61</v>
      </c>
      <c r="H15" s="8"/>
      <c r="I15" s="8">
        <v>5</v>
      </c>
      <c r="J15" s="8">
        <v>5</v>
      </c>
      <c r="K15" s="8">
        <v>5</v>
      </c>
      <c r="L15" s="8">
        <v>5</v>
      </c>
      <c r="M15" s="9">
        <f t="shared" si="0"/>
        <v>9750</v>
      </c>
      <c r="N15" s="3"/>
      <c r="O15" s="3"/>
      <c r="P15" s="3"/>
    </row>
    <row r="17" spans="15:27" ht="42.75" x14ac:dyDescent="0.25">
      <c r="O17" s="6" t="s">
        <v>0</v>
      </c>
      <c r="P17" s="6" t="s">
        <v>1</v>
      </c>
      <c r="Q17" s="6" t="s">
        <v>2</v>
      </c>
      <c r="R17" s="6" t="s">
        <v>3</v>
      </c>
      <c r="S17" s="6" t="s">
        <v>4</v>
      </c>
      <c r="T17" s="6" t="s">
        <v>5</v>
      </c>
      <c r="U17" s="7" t="s">
        <v>6</v>
      </c>
      <c r="V17" s="6" t="s">
        <v>7</v>
      </c>
      <c r="W17" s="6" t="s">
        <v>8</v>
      </c>
      <c r="X17" s="6" t="s">
        <v>9</v>
      </c>
      <c r="Y17" s="7" t="s">
        <v>10</v>
      </c>
      <c r="Z17" s="6" t="s">
        <v>11</v>
      </c>
      <c r="AA17" s="6" t="s">
        <v>65</v>
      </c>
    </row>
    <row r="18" spans="15:27" x14ac:dyDescent="0.25">
      <c r="O18" s="8">
        <v>1</v>
      </c>
      <c r="P18" s="8" t="s">
        <v>12</v>
      </c>
      <c r="Q18" s="8" t="s">
        <v>13</v>
      </c>
      <c r="R18" s="8" t="s">
        <v>14</v>
      </c>
      <c r="S18" s="8" t="s">
        <v>54</v>
      </c>
      <c r="T18" s="8"/>
      <c r="U18" s="8" t="s">
        <v>61</v>
      </c>
      <c r="V18" s="8" t="s">
        <v>15</v>
      </c>
      <c r="W18" s="8">
        <v>5</v>
      </c>
      <c r="X18" s="8">
        <v>4</v>
      </c>
      <c r="Y18" s="8">
        <v>4</v>
      </c>
      <c r="Z18" s="8">
        <v>5</v>
      </c>
      <c r="AA18" s="9">
        <f t="shared" ref="AA18:AA31" si="1">IF(AND(W18&gt;=4,X18&gt;=4,Y18&gt;=4,Z18&gt;=4),$O$2+IF(SUM(W18:Z18)=20,$O$2*0.25,0)+IF(V18="+",$O$2*0.1,0)+IF(T18="л",$P$2,0),"")</f>
        <v>3300</v>
      </c>
    </row>
    <row r="19" spans="15:27" x14ac:dyDescent="0.25">
      <c r="O19" s="8">
        <v>10</v>
      </c>
      <c r="P19" s="8" t="s">
        <v>40</v>
      </c>
      <c r="Q19" s="8" t="s">
        <v>41</v>
      </c>
      <c r="R19" s="8" t="s">
        <v>42</v>
      </c>
      <c r="S19" s="8" t="s">
        <v>54</v>
      </c>
      <c r="T19" s="8" t="s">
        <v>60</v>
      </c>
      <c r="U19" s="8" t="s">
        <v>61</v>
      </c>
      <c r="V19" s="8" t="s">
        <v>15</v>
      </c>
      <c r="W19" s="8">
        <v>4</v>
      </c>
      <c r="X19" s="8">
        <v>3</v>
      </c>
      <c r="Y19" s="8">
        <v>4</v>
      </c>
      <c r="Z19" s="8">
        <v>3</v>
      </c>
      <c r="AA19" s="9" t="str">
        <f t="shared" si="1"/>
        <v/>
      </c>
    </row>
    <row r="20" spans="15:27" x14ac:dyDescent="0.25">
      <c r="O20" s="8">
        <v>3</v>
      </c>
      <c r="P20" s="8" t="s">
        <v>19</v>
      </c>
      <c r="Q20" s="8" t="s">
        <v>20</v>
      </c>
      <c r="R20" s="8" t="s">
        <v>21</v>
      </c>
      <c r="S20" s="8" t="s">
        <v>56</v>
      </c>
      <c r="T20" s="8"/>
      <c r="U20" s="8" t="s">
        <v>61</v>
      </c>
      <c r="V20" s="8"/>
      <c r="W20" s="8">
        <v>3</v>
      </c>
      <c r="X20" s="8">
        <v>3</v>
      </c>
      <c r="Y20" s="8">
        <v>5</v>
      </c>
      <c r="Z20" s="8">
        <v>5</v>
      </c>
      <c r="AA20" s="9" t="str">
        <f t="shared" si="1"/>
        <v/>
      </c>
    </row>
    <row r="21" spans="15:27" x14ac:dyDescent="0.25">
      <c r="O21" s="8">
        <v>6</v>
      </c>
      <c r="P21" s="8" t="s">
        <v>28</v>
      </c>
      <c r="Q21" s="8" t="s">
        <v>29</v>
      </c>
      <c r="R21" s="8" t="s">
        <v>30</v>
      </c>
      <c r="S21" s="8" t="s">
        <v>59</v>
      </c>
      <c r="T21" s="8"/>
      <c r="U21" s="8" t="s">
        <v>61</v>
      </c>
      <c r="V21" s="8"/>
      <c r="W21" s="8">
        <v>5</v>
      </c>
      <c r="X21" s="8">
        <v>5</v>
      </c>
      <c r="Y21" s="8">
        <v>5</v>
      </c>
      <c r="Z21" s="8">
        <v>5</v>
      </c>
      <c r="AA21" s="9">
        <f t="shared" si="1"/>
        <v>3750</v>
      </c>
    </row>
    <row r="22" spans="15:27" x14ac:dyDescent="0.25">
      <c r="O22" s="8">
        <v>7</v>
      </c>
      <c r="P22" s="8" t="s">
        <v>31</v>
      </c>
      <c r="Q22" s="8" t="s">
        <v>32</v>
      </c>
      <c r="R22" s="8" t="s">
        <v>33</v>
      </c>
      <c r="S22" s="8" t="s">
        <v>59</v>
      </c>
      <c r="T22" s="8"/>
      <c r="U22" s="8" t="s">
        <v>61</v>
      </c>
      <c r="V22" s="8"/>
      <c r="W22" s="8">
        <v>4</v>
      </c>
      <c r="X22" s="8">
        <v>4</v>
      </c>
      <c r="Y22" s="8">
        <v>4</v>
      </c>
      <c r="Z22" s="8">
        <v>4</v>
      </c>
      <c r="AA22" s="9">
        <f t="shared" si="1"/>
        <v>3000</v>
      </c>
    </row>
    <row r="23" spans="15:27" x14ac:dyDescent="0.25">
      <c r="O23" s="8">
        <v>4</v>
      </c>
      <c r="P23" s="8" t="s">
        <v>22</v>
      </c>
      <c r="Q23" s="8" t="s">
        <v>23</v>
      </c>
      <c r="R23" s="8" t="s">
        <v>24</v>
      </c>
      <c r="S23" s="8" t="s">
        <v>57</v>
      </c>
      <c r="T23" s="8"/>
      <c r="U23" s="8" t="s">
        <v>62</v>
      </c>
      <c r="V23" s="8"/>
      <c r="W23" s="8">
        <v>5</v>
      </c>
      <c r="X23" s="8">
        <v>2</v>
      </c>
      <c r="Y23" s="8">
        <v>5</v>
      </c>
      <c r="Z23" s="8">
        <v>5</v>
      </c>
      <c r="AA23" s="9" t="str">
        <f t="shared" si="1"/>
        <v/>
      </c>
    </row>
    <row r="24" spans="15:27" x14ac:dyDescent="0.25">
      <c r="O24" s="8">
        <v>11</v>
      </c>
      <c r="P24" s="8" t="s">
        <v>43</v>
      </c>
      <c r="Q24" s="8" t="s">
        <v>44</v>
      </c>
      <c r="R24" s="8" t="s">
        <v>45</v>
      </c>
      <c r="S24" s="8" t="s">
        <v>57</v>
      </c>
      <c r="T24" s="8"/>
      <c r="U24" s="8" t="s">
        <v>62</v>
      </c>
      <c r="V24" s="8"/>
      <c r="W24" s="8">
        <v>5</v>
      </c>
      <c r="X24" s="8">
        <v>5</v>
      </c>
      <c r="Y24" s="8">
        <v>5</v>
      </c>
      <c r="Z24" s="8">
        <v>5</v>
      </c>
      <c r="AA24" s="9">
        <f t="shared" si="1"/>
        <v>3750</v>
      </c>
    </row>
    <row r="25" spans="15:27" x14ac:dyDescent="0.25">
      <c r="O25" s="8">
        <v>14</v>
      </c>
      <c r="P25" s="8" t="s">
        <v>52</v>
      </c>
      <c r="Q25" s="8" t="s">
        <v>32</v>
      </c>
      <c r="R25" s="8" t="s">
        <v>53</v>
      </c>
      <c r="S25" s="8" t="s">
        <v>57</v>
      </c>
      <c r="T25" s="8" t="s">
        <v>60</v>
      </c>
      <c r="U25" s="8" t="s">
        <v>61</v>
      </c>
      <c r="V25" s="8"/>
      <c r="W25" s="8">
        <v>5</v>
      </c>
      <c r="X25" s="8">
        <v>5</v>
      </c>
      <c r="Y25" s="8">
        <v>5</v>
      </c>
      <c r="Z25" s="8">
        <v>5</v>
      </c>
      <c r="AA25" s="9">
        <f t="shared" si="1"/>
        <v>9750</v>
      </c>
    </row>
    <row r="26" spans="15:27" x14ac:dyDescent="0.25">
      <c r="O26" s="8">
        <v>8</v>
      </c>
      <c r="P26" s="8" t="s">
        <v>34</v>
      </c>
      <c r="Q26" s="8" t="s">
        <v>35</v>
      </c>
      <c r="R26" s="8" t="s">
        <v>36</v>
      </c>
      <c r="S26" s="8" t="s">
        <v>57</v>
      </c>
      <c r="T26" s="8"/>
      <c r="U26" s="8" t="s">
        <v>61</v>
      </c>
      <c r="V26" s="8"/>
      <c r="W26" s="8">
        <v>3</v>
      </c>
      <c r="X26" s="8">
        <v>2</v>
      </c>
      <c r="Y26" s="8">
        <v>3</v>
      </c>
      <c r="Z26" s="8">
        <v>2</v>
      </c>
      <c r="AA26" s="9" t="str">
        <f t="shared" si="1"/>
        <v/>
      </c>
    </row>
    <row r="27" spans="15:27" x14ac:dyDescent="0.25">
      <c r="O27" s="8">
        <v>12</v>
      </c>
      <c r="P27" s="8" t="s">
        <v>46</v>
      </c>
      <c r="Q27" s="8" t="s">
        <v>47</v>
      </c>
      <c r="R27" s="8" t="s">
        <v>48</v>
      </c>
      <c r="S27" s="8" t="s">
        <v>55</v>
      </c>
      <c r="T27" s="8"/>
      <c r="U27" s="8" t="s">
        <v>61</v>
      </c>
      <c r="V27" s="8"/>
      <c r="W27" s="8">
        <v>4</v>
      </c>
      <c r="X27" s="8">
        <v>4</v>
      </c>
      <c r="Y27" s="8">
        <v>5</v>
      </c>
      <c r="Z27" s="8">
        <v>5</v>
      </c>
      <c r="AA27" s="9">
        <f t="shared" si="1"/>
        <v>3000</v>
      </c>
    </row>
    <row r="28" spans="15:27" x14ac:dyDescent="0.25">
      <c r="O28" s="8">
        <v>2</v>
      </c>
      <c r="P28" s="8" t="s">
        <v>16</v>
      </c>
      <c r="Q28" s="8" t="s">
        <v>17</v>
      </c>
      <c r="R28" s="8" t="s">
        <v>18</v>
      </c>
      <c r="S28" s="8" t="s">
        <v>55</v>
      </c>
      <c r="T28" s="8" t="s">
        <v>60</v>
      </c>
      <c r="U28" s="8" t="s">
        <v>61</v>
      </c>
      <c r="V28" s="8"/>
      <c r="W28" s="8">
        <v>4</v>
      </c>
      <c r="X28" s="8">
        <v>2</v>
      </c>
      <c r="Y28" s="8">
        <v>3</v>
      </c>
      <c r="Z28" s="8">
        <v>4</v>
      </c>
      <c r="AA28" s="9" t="str">
        <f t="shared" si="1"/>
        <v/>
      </c>
    </row>
    <row r="29" spans="15:27" x14ac:dyDescent="0.25">
      <c r="O29" s="8">
        <v>13</v>
      </c>
      <c r="P29" s="8" t="s">
        <v>49</v>
      </c>
      <c r="Q29" s="8" t="s">
        <v>50</v>
      </c>
      <c r="R29" s="8" t="s">
        <v>51</v>
      </c>
      <c r="S29" s="8" t="s">
        <v>58</v>
      </c>
      <c r="T29" s="8"/>
      <c r="U29" s="8" t="s">
        <v>61</v>
      </c>
      <c r="V29" s="8"/>
      <c r="W29" s="8">
        <v>4</v>
      </c>
      <c r="X29" s="8">
        <v>5</v>
      </c>
      <c r="Y29" s="8">
        <v>4</v>
      </c>
      <c r="Z29" s="8">
        <v>3</v>
      </c>
      <c r="AA29" s="9" t="str">
        <f t="shared" si="1"/>
        <v/>
      </c>
    </row>
    <row r="30" spans="15:27" x14ac:dyDescent="0.25">
      <c r="O30" s="8">
        <v>5</v>
      </c>
      <c r="P30" s="8" t="s">
        <v>25</v>
      </c>
      <c r="Q30" s="8" t="s">
        <v>26</v>
      </c>
      <c r="R30" s="8" t="s">
        <v>27</v>
      </c>
      <c r="S30" s="8" t="s">
        <v>58</v>
      </c>
      <c r="T30" s="8" t="s">
        <v>60</v>
      </c>
      <c r="U30" s="8" t="s">
        <v>62</v>
      </c>
      <c r="V30" s="8" t="s">
        <v>15</v>
      </c>
      <c r="W30" s="8">
        <v>4</v>
      </c>
      <c r="X30" s="8">
        <v>4</v>
      </c>
      <c r="Y30" s="8">
        <v>3</v>
      </c>
      <c r="Z30" s="8">
        <v>5</v>
      </c>
      <c r="AA30" s="9" t="str">
        <f t="shared" si="1"/>
        <v/>
      </c>
    </row>
    <row r="31" spans="15:27" x14ac:dyDescent="0.25">
      <c r="O31" s="8">
        <v>9</v>
      </c>
      <c r="P31" s="8" t="s">
        <v>37</v>
      </c>
      <c r="Q31" s="8" t="s">
        <v>38</v>
      </c>
      <c r="R31" s="8" t="s">
        <v>39</v>
      </c>
      <c r="S31" s="8" t="s">
        <v>58</v>
      </c>
      <c r="T31" s="8"/>
      <c r="U31" s="8" t="s">
        <v>61</v>
      </c>
      <c r="V31" s="8"/>
      <c r="W31" s="8">
        <v>5</v>
      </c>
      <c r="X31" s="8">
        <v>3</v>
      </c>
      <c r="Y31" s="8">
        <v>2</v>
      </c>
      <c r="Z31" s="8">
        <v>4</v>
      </c>
      <c r="AA31" s="9" t="str">
        <f t="shared" si="1"/>
        <v/>
      </c>
    </row>
  </sheetData>
  <autoFilter ref="A1:M15" xr:uid="{54B9BF8D-904F-4A89-96D3-13D9D68B5FDD}">
    <filterColumn colId="7">
      <customFilters>
        <customFilter operator="notEqual" val=" "/>
      </customFilters>
    </filterColumn>
  </autoFilter>
  <sortState xmlns:xlrd2="http://schemas.microsoft.com/office/spreadsheetml/2017/richdata2" ref="O18:AA31">
    <sortCondition ref="S18:S31"/>
    <sortCondition descending="1" ref="Y18:Y31"/>
  </sortState>
  <conditionalFormatting sqref="W18:Z31">
    <cfRule type="cellIs" dxfId="69" priority="2" operator="equal">
      <formula>2</formula>
    </cfRule>
    <cfRule type="cellIs" dxfId="68" priority="3" operator="equal">
      <formula>3</formula>
    </cfRule>
    <cfRule type="cellIs" dxfId="67" priority="4" operator="equal">
      <formula>4</formula>
    </cfRule>
    <cfRule type="cellIs" dxfId="66" priority="5" operator="equal">
      <formula>5</formula>
    </cfRule>
  </conditionalFormatting>
  <conditionalFormatting sqref="P18:P31">
    <cfRule type="expression" dxfId="65" priority="1">
      <formula>X18=2</formula>
    </cfRule>
  </conditionalFormatting>
  <conditionalFormatting sqref="I2:L15">
    <cfRule type="cellIs" dxfId="64" priority="7" operator="equal">
      <formula>2</formula>
    </cfRule>
    <cfRule type="cellIs" dxfId="63" priority="8" operator="equal">
      <formula>3</formula>
    </cfRule>
    <cfRule type="cellIs" dxfId="62" priority="9" operator="equal">
      <formula>4</formula>
    </cfRule>
    <cfRule type="cellIs" dxfId="61" priority="10" operator="equal">
      <formula>5</formula>
    </cfRule>
  </conditionalFormatting>
  <conditionalFormatting sqref="B2:B15">
    <cfRule type="expression" dxfId="60" priority="6">
      <formula>J2=2</formula>
    </cfRule>
  </conditionalFormatting>
  <dataValidations disablePrompts="1" count="1">
    <dataValidation type="whole" allowBlank="1" showInputMessage="1" showErrorMessage="1" errorTitle="Ошибка" error="Введите целое число от 2 до 5" sqref="I2:L15 W18:Z31" xr:uid="{AD182A5B-9CE1-4862-B10F-954384F80DAC}">
      <formula1>2</formula1>
      <formula2>5</formula2>
    </dataValidation>
  </dataValidations>
  <pageMargins left="1.0416666666666666E-2" right="1.0416666666666666E-2" top="0.75" bottom="0.75" header="0.3" footer="0.3"/>
  <pageSetup orientation="landscape" r:id="rId1"/>
  <headerFooter>
    <oddFooter>&amp;RХаневский Ярослав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2A04-E357-45F4-8749-C381A007D631}">
  <sheetPr filterMode="1"/>
  <dimension ref="A1:AA31"/>
  <sheetViews>
    <sheetView zoomScaleNormal="100" workbookViewId="0">
      <selection activeCell="B1" sqref="B1"/>
    </sheetView>
  </sheetViews>
  <sheetFormatPr defaultRowHeight="15" x14ac:dyDescent="0.25"/>
  <cols>
    <col min="1" max="1" width="7" bestFit="1" customWidth="1"/>
    <col min="2" max="2" width="12.140625" bestFit="1" customWidth="1"/>
    <col min="3" max="3" width="9.42578125" bestFit="1" customWidth="1"/>
    <col min="4" max="4" width="12.42578125" bestFit="1" customWidth="1"/>
    <col min="5" max="5" width="13.42578125" customWidth="1"/>
    <col min="6" max="6" width="10.42578125" customWidth="1"/>
    <col min="7" max="7" width="10.140625" customWidth="1"/>
    <col min="8" max="8" width="9.140625" customWidth="1"/>
    <col min="9" max="9" width="9" customWidth="1"/>
    <col min="10" max="10" width="11.85546875" customWidth="1"/>
    <col min="11" max="11" width="11.7109375" bestFit="1" customWidth="1"/>
    <col min="12" max="12" width="9" bestFit="1" customWidth="1"/>
    <col min="13" max="13" width="13.28515625" bestFit="1" customWidth="1"/>
    <col min="15" max="15" width="8.7109375" bestFit="1" customWidth="1"/>
    <col min="16" max="16" width="9.85546875" bestFit="1" customWidth="1"/>
    <col min="17" max="17" width="9.42578125" bestFit="1" customWidth="1"/>
    <col min="18" max="18" width="12.42578125" bestFit="1" customWidth="1"/>
    <col min="19" max="19" width="12" bestFit="1" customWidth="1"/>
    <col min="20" max="20" width="8.5703125" bestFit="1" customWidth="1"/>
    <col min="21" max="21" width="10.140625" customWidth="1"/>
    <col min="22" max="22" width="7.5703125" bestFit="1" customWidth="1"/>
    <col min="23" max="23" width="6.42578125" bestFit="1" customWidth="1"/>
    <col min="24" max="24" width="9.7109375" bestFit="1" customWidth="1"/>
    <col min="25" max="25" width="7.140625" bestFit="1" customWidth="1"/>
    <col min="26" max="26" width="4.42578125" bestFit="1" customWidth="1"/>
    <col min="27" max="27" width="8.7109375" bestFit="1" customWidth="1"/>
  </cols>
  <sheetData>
    <row r="1" spans="1:16" ht="30.7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65</v>
      </c>
      <c r="N1" s="1"/>
      <c r="O1" s="4" t="s">
        <v>63</v>
      </c>
      <c r="P1" s="5" t="s">
        <v>64</v>
      </c>
    </row>
    <row r="2" spans="1:16" ht="16.5" thickTop="1" thickBot="1" x14ac:dyDescent="0.3">
      <c r="A2" s="8">
        <v>1</v>
      </c>
      <c r="B2" s="8" t="s">
        <v>12</v>
      </c>
      <c r="C2" s="8" t="s">
        <v>13</v>
      </c>
      <c r="D2" s="8" t="s">
        <v>14</v>
      </c>
      <c r="E2" s="8" t="s">
        <v>54</v>
      </c>
      <c r="F2" s="8"/>
      <c r="G2" s="8" t="s">
        <v>61</v>
      </c>
      <c r="H2" s="8" t="s">
        <v>15</v>
      </c>
      <c r="I2" s="8">
        <v>5</v>
      </c>
      <c r="J2" s="8">
        <v>4</v>
      </c>
      <c r="K2" s="8">
        <v>4</v>
      </c>
      <c r="L2" s="8">
        <v>5</v>
      </c>
      <c r="M2" s="9">
        <f>IF(AND(I2&gt;=4,J2&gt;=4,K2&gt;=4,L2&gt;=4),$O$2+IF(SUM(I2:L2)=20,$O$2*0.25,0)+IF(H2="+",$O$2*0.1,0)+IF(F2="л",$P$2,0),"")</f>
        <v>3300</v>
      </c>
      <c r="N2" s="3"/>
      <c r="O2" s="2">
        <v>3000</v>
      </c>
      <c r="P2" s="2">
        <v>6000</v>
      </c>
    </row>
    <row r="3" spans="1:16" ht="15.75" hidden="1" thickTop="1" x14ac:dyDescent="0.25">
      <c r="A3" s="8">
        <v>2</v>
      </c>
      <c r="B3" s="8" t="s">
        <v>16</v>
      </c>
      <c r="C3" s="8" t="s">
        <v>17</v>
      </c>
      <c r="D3" s="8" t="s">
        <v>18</v>
      </c>
      <c r="E3" s="8" t="s">
        <v>55</v>
      </c>
      <c r="F3" s="8" t="s">
        <v>60</v>
      </c>
      <c r="G3" s="8" t="s">
        <v>61</v>
      </c>
      <c r="H3" s="8"/>
      <c r="I3" s="8">
        <v>4</v>
      </c>
      <c r="J3" s="8">
        <v>2</v>
      </c>
      <c r="K3" s="8">
        <v>3</v>
      </c>
      <c r="L3" s="8">
        <v>4</v>
      </c>
      <c r="M3" s="9" t="str">
        <f t="shared" ref="M3:M15" si="0">IF(AND(I3&gt;=4,J3&gt;=4,K3&gt;=4,L3&gt;=4),$O$2+IF(SUM(I3:L3)=20,$O$2*0.25,0)+IF(H3="+",$O$2*0.1,0)+IF(F3="л",$P$2,0),"")</f>
        <v/>
      </c>
      <c r="N3" s="3"/>
      <c r="O3" s="3"/>
      <c r="P3" s="3"/>
    </row>
    <row r="4" spans="1:16" ht="15.75" hidden="1" thickTop="1" x14ac:dyDescent="0.25">
      <c r="A4" s="8">
        <v>3</v>
      </c>
      <c r="B4" s="8" t="s">
        <v>19</v>
      </c>
      <c r="C4" s="8" t="s">
        <v>20</v>
      </c>
      <c r="D4" s="8" t="s">
        <v>21</v>
      </c>
      <c r="E4" s="8" t="s">
        <v>56</v>
      </c>
      <c r="F4" s="8"/>
      <c r="G4" s="8" t="s">
        <v>61</v>
      </c>
      <c r="H4" s="8"/>
      <c r="I4" s="8">
        <v>3</v>
      </c>
      <c r="J4" s="8">
        <v>3</v>
      </c>
      <c r="K4" s="8">
        <v>5</v>
      </c>
      <c r="L4" s="8">
        <v>5</v>
      </c>
      <c r="M4" s="9" t="str">
        <f t="shared" si="0"/>
        <v/>
      </c>
      <c r="N4" s="3"/>
      <c r="O4" s="3"/>
      <c r="P4" s="3"/>
    </row>
    <row r="5" spans="1:16" ht="15.75" hidden="1" thickTop="1" x14ac:dyDescent="0.25">
      <c r="A5" s="8">
        <v>4</v>
      </c>
      <c r="B5" s="8" t="s">
        <v>22</v>
      </c>
      <c r="C5" s="8" t="s">
        <v>23</v>
      </c>
      <c r="D5" s="8" t="s">
        <v>24</v>
      </c>
      <c r="E5" s="8" t="s">
        <v>57</v>
      </c>
      <c r="F5" s="8"/>
      <c r="G5" s="8" t="s">
        <v>62</v>
      </c>
      <c r="H5" s="8"/>
      <c r="I5" s="8">
        <v>5</v>
      </c>
      <c r="J5" s="8">
        <v>2</v>
      </c>
      <c r="K5" s="8">
        <v>5</v>
      </c>
      <c r="L5" s="8">
        <v>5</v>
      </c>
      <c r="M5" s="9" t="str">
        <f t="shared" si="0"/>
        <v/>
      </c>
      <c r="N5" s="3"/>
      <c r="O5" s="3"/>
      <c r="P5" s="3"/>
    </row>
    <row r="6" spans="1:16" ht="15.75" hidden="1" thickTop="1" x14ac:dyDescent="0.25">
      <c r="A6" s="8">
        <v>5</v>
      </c>
      <c r="B6" s="8" t="s">
        <v>25</v>
      </c>
      <c r="C6" s="8" t="s">
        <v>26</v>
      </c>
      <c r="D6" s="8" t="s">
        <v>27</v>
      </c>
      <c r="E6" s="8" t="s">
        <v>58</v>
      </c>
      <c r="F6" s="8" t="s">
        <v>60</v>
      </c>
      <c r="G6" s="8" t="s">
        <v>62</v>
      </c>
      <c r="H6" s="8" t="s">
        <v>15</v>
      </c>
      <c r="I6" s="8">
        <v>4</v>
      </c>
      <c r="J6" s="8">
        <v>4</v>
      </c>
      <c r="K6" s="8">
        <v>3</v>
      </c>
      <c r="L6" s="8">
        <v>5</v>
      </c>
      <c r="M6" s="9" t="str">
        <f t="shared" si="0"/>
        <v/>
      </c>
      <c r="N6" s="3"/>
      <c r="O6" s="3"/>
      <c r="P6" s="3"/>
    </row>
    <row r="7" spans="1:16" ht="15.75" hidden="1" thickTop="1" x14ac:dyDescent="0.25">
      <c r="A7" s="8">
        <v>6</v>
      </c>
      <c r="B7" s="8" t="s">
        <v>28</v>
      </c>
      <c r="C7" s="8" t="s">
        <v>29</v>
      </c>
      <c r="D7" s="8" t="s">
        <v>30</v>
      </c>
      <c r="E7" s="8" t="s">
        <v>59</v>
      </c>
      <c r="F7" s="8"/>
      <c r="G7" s="8" t="s">
        <v>61</v>
      </c>
      <c r="H7" s="8"/>
      <c r="I7" s="8">
        <v>5</v>
      </c>
      <c r="J7" s="8">
        <v>5</v>
      </c>
      <c r="K7" s="8">
        <v>5</v>
      </c>
      <c r="L7" s="8">
        <v>5</v>
      </c>
      <c r="M7" s="9">
        <f t="shared" si="0"/>
        <v>3750</v>
      </c>
      <c r="N7" s="3"/>
      <c r="O7" s="3"/>
      <c r="P7" s="3"/>
    </row>
    <row r="8" spans="1:16" ht="15.75" thickTop="1" x14ac:dyDescent="0.25">
      <c r="A8" s="8">
        <v>7</v>
      </c>
      <c r="B8" s="8" t="s">
        <v>31</v>
      </c>
      <c r="C8" s="8" t="s">
        <v>32</v>
      </c>
      <c r="D8" s="8" t="s">
        <v>33</v>
      </c>
      <c r="E8" s="8" t="s">
        <v>59</v>
      </c>
      <c r="F8" s="8"/>
      <c r="G8" s="8" t="s">
        <v>61</v>
      </c>
      <c r="H8" s="8"/>
      <c r="I8" s="8">
        <v>4</v>
      </c>
      <c r="J8" s="8">
        <v>4</v>
      </c>
      <c r="K8" s="8">
        <v>4</v>
      </c>
      <c r="L8" s="8">
        <v>4</v>
      </c>
      <c r="M8" s="9">
        <f t="shared" si="0"/>
        <v>3000</v>
      </c>
      <c r="N8" s="3"/>
      <c r="O8" s="3"/>
      <c r="P8" s="3"/>
    </row>
    <row r="9" spans="1:16" hidden="1" x14ac:dyDescent="0.25">
      <c r="A9" s="8">
        <v>8</v>
      </c>
      <c r="B9" s="8" t="s">
        <v>34</v>
      </c>
      <c r="C9" s="8" t="s">
        <v>35</v>
      </c>
      <c r="D9" s="8" t="s">
        <v>36</v>
      </c>
      <c r="E9" s="8" t="s">
        <v>57</v>
      </c>
      <c r="F9" s="8"/>
      <c r="G9" s="8" t="s">
        <v>61</v>
      </c>
      <c r="H9" s="8"/>
      <c r="I9" s="8">
        <v>3</v>
      </c>
      <c r="J9" s="8">
        <v>2</v>
      </c>
      <c r="K9" s="8">
        <v>3</v>
      </c>
      <c r="L9" s="8">
        <v>2</v>
      </c>
      <c r="M9" s="9" t="str">
        <f t="shared" si="0"/>
        <v/>
      </c>
      <c r="N9" s="3"/>
      <c r="O9" s="3"/>
      <c r="P9" s="3"/>
    </row>
    <row r="10" spans="1:16" hidden="1" x14ac:dyDescent="0.25">
      <c r="A10" s="8">
        <v>9</v>
      </c>
      <c r="B10" s="8" t="s">
        <v>37</v>
      </c>
      <c r="C10" s="8" t="s">
        <v>38</v>
      </c>
      <c r="D10" s="8" t="s">
        <v>39</v>
      </c>
      <c r="E10" s="8" t="s">
        <v>58</v>
      </c>
      <c r="F10" s="8"/>
      <c r="G10" s="8" t="s">
        <v>61</v>
      </c>
      <c r="H10" s="8"/>
      <c r="I10" s="8">
        <v>5</v>
      </c>
      <c r="J10" s="8">
        <v>3</v>
      </c>
      <c r="K10" s="8">
        <v>2</v>
      </c>
      <c r="L10" s="8">
        <v>4</v>
      </c>
      <c r="M10" s="9" t="str">
        <f t="shared" si="0"/>
        <v/>
      </c>
      <c r="N10" s="3"/>
      <c r="O10" s="3"/>
      <c r="P10" s="3"/>
    </row>
    <row r="11" spans="1:16" hidden="1" x14ac:dyDescent="0.25">
      <c r="A11" s="8">
        <v>10</v>
      </c>
      <c r="B11" s="8" t="s">
        <v>40</v>
      </c>
      <c r="C11" s="8" t="s">
        <v>41</v>
      </c>
      <c r="D11" s="8" t="s">
        <v>42</v>
      </c>
      <c r="E11" s="8" t="s">
        <v>54</v>
      </c>
      <c r="F11" s="8" t="s">
        <v>60</v>
      </c>
      <c r="G11" s="8" t="s">
        <v>61</v>
      </c>
      <c r="H11" s="8" t="s">
        <v>15</v>
      </c>
      <c r="I11" s="8">
        <v>4</v>
      </c>
      <c r="J11" s="8">
        <v>3</v>
      </c>
      <c r="K11" s="8">
        <v>4</v>
      </c>
      <c r="L11" s="8">
        <v>3</v>
      </c>
      <c r="M11" s="9" t="str">
        <f t="shared" si="0"/>
        <v/>
      </c>
      <c r="N11" s="3"/>
      <c r="O11" s="3"/>
      <c r="P11" s="3"/>
    </row>
    <row r="12" spans="1:16" hidden="1" x14ac:dyDescent="0.25">
      <c r="A12" s="8">
        <v>11</v>
      </c>
      <c r="B12" s="8" t="s">
        <v>43</v>
      </c>
      <c r="C12" s="8" t="s">
        <v>44</v>
      </c>
      <c r="D12" s="8" t="s">
        <v>45</v>
      </c>
      <c r="E12" s="8" t="s">
        <v>57</v>
      </c>
      <c r="F12" s="8"/>
      <c r="G12" s="8" t="s">
        <v>62</v>
      </c>
      <c r="H12" s="8"/>
      <c r="I12" s="8">
        <v>5</v>
      </c>
      <c r="J12" s="8">
        <v>5</v>
      </c>
      <c r="K12" s="8">
        <v>5</v>
      </c>
      <c r="L12" s="8">
        <v>5</v>
      </c>
      <c r="M12" s="9">
        <f t="shared" si="0"/>
        <v>3750</v>
      </c>
      <c r="N12" s="3"/>
      <c r="O12" s="3"/>
      <c r="P12" s="3"/>
    </row>
    <row r="13" spans="1:16" x14ac:dyDescent="0.25">
      <c r="A13" s="8">
        <v>12</v>
      </c>
      <c r="B13" s="8" t="s">
        <v>46</v>
      </c>
      <c r="C13" s="8" t="s">
        <v>47</v>
      </c>
      <c r="D13" s="8" t="s">
        <v>48</v>
      </c>
      <c r="E13" s="8" t="s">
        <v>55</v>
      </c>
      <c r="F13" s="8"/>
      <c r="G13" s="8" t="s">
        <v>61</v>
      </c>
      <c r="H13" s="8"/>
      <c r="I13" s="8">
        <v>4</v>
      </c>
      <c r="J13" s="8">
        <v>4</v>
      </c>
      <c r="K13" s="8">
        <v>5</v>
      </c>
      <c r="L13" s="8">
        <v>5</v>
      </c>
      <c r="M13" s="9">
        <f t="shared" si="0"/>
        <v>3000</v>
      </c>
      <c r="N13" s="3"/>
      <c r="O13" s="3"/>
      <c r="P13" s="3"/>
    </row>
    <row r="14" spans="1:16" hidden="1" x14ac:dyDescent="0.25">
      <c r="A14" s="8">
        <v>13</v>
      </c>
      <c r="B14" s="8" t="s">
        <v>49</v>
      </c>
      <c r="C14" s="8" t="s">
        <v>50</v>
      </c>
      <c r="D14" s="8" t="s">
        <v>51</v>
      </c>
      <c r="E14" s="8" t="s">
        <v>58</v>
      </c>
      <c r="F14" s="8"/>
      <c r="G14" s="8" t="s">
        <v>61</v>
      </c>
      <c r="H14" s="8"/>
      <c r="I14" s="8">
        <v>4</v>
      </c>
      <c r="J14" s="8">
        <v>5</v>
      </c>
      <c r="K14" s="8">
        <v>4</v>
      </c>
      <c r="L14" s="8">
        <v>3</v>
      </c>
      <c r="M14" s="9" t="str">
        <f t="shared" si="0"/>
        <v/>
      </c>
      <c r="N14" s="3"/>
      <c r="O14" s="3"/>
      <c r="P14" s="3"/>
    </row>
    <row r="15" spans="1:16" hidden="1" x14ac:dyDescent="0.25">
      <c r="A15" s="8">
        <v>14</v>
      </c>
      <c r="B15" s="8" t="s">
        <v>52</v>
      </c>
      <c r="C15" s="8" t="s">
        <v>32</v>
      </c>
      <c r="D15" s="8" t="s">
        <v>53</v>
      </c>
      <c r="E15" s="8" t="s">
        <v>57</v>
      </c>
      <c r="F15" s="8" t="s">
        <v>60</v>
      </c>
      <c r="G15" s="8" t="s">
        <v>61</v>
      </c>
      <c r="H15" s="8"/>
      <c r="I15" s="8">
        <v>5</v>
      </c>
      <c r="J15" s="8">
        <v>5</v>
      </c>
      <c r="K15" s="8">
        <v>5</v>
      </c>
      <c r="L15" s="8">
        <v>5</v>
      </c>
      <c r="M15" s="9">
        <f t="shared" si="0"/>
        <v>9750</v>
      </c>
      <c r="N15" s="3"/>
      <c r="O15" s="3"/>
      <c r="P15" s="3"/>
    </row>
    <row r="17" spans="15:27" ht="42.75" x14ac:dyDescent="0.25">
      <c r="O17" s="6" t="s">
        <v>0</v>
      </c>
      <c r="P17" s="6" t="s">
        <v>1</v>
      </c>
      <c r="Q17" s="6" t="s">
        <v>2</v>
      </c>
      <c r="R17" s="6" t="s">
        <v>3</v>
      </c>
      <c r="S17" s="6" t="s">
        <v>4</v>
      </c>
      <c r="T17" s="6" t="s">
        <v>5</v>
      </c>
      <c r="U17" s="7" t="s">
        <v>6</v>
      </c>
      <c r="V17" s="6" t="s">
        <v>7</v>
      </c>
      <c r="W17" s="6" t="s">
        <v>8</v>
      </c>
      <c r="X17" s="6" t="s">
        <v>9</v>
      </c>
      <c r="Y17" s="7" t="s">
        <v>10</v>
      </c>
      <c r="Z17" s="6" t="s">
        <v>11</v>
      </c>
      <c r="AA17" s="6" t="s">
        <v>65</v>
      </c>
    </row>
    <row r="18" spans="15:27" x14ac:dyDescent="0.25">
      <c r="O18" s="8">
        <v>13</v>
      </c>
      <c r="P18" s="8" t="s">
        <v>49</v>
      </c>
      <c r="Q18" s="8" t="s">
        <v>50</v>
      </c>
      <c r="R18" s="8" t="s">
        <v>51</v>
      </c>
      <c r="S18" s="8" t="s">
        <v>58</v>
      </c>
      <c r="T18" s="8"/>
      <c r="U18" s="8" t="s">
        <v>61</v>
      </c>
      <c r="V18" s="8"/>
      <c r="W18" s="8">
        <v>4</v>
      </c>
      <c r="X18" s="8">
        <v>5</v>
      </c>
      <c r="Y18" s="8">
        <v>4</v>
      </c>
      <c r="Z18" s="8">
        <v>3</v>
      </c>
      <c r="AA18" s="9" t="str">
        <f t="shared" ref="AA18:AA31" si="1">IF(AND(W18&gt;=4,X18&gt;=4,Y18&gt;=4,Z18&gt;=4),$O$2+IF(SUM(W18:Z18)=20,$O$2*0.25,0)+IF(V18="+",$O$2*0.1,0)+IF(T18="л",$P$2,0),"")</f>
        <v/>
      </c>
    </row>
    <row r="19" spans="15:27" x14ac:dyDescent="0.25">
      <c r="O19" s="8">
        <v>3</v>
      </c>
      <c r="P19" s="8" t="s">
        <v>19</v>
      </c>
      <c r="Q19" s="8" t="s">
        <v>20</v>
      </c>
      <c r="R19" s="8" t="s">
        <v>21</v>
      </c>
      <c r="S19" s="8" t="s">
        <v>56</v>
      </c>
      <c r="T19" s="8"/>
      <c r="U19" s="8" t="s">
        <v>61</v>
      </c>
      <c r="V19" s="8"/>
      <c r="W19" s="8">
        <v>3</v>
      </c>
      <c r="X19" s="8">
        <v>3</v>
      </c>
      <c r="Y19" s="8">
        <v>5</v>
      </c>
      <c r="Z19" s="8">
        <v>5</v>
      </c>
      <c r="AA19" s="9" t="str">
        <f t="shared" si="1"/>
        <v/>
      </c>
    </row>
    <row r="20" spans="15:27" x14ac:dyDescent="0.25">
      <c r="O20" s="8">
        <v>9</v>
      </c>
      <c r="P20" s="8" t="s">
        <v>37</v>
      </c>
      <c r="Q20" s="8" t="s">
        <v>38</v>
      </c>
      <c r="R20" s="8" t="s">
        <v>39</v>
      </c>
      <c r="S20" s="8" t="s">
        <v>58</v>
      </c>
      <c r="T20" s="8"/>
      <c r="U20" s="8" t="s">
        <v>61</v>
      </c>
      <c r="V20" s="8"/>
      <c r="W20" s="8">
        <v>5</v>
      </c>
      <c r="X20" s="8">
        <v>3</v>
      </c>
      <c r="Y20" s="8">
        <v>2</v>
      </c>
      <c r="Z20" s="8">
        <v>4</v>
      </c>
      <c r="AA20" s="9" t="str">
        <f t="shared" si="1"/>
        <v/>
      </c>
    </row>
    <row r="21" spans="15:27" x14ac:dyDescent="0.25">
      <c r="O21" s="8">
        <v>10</v>
      </c>
      <c r="P21" s="8" t="s">
        <v>40</v>
      </c>
      <c r="Q21" s="8" t="s">
        <v>41</v>
      </c>
      <c r="R21" s="8" t="s">
        <v>42</v>
      </c>
      <c r="S21" s="8" t="s">
        <v>54</v>
      </c>
      <c r="T21" s="8" t="s">
        <v>60</v>
      </c>
      <c r="U21" s="8" t="s">
        <v>61</v>
      </c>
      <c r="V21" s="8" t="s">
        <v>15</v>
      </c>
      <c r="W21" s="8">
        <v>4</v>
      </c>
      <c r="X21" s="8">
        <v>3</v>
      </c>
      <c r="Y21" s="8">
        <v>4</v>
      </c>
      <c r="Z21" s="8">
        <v>3</v>
      </c>
      <c r="AA21" s="9" t="str">
        <f t="shared" si="1"/>
        <v/>
      </c>
    </row>
    <row r="22" spans="15:27" x14ac:dyDescent="0.25">
      <c r="O22" s="8">
        <v>2</v>
      </c>
      <c r="P22" s="8" t="s">
        <v>16</v>
      </c>
      <c r="Q22" s="8" t="s">
        <v>17</v>
      </c>
      <c r="R22" s="8" t="s">
        <v>18</v>
      </c>
      <c r="S22" s="8" t="s">
        <v>55</v>
      </c>
      <c r="T22" s="8" t="s">
        <v>60</v>
      </c>
      <c r="U22" s="8" t="s">
        <v>61</v>
      </c>
      <c r="V22" s="8"/>
      <c r="W22" s="8">
        <v>4</v>
      </c>
      <c r="X22" s="8">
        <v>2</v>
      </c>
      <c r="Y22" s="8">
        <v>3</v>
      </c>
      <c r="Z22" s="8">
        <v>4</v>
      </c>
      <c r="AA22" s="9" t="str">
        <f t="shared" si="1"/>
        <v/>
      </c>
    </row>
    <row r="23" spans="15:27" x14ac:dyDescent="0.25">
      <c r="O23" s="8">
        <v>8</v>
      </c>
      <c r="P23" s="8" t="s">
        <v>34</v>
      </c>
      <c r="Q23" s="8" t="s">
        <v>35</v>
      </c>
      <c r="R23" s="8" t="s">
        <v>36</v>
      </c>
      <c r="S23" s="8" t="s">
        <v>57</v>
      </c>
      <c r="T23" s="8"/>
      <c r="U23" s="8" t="s">
        <v>61</v>
      </c>
      <c r="V23" s="8"/>
      <c r="W23" s="8">
        <v>3</v>
      </c>
      <c r="X23" s="8">
        <v>2</v>
      </c>
      <c r="Y23" s="8">
        <v>3</v>
      </c>
      <c r="Z23" s="8">
        <v>2</v>
      </c>
      <c r="AA23" s="9" t="str">
        <f t="shared" si="1"/>
        <v/>
      </c>
    </row>
    <row r="24" spans="15:27" x14ac:dyDescent="0.25">
      <c r="O24" s="8">
        <v>14</v>
      </c>
      <c r="P24" s="8" t="s">
        <v>52</v>
      </c>
      <c r="Q24" s="8" t="s">
        <v>32</v>
      </c>
      <c r="R24" s="8" t="s">
        <v>53</v>
      </c>
      <c r="S24" s="8" t="s">
        <v>57</v>
      </c>
      <c r="T24" s="8" t="s">
        <v>60</v>
      </c>
      <c r="U24" s="8" t="s">
        <v>61</v>
      </c>
      <c r="V24" s="8"/>
      <c r="W24" s="8">
        <v>5</v>
      </c>
      <c r="X24" s="8">
        <v>5</v>
      </c>
      <c r="Y24" s="8">
        <v>5</v>
      </c>
      <c r="Z24" s="8">
        <v>5</v>
      </c>
      <c r="AA24" s="9">
        <f t="shared" si="1"/>
        <v>9750</v>
      </c>
    </row>
    <row r="25" spans="15:27" x14ac:dyDescent="0.25">
      <c r="O25" s="8">
        <v>6</v>
      </c>
      <c r="P25" s="8" t="s">
        <v>28</v>
      </c>
      <c r="Q25" s="8" t="s">
        <v>29</v>
      </c>
      <c r="R25" s="8" t="s">
        <v>30</v>
      </c>
      <c r="S25" s="8" t="s">
        <v>59</v>
      </c>
      <c r="T25" s="8"/>
      <c r="U25" s="8" t="s">
        <v>61</v>
      </c>
      <c r="V25" s="8"/>
      <c r="W25" s="8">
        <v>5</v>
      </c>
      <c r="X25" s="8">
        <v>5</v>
      </c>
      <c r="Y25" s="8">
        <v>5</v>
      </c>
      <c r="Z25" s="8">
        <v>5</v>
      </c>
      <c r="AA25" s="9">
        <f t="shared" si="1"/>
        <v>3750</v>
      </c>
    </row>
    <row r="26" spans="15:27" x14ac:dyDescent="0.25">
      <c r="O26" s="8">
        <v>1</v>
      </c>
      <c r="P26" s="8" t="s">
        <v>12</v>
      </c>
      <c r="Q26" s="8" t="s">
        <v>13</v>
      </c>
      <c r="R26" s="8" t="s">
        <v>14</v>
      </c>
      <c r="S26" s="8" t="s">
        <v>54</v>
      </c>
      <c r="T26" s="8"/>
      <c r="U26" s="8" t="s">
        <v>61</v>
      </c>
      <c r="V26" s="8" t="s">
        <v>15</v>
      </c>
      <c r="W26" s="8">
        <v>5</v>
      </c>
      <c r="X26" s="8">
        <v>4</v>
      </c>
      <c r="Y26" s="8">
        <v>4</v>
      </c>
      <c r="Z26" s="8">
        <v>5</v>
      </c>
      <c r="AA26" s="9">
        <f t="shared" si="1"/>
        <v>3300</v>
      </c>
    </row>
    <row r="27" spans="15:27" x14ac:dyDescent="0.25">
      <c r="O27" s="8">
        <v>7</v>
      </c>
      <c r="P27" s="8" t="s">
        <v>31</v>
      </c>
      <c r="Q27" s="8" t="s">
        <v>32</v>
      </c>
      <c r="R27" s="8" t="s">
        <v>33</v>
      </c>
      <c r="S27" s="8" t="s">
        <v>59</v>
      </c>
      <c r="T27" s="8"/>
      <c r="U27" s="8" t="s">
        <v>61</v>
      </c>
      <c r="V27" s="8"/>
      <c r="W27" s="8">
        <v>4</v>
      </c>
      <c r="X27" s="8">
        <v>4</v>
      </c>
      <c r="Y27" s="8">
        <v>4</v>
      </c>
      <c r="Z27" s="8">
        <v>4</v>
      </c>
      <c r="AA27" s="9">
        <f t="shared" si="1"/>
        <v>3000</v>
      </c>
    </row>
    <row r="28" spans="15:27" x14ac:dyDescent="0.25">
      <c r="O28" s="8">
        <v>12</v>
      </c>
      <c r="P28" s="8" t="s">
        <v>46</v>
      </c>
      <c r="Q28" s="8" t="s">
        <v>47</v>
      </c>
      <c r="R28" s="8" t="s">
        <v>48</v>
      </c>
      <c r="S28" s="8" t="s">
        <v>55</v>
      </c>
      <c r="T28" s="8"/>
      <c r="U28" s="8" t="s">
        <v>61</v>
      </c>
      <c r="V28" s="8"/>
      <c r="W28" s="8">
        <v>4</v>
      </c>
      <c r="X28" s="8">
        <v>4</v>
      </c>
      <c r="Y28" s="8">
        <v>5</v>
      </c>
      <c r="Z28" s="8">
        <v>5</v>
      </c>
      <c r="AA28" s="9">
        <f t="shared" si="1"/>
        <v>3000</v>
      </c>
    </row>
    <row r="29" spans="15:27" x14ac:dyDescent="0.25">
      <c r="O29" s="8">
        <v>5</v>
      </c>
      <c r="P29" s="8" t="s">
        <v>25</v>
      </c>
      <c r="Q29" s="8" t="s">
        <v>26</v>
      </c>
      <c r="R29" s="8" t="s">
        <v>27</v>
      </c>
      <c r="S29" s="8" t="s">
        <v>58</v>
      </c>
      <c r="T29" s="8" t="s">
        <v>60</v>
      </c>
      <c r="U29" s="8" t="s">
        <v>62</v>
      </c>
      <c r="V29" s="8" t="s">
        <v>15</v>
      </c>
      <c r="W29" s="8">
        <v>4</v>
      </c>
      <c r="X29" s="8">
        <v>4</v>
      </c>
      <c r="Y29" s="8">
        <v>3</v>
      </c>
      <c r="Z29" s="8">
        <v>5</v>
      </c>
      <c r="AA29" s="9" t="str">
        <f t="shared" si="1"/>
        <v/>
      </c>
    </row>
    <row r="30" spans="15:27" x14ac:dyDescent="0.25">
      <c r="O30" s="8">
        <v>4</v>
      </c>
      <c r="P30" s="8" t="s">
        <v>22</v>
      </c>
      <c r="Q30" s="8" t="s">
        <v>23</v>
      </c>
      <c r="R30" s="8" t="s">
        <v>24</v>
      </c>
      <c r="S30" s="8" t="s">
        <v>57</v>
      </c>
      <c r="T30" s="8"/>
      <c r="U30" s="8" t="s">
        <v>62</v>
      </c>
      <c r="V30" s="8"/>
      <c r="W30" s="8">
        <v>5</v>
      </c>
      <c r="X30" s="8">
        <v>2</v>
      </c>
      <c r="Y30" s="8">
        <v>5</v>
      </c>
      <c r="Z30" s="8">
        <v>5</v>
      </c>
      <c r="AA30" s="9" t="str">
        <f t="shared" si="1"/>
        <v/>
      </c>
    </row>
    <row r="31" spans="15:27" x14ac:dyDescent="0.25">
      <c r="O31" s="8">
        <v>11</v>
      </c>
      <c r="P31" s="8" t="s">
        <v>43</v>
      </c>
      <c r="Q31" s="8" t="s">
        <v>44</v>
      </c>
      <c r="R31" s="8" t="s">
        <v>45</v>
      </c>
      <c r="S31" s="8" t="s">
        <v>57</v>
      </c>
      <c r="T31" s="8"/>
      <c r="U31" s="8" t="s">
        <v>62</v>
      </c>
      <c r="V31" s="8"/>
      <c r="W31" s="8">
        <v>5</v>
      </c>
      <c r="X31" s="8">
        <v>5</v>
      </c>
      <c r="Y31" s="8">
        <v>5</v>
      </c>
      <c r="Z31" s="8">
        <v>5</v>
      </c>
      <c r="AA31" s="9">
        <f t="shared" si="1"/>
        <v>3750</v>
      </c>
    </row>
  </sheetData>
  <autoFilter ref="A1:M15" xr:uid="{B875C8C6-ED3F-46ED-BA81-893EAA0DE399}">
    <filterColumn colId="5">
      <filters blank="1"/>
    </filterColumn>
    <filterColumn colId="9">
      <filters>
        <filter val="4"/>
      </filters>
    </filterColumn>
  </autoFilter>
  <sortState xmlns:xlrd2="http://schemas.microsoft.com/office/spreadsheetml/2017/richdata2" ref="O18:AA31">
    <sortCondition ref="U18:U31"/>
    <sortCondition descending="1" ref="AA18:AA31"/>
    <sortCondition descending="1" ref="X18:X31"/>
  </sortState>
  <conditionalFormatting sqref="I2:L15">
    <cfRule type="cellIs" dxfId="59" priority="7" operator="equal">
      <formula>2</formula>
    </cfRule>
    <cfRule type="cellIs" dxfId="58" priority="8" operator="equal">
      <formula>3</formula>
    </cfRule>
    <cfRule type="cellIs" dxfId="57" priority="9" operator="equal">
      <formula>4</formula>
    </cfRule>
    <cfRule type="cellIs" dxfId="56" priority="10" operator="equal">
      <formula>5</formula>
    </cfRule>
  </conditionalFormatting>
  <conditionalFormatting sqref="B2:B15">
    <cfRule type="expression" dxfId="55" priority="6">
      <formula>J2=2</formula>
    </cfRule>
  </conditionalFormatting>
  <conditionalFormatting sqref="W18:Z31">
    <cfRule type="cellIs" dxfId="54" priority="2" operator="equal">
      <formula>2</formula>
    </cfRule>
    <cfRule type="cellIs" dxfId="53" priority="3" operator="equal">
      <formula>3</formula>
    </cfRule>
    <cfRule type="cellIs" dxfId="52" priority="4" operator="equal">
      <formula>4</formula>
    </cfRule>
    <cfRule type="cellIs" dxfId="51" priority="5" operator="equal">
      <formula>5</formula>
    </cfRule>
  </conditionalFormatting>
  <conditionalFormatting sqref="P18:P31">
    <cfRule type="expression" dxfId="50" priority="1">
      <formula>X18=2</formula>
    </cfRule>
  </conditionalFormatting>
  <dataValidations disablePrompts="1" count="1">
    <dataValidation type="whole" allowBlank="1" showInputMessage="1" showErrorMessage="1" errorTitle="Ошибка" error="Введите целое число от 2 до 5" sqref="I2:L15 W18:Z31" xr:uid="{0C4373B2-0A0C-4FFE-83A1-0461EE6CD9E8}">
      <formula1>2</formula1>
      <formula2>5</formula2>
    </dataValidation>
  </dataValidations>
  <pageMargins left="1.0416666666666666E-2" right="1.0416666666666666E-2" top="0.75" bottom="0.75" header="0.3" footer="0.3"/>
  <pageSetup orientation="landscape" r:id="rId1"/>
  <headerFooter>
    <oddFooter>&amp;RХаневский Ярослав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0F7B-8D96-47B7-A787-95549B27B7AC}">
  <dimension ref="A1:AD27"/>
  <sheetViews>
    <sheetView zoomScaleNormal="100" workbookViewId="0">
      <selection activeCell="D30" sqref="D30"/>
    </sheetView>
  </sheetViews>
  <sheetFormatPr defaultRowHeight="15" x14ac:dyDescent="0.25"/>
  <cols>
    <col min="1" max="1" width="7" bestFit="1" customWidth="1"/>
    <col min="2" max="2" width="12.140625" bestFit="1" customWidth="1"/>
    <col min="3" max="3" width="9.42578125" bestFit="1" customWidth="1"/>
    <col min="4" max="4" width="12.42578125" bestFit="1" customWidth="1"/>
    <col min="5" max="5" width="16.5703125" bestFit="1" customWidth="1"/>
    <col min="6" max="6" width="8.85546875" customWidth="1"/>
    <col min="7" max="7" width="10.28515625" customWidth="1"/>
    <col min="8" max="8" width="7.42578125" customWidth="1"/>
    <col min="9" max="9" width="11" bestFit="1" customWidth="1"/>
    <col min="10" max="10" width="8.85546875" customWidth="1"/>
    <col min="11" max="11" width="11.7109375" bestFit="1" customWidth="1"/>
    <col min="12" max="12" width="5.140625" customWidth="1"/>
    <col min="13" max="13" width="13.28515625" bestFit="1" customWidth="1"/>
    <col min="18" max="18" width="2.42578125" bestFit="1" customWidth="1"/>
    <col min="19" max="19" width="7.5703125" bestFit="1" customWidth="1"/>
    <col min="20" max="20" width="3.85546875" bestFit="1" customWidth="1"/>
    <col min="21" max="21" width="7.7109375" bestFit="1" customWidth="1"/>
    <col min="22" max="22" width="12" bestFit="1" customWidth="1"/>
    <col min="23" max="23" width="8.5703125" bestFit="1" customWidth="1"/>
    <col min="24" max="24" width="10.28515625" customWidth="1"/>
    <col min="25" max="25" width="7.5703125" bestFit="1" customWidth="1"/>
    <col min="26" max="26" width="6.42578125" bestFit="1" customWidth="1"/>
    <col min="27" max="27" width="9.7109375" bestFit="1" customWidth="1"/>
    <col min="28" max="28" width="7.140625" bestFit="1" customWidth="1"/>
    <col min="29" max="29" width="4.42578125" bestFit="1" customWidth="1"/>
    <col min="30" max="30" width="8.7109375" bestFit="1" customWidth="1"/>
  </cols>
  <sheetData>
    <row r="1" spans="1:30" ht="4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65</v>
      </c>
      <c r="N1" s="1"/>
      <c r="O1" s="4" t="s">
        <v>63</v>
      </c>
      <c r="P1" s="5" t="s">
        <v>64</v>
      </c>
      <c r="R1" s="6" t="s">
        <v>0</v>
      </c>
      <c r="S1" s="6" t="s">
        <v>1</v>
      </c>
      <c r="T1" s="6" t="s">
        <v>2</v>
      </c>
      <c r="U1" s="6" t="s">
        <v>3</v>
      </c>
      <c r="V1" s="6" t="s">
        <v>4</v>
      </c>
      <c r="W1" s="6" t="s">
        <v>5</v>
      </c>
      <c r="X1" s="7" t="s">
        <v>6</v>
      </c>
      <c r="Y1" s="6" t="s">
        <v>7</v>
      </c>
      <c r="Z1" s="6" t="s">
        <v>8</v>
      </c>
      <c r="AA1" s="6" t="s">
        <v>9</v>
      </c>
      <c r="AB1" s="7" t="s">
        <v>10</v>
      </c>
      <c r="AC1" s="6" t="s">
        <v>11</v>
      </c>
      <c r="AD1" s="6" t="s">
        <v>65</v>
      </c>
    </row>
    <row r="2" spans="1:30" ht="16.5" thickTop="1" thickBot="1" x14ac:dyDescent="0.3">
      <c r="A2" s="8">
        <v>1</v>
      </c>
      <c r="B2" s="8" t="s">
        <v>12</v>
      </c>
      <c r="C2" s="8" t="s">
        <v>13</v>
      </c>
      <c r="D2" s="8" t="s">
        <v>14</v>
      </c>
      <c r="E2" s="8" t="s">
        <v>54</v>
      </c>
      <c r="F2" s="8"/>
      <c r="G2" s="8" t="s">
        <v>61</v>
      </c>
      <c r="H2" s="8" t="s">
        <v>15</v>
      </c>
      <c r="I2" s="8">
        <v>5</v>
      </c>
      <c r="J2" s="8">
        <v>4</v>
      </c>
      <c r="K2" s="8">
        <v>4</v>
      </c>
      <c r="L2" s="8">
        <v>5</v>
      </c>
      <c r="M2" s="9">
        <f>IF(AND(I2&gt;=4,J2&gt;=4,K2&gt;=4,L2&gt;=4),$O$2+IF(SUM(I2:L2)=20,$O$2*0.25,0)+IF(H2="+",$O$2*0.1,0)+IF(F2="л",$P$2,0),"")</f>
        <v>3300</v>
      </c>
      <c r="N2" s="3"/>
      <c r="O2" s="2">
        <v>3000</v>
      </c>
      <c r="P2" s="2">
        <v>6000</v>
      </c>
      <c r="R2" s="16"/>
      <c r="S2" s="16" t="s">
        <v>70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ht="15.75" thickTop="1" x14ac:dyDescent="0.25">
      <c r="A3" s="8">
        <v>2</v>
      </c>
      <c r="B3" s="8" t="s">
        <v>16</v>
      </c>
      <c r="C3" s="8" t="s">
        <v>17</v>
      </c>
      <c r="D3" s="8" t="s">
        <v>18</v>
      </c>
      <c r="E3" s="8" t="s">
        <v>55</v>
      </c>
      <c r="F3" s="8" t="s">
        <v>60</v>
      </c>
      <c r="G3" s="8" t="s">
        <v>61</v>
      </c>
      <c r="H3" s="8"/>
      <c r="I3" s="8">
        <v>4</v>
      </c>
      <c r="J3" s="8">
        <v>2</v>
      </c>
      <c r="K3" s="8">
        <v>3</v>
      </c>
      <c r="L3" s="8">
        <v>4</v>
      </c>
      <c r="M3" s="9" t="str">
        <f t="shared" ref="M3:M15" si="0">IF(AND(I3&gt;=4,J3&gt;=4,K3&gt;=4,L3&gt;=4),$O$2+IF(SUM(I3:L3)=20,$O$2*0.25,0)+IF(H3="+",$O$2*0.1,0)+IF(F3="л",$P$2,0),"")</f>
        <v/>
      </c>
      <c r="N3" s="3"/>
      <c r="O3" s="3"/>
      <c r="P3" s="3"/>
      <c r="AC3">
        <v>5</v>
      </c>
    </row>
    <row r="4" spans="1:30" x14ac:dyDescent="0.25">
      <c r="A4" s="8">
        <v>3</v>
      </c>
      <c r="B4" s="8" t="s">
        <v>19</v>
      </c>
      <c r="C4" s="8" t="s">
        <v>20</v>
      </c>
      <c r="D4" s="8" t="s">
        <v>21</v>
      </c>
      <c r="E4" s="8" t="s">
        <v>56</v>
      </c>
      <c r="F4" s="8"/>
      <c r="G4" s="8" t="s">
        <v>61</v>
      </c>
      <c r="H4" s="8"/>
      <c r="I4" s="8">
        <v>3</v>
      </c>
      <c r="J4" s="8">
        <v>3</v>
      </c>
      <c r="K4" s="8">
        <v>5</v>
      </c>
      <c r="L4" s="8">
        <v>5</v>
      </c>
      <c r="M4" s="9" t="str">
        <f t="shared" si="0"/>
        <v/>
      </c>
      <c r="N4" s="3"/>
      <c r="O4" s="3"/>
      <c r="P4" s="3"/>
    </row>
    <row r="5" spans="1:30" x14ac:dyDescent="0.25">
      <c r="A5" s="8">
        <v>4</v>
      </c>
      <c r="B5" s="8" t="s">
        <v>22</v>
      </c>
      <c r="C5" s="8" t="s">
        <v>23</v>
      </c>
      <c r="D5" s="8" t="s">
        <v>24</v>
      </c>
      <c r="E5" s="8" t="s">
        <v>57</v>
      </c>
      <c r="F5" s="8"/>
      <c r="G5" s="8" t="s">
        <v>62</v>
      </c>
      <c r="H5" s="8"/>
      <c r="I5" s="8">
        <v>5</v>
      </c>
      <c r="J5" s="8">
        <v>2</v>
      </c>
      <c r="K5" s="8">
        <v>5</v>
      </c>
      <c r="L5" s="8">
        <v>5</v>
      </c>
      <c r="M5" s="9" t="str">
        <f t="shared" si="0"/>
        <v/>
      </c>
      <c r="N5" s="3"/>
      <c r="O5" s="3"/>
      <c r="P5" s="3"/>
    </row>
    <row r="6" spans="1:30" x14ac:dyDescent="0.25">
      <c r="A6" s="8">
        <v>5</v>
      </c>
      <c r="B6" s="8" t="s">
        <v>25</v>
      </c>
      <c r="C6" s="8" t="s">
        <v>26</v>
      </c>
      <c r="D6" s="8" t="s">
        <v>27</v>
      </c>
      <c r="E6" s="8" t="s">
        <v>58</v>
      </c>
      <c r="F6" s="8" t="s">
        <v>60</v>
      </c>
      <c r="G6" s="8" t="s">
        <v>62</v>
      </c>
      <c r="H6" s="8" t="s">
        <v>15</v>
      </c>
      <c r="I6" s="8">
        <v>4</v>
      </c>
      <c r="J6" s="8">
        <v>4</v>
      </c>
      <c r="K6" s="8">
        <v>3</v>
      </c>
      <c r="L6" s="8">
        <v>5</v>
      </c>
      <c r="M6" s="9" t="str">
        <f t="shared" si="0"/>
        <v/>
      </c>
      <c r="N6" s="3"/>
      <c r="O6" s="3"/>
      <c r="P6" s="3"/>
    </row>
    <row r="7" spans="1:30" x14ac:dyDescent="0.25">
      <c r="A7" s="8">
        <v>6</v>
      </c>
      <c r="B7" s="8" t="s">
        <v>28</v>
      </c>
      <c r="C7" s="8" t="s">
        <v>29</v>
      </c>
      <c r="D7" s="8" t="s">
        <v>30</v>
      </c>
      <c r="E7" s="8" t="s">
        <v>59</v>
      </c>
      <c r="F7" s="8"/>
      <c r="G7" s="8" t="s">
        <v>61</v>
      </c>
      <c r="H7" s="8"/>
      <c r="I7" s="8">
        <v>5</v>
      </c>
      <c r="J7" s="8">
        <v>5</v>
      </c>
      <c r="K7" s="8">
        <v>5</v>
      </c>
      <c r="L7" s="8">
        <v>5</v>
      </c>
      <c r="M7" s="9">
        <f t="shared" si="0"/>
        <v>3750</v>
      </c>
      <c r="N7" s="3"/>
      <c r="O7" s="3"/>
      <c r="P7" s="3"/>
    </row>
    <row r="8" spans="1:30" x14ac:dyDescent="0.25">
      <c r="A8" s="8">
        <v>7</v>
      </c>
      <c r="B8" s="8" t="s">
        <v>31</v>
      </c>
      <c r="C8" s="8" t="s">
        <v>32</v>
      </c>
      <c r="D8" s="8" t="s">
        <v>33</v>
      </c>
      <c r="E8" s="8" t="s">
        <v>59</v>
      </c>
      <c r="F8" s="8"/>
      <c r="G8" s="8" t="s">
        <v>61</v>
      </c>
      <c r="H8" s="8"/>
      <c r="I8" s="8">
        <v>4</v>
      </c>
      <c r="J8" s="8">
        <v>4</v>
      </c>
      <c r="K8" s="8">
        <v>4</v>
      </c>
      <c r="L8" s="8">
        <v>4</v>
      </c>
      <c r="M8" s="9">
        <f t="shared" si="0"/>
        <v>3000</v>
      </c>
      <c r="N8" s="3"/>
      <c r="O8" s="3"/>
      <c r="P8" s="3"/>
    </row>
    <row r="9" spans="1:30" x14ac:dyDescent="0.25">
      <c r="A9" s="8">
        <v>8</v>
      </c>
      <c r="B9" s="8" t="s">
        <v>34</v>
      </c>
      <c r="C9" s="8" t="s">
        <v>35</v>
      </c>
      <c r="D9" s="8" t="s">
        <v>36</v>
      </c>
      <c r="E9" s="8" t="s">
        <v>57</v>
      </c>
      <c r="F9" s="8"/>
      <c r="G9" s="8" t="s">
        <v>61</v>
      </c>
      <c r="H9" s="8"/>
      <c r="I9" s="8">
        <v>3</v>
      </c>
      <c r="J9" s="8">
        <v>2</v>
      </c>
      <c r="K9" s="8">
        <v>3</v>
      </c>
      <c r="L9" s="8">
        <v>2</v>
      </c>
      <c r="M9" s="9" t="str">
        <f t="shared" si="0"/>
        <v/>
      </c>
      <c r="N9" s="3"/>
      <c r="O9" s="3"/>
      <c r="P9" s="3"/>
    </row>
    <row r="10" spans="1:30" x14ac:dyDescent="0.25">
      <c r="A10" s="8">
        <v>9</v>
      </c>
      <c r="B10" s="8" t="s">
        <v>37</v>
      </c>
      <c r="C10" s="8" t="s">
        <v>38</v>
      </c>
      <c r="D10" s="8" t="s">
        <v>39</v>
      </c>
      <c r="E10" s="8" t="s">
        <v>58</v>
      </c>
      <c r="F10" s="8"/>
      <c r="G10" s="8" t="s">
        <v>61</v>
      </c>
      <c r="H10" s="8"/>
      <c r="I10" s="8">
        <v>5</v>
      </c>
      <c r="J10" s="8">
        <v>3</v>
      </c>
      <c r="K10" s="8">
        <v>2</v>
      </c>
      <c r="L10" s="8">
        <v>4</v>
      </c>
      <c r="M10" s="9" t="str">
        <f t="shared" si="0"/>
        <v/>
      </c>
      <c r="N10" s="3"/>
      <c r="O10" s="3"/>
      <c r="P10" s="3"/>
    </row>
    <row r="11" spans="1:30" x14ac:dyDescent="0.25">
      <c r="A11" s="8">
        <v>10</v>
      </c>
      <c r="B11" s="8" t="s">
        <v>40</v>
      </c>
      <c r="C11" s="8" t="s">
        <v>41</v>
      </c>
      <c r="D11" s="8" t="s">
        <v>42</v>
      </c>
      <c r="E11" s="8" t="s">
        <v>54</v>
      </c>
      <c r="F11" s="8" t="s">
        <v>60</v>
      </c>
      <c r="G11" s="8" t="s">
        <v>61</v>
      </c>
      <c r="H11" s="8" t="s">
        <v>15</v>
      </c>
      <c r="I11" s="8">
        <v>4</v>
      </c>
      <c r="J11" s="8">
        <v>3</v>
      </c>
      <c r="K11" s="8">
        <v>4</v>
      </c>
      <c r="L11" s="8">
        <v>3</v>
      </c>
      <c r="M11" s="9" t="str">
        <f t="shared" si="0"/>
        <v/>
      </c>
      <c r="N11" s="3"/>
      <c r="O11" s="3"/>
      <c r="P11" s="3"/>
    </row>
    <row r="12" spans="1:30" x14ac:dyDescent="0.25">
      <c r="A12" s="8">
        <v>11</v>
      </c>
      <c r="B12" s="8" t="s">
        <v>43</v>
      </c>
      <c r="C12" s="8" t="s">
        <v>44</v>
      </c>
      <c r="D12" s="8" t="s">
        <v>45</v>
      </c>
      <c r="E12" s="8" t="s">
        <v>57</v>
      </c>
      <c r="F12" s="8"/>
      <c r="G12" s="8" t="s">
        <v>62</v>
      </c>
      <c r="H12" s="8"/>
      <c r="I12" s="8">
        <v>5</v>
      </c>
      <c r="J12" s="8">
        <v>5</v>
      </c>
      <c r="K12" s="8">
        <v>5</v>
      </c>
      <c r="L12" s="8">
        <v>5</v>
      </c>
      <c r="M12" s="9">
        <f t="shared" si="0"/>
        <v>3750</v>
      </c>
      <c r="N12" s="3"/>
      <c r="O12" s="3"/>
      <c r="P12" s="3"/>
    </row>
    <row r="13" spans="1:30" x14ac:dyDescent="0.25">
      <c r="A13" s="8">
        <v>12</v>
      </c>
      <c r="B13" s="8" t="s">
        <v>46</v>
      </c>
      <c r="C13" s="8" t="s">
        <v>47</v>
      </c>
      <c r="D13" s="8" t="s">
        <v>48</v>
      </c>
      <c r="E13" s="8" t="s">
        <v>55</v>
      </c>
      <c r="F13" s="8"/>
      <c r="G13" s="8" t="s">
        <v>61</v>
      </c>
      <c r="H13" s="8"/>
      <c r="I13" s="8">
        <v>4</v>
      </c>
      <c r="J13" s="8">
        <v>4</v>
      </c>
      <c r="K13" s="8">
        <v>5</v>
      </c>
      <c r="L13" s="8">
        <v>5</v>
      </c>
      <c r="M13" s="9">
        <f t="shared" si="0"/>
        <v>3000</v>
      </c>
      <c r="N13" s="3"/>
      <c r="O13" s="3"/>
      <c r="P13" s="3"/>
    </row>
    <row r="14" spans="1:30" x14ac:dyDescent="0.25">
      <c r="A14" s="8">
        <v>13</v>
      </c>
      <c r="B14" s="8" t="s">
        <v>49</v>
      </c>
      <c r="C14" s="8" t="s">
        <v>50</v>
      </c>
      <c r="D14" s="8" t="s">
        <v>51</v>
      </c>
      <c r="E14" s="8" t="s">
        <v>58</v>
      </c>
      <c r="F14" s="8"/>
      <c r="G14" s="8" t="s">
        <v>61</v>
      </c>
      <c r="H14" s="8"/>
      <c r="I14" s="8">
        <v>4</v>
      </c>
      <c r="J14" s="8">
        <v>5</v>
      </c>
      <c r="K14" s="8">
        <v>4</v>
      </c>
      <c r="L14" s="8">
        <v>3</v>
      </c>
      <c r="M14" s="9" t="str">
        <f t="shared" si="0"/>
        <v/>
      </c>
      <c r="N14" s="3"/>
      <c r="O14" s="3"/>
      <c r="P14" s="3"/>
    </row>
    <row r="15" spans="1:30" x14ac:dyDescent="0.25">
      <c r="A15" s="8">
        <v>14</v>
      </c>
      <c r="B15" s="8" t="s">
        <v>52</v>
      </c>
      <c r="C15" s="8" t="s">
        <v>32</v>
      </c>
      <c r="D15" s="8" t="s">
        <v>53</v>
      </c>
      <c r="E15" s="8" t="s">
        <v>57</v>
      </c>
      <c r="F15" s="8" t="s">
        <v>60</v>
      </c>
      <c r="G15" s="8" t="s">
        <v>61</v>
      </c>
      <c r="H15" s="8"/>
      <c r="I15" s="8">
        <v>5</v>
      </c>
      <c r="J15" s="8">
        <v>5</v>
      </c>
      <c r="K15" s="8">
        <v>5</v>
      </c>
      <c r="L15" s="8">
        <v>5</v>
      </c>
      <c r="M15" s="9">
        <f t="shared" si="0"/>
        <v>9750</v>
      </c>
      <c r="N15" s="3"/>
      <c r="O15" s="3"/>
      <c r="P15" s="3"/>
    </row>
    <row r="16" spans="1:30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x14ac:dyDescent="0.25">
      <c r="A17" s="15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28.5" x14ac:dyDescent="0.25">
      <c r="A18" s="6" t="s">
        <v>0</v>
      </c>
      <c r="B18" s="6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7" t="s">
        <v>6</v>
      </c>
      <c r="H18" s="6" t="s">
        <v>7</v>
      </c>
      <c r="I18" s="6" t="s">
        <v>8</v>
      </c>
      <c r="J18" s="6" t="s">
        <v>9</v>
      </c>
      <c r="K18" s="7" t="s">
        <v>10</v>
      </c>
      <c r="L18" s="6" t="s">
        <v>11</v>
      </c>
      <c r="M18" s="6" t="s">
        <v>65</v>
      </c>
    </row>
    <row r="19" spans="1:13" x14ac:dyDescent="0.25">
      <c r="A19" s="8">
        <v>1</v>
      </c>
      <c r="B19" s="8" t="s">
        <v>12</v>
      </c>
      <c r="C19" s="8" t="s">
        <v>13</v>
      </c>
      <c r="D19" s="8" t="s">
        <v>14</v>
      </c>
      <c r="E19" s="8" t="s">
        <v>54</v>
      </c>
      <c r="F19" s="8"/>
      <c r="G19" s="8" t="s">
        <v>61</v>
      </c>
      <c r="H19" s="8" t="s">
        <v>15</v>
      </c>
      <c r="I19" s="8">
        <v>5</v>
      </c>
      <c r="J19" s="8">
        <v>4</v>
      </c>
      <c r="K19" s="8">
        <v>4</v>
      </c>
      <c r="L19" s="8">
        <v>5</v>
      </c>
      <c r="M19" s="9">
        <v>3300</v>
      </c>
    </row>
    <row r="20" spans="1:13" x14ac:dyDescent="0.25">
      <c r="A20" s="8">
        <v>3</v>
      </c>
      <c r="B20" s="8" t="s">
        <v>19</v>
      </c>
      <c r="C20" s="8" t="s">
        <v>20</v>
      </c>
      <c r="D20" s="8" t="s">
        <v>21</v>
      </c>
      <c r="E20" s="8" t="s">
        <v>56</v>
      </c>
      <c r="F20" s="8"/>
      <c r="G20" s="8" t="s">
        <v>61</v>
      </c>
      <c r="H20" s="8"/>
      <c r="I20" s="8">
        <v>3</v>
      </c>
      <c r="J20" s="8">
        <v>3</v>
      </c>
      <c r="K20" s="8">
        <v>5</v>
      </c>
      <c r="L20" s="8">
        <v>5</v>
      </c>
      <c r="M20" s="9" t="s">
        <v>69</v>
      </c>
    </row>
    <row r="21" spans="1:13" x14ac:dyDescent="0.25">
      <c r="A21" s="8">
        <v>4</v>
      </c>
      <c r="B21" s="8" t="s">
        <v>22</v>
      </c>
      <c r="C21" s="8" t="s">
        <v>23</v>
      </c>
      <c r="D21" s="8" t="s">
        <v>24</v>
      </c>
      <c r="E21" s="8" t="s">
        <v>57</v>
      </c>
      <c r="F21" s="8"/>
      <c r="G21" s="8" t="s">
        <v>62</v>
      </c>
      <c r="H21" s="8"/>
      <c r="I21" s="8">
        <v>5</v>
      </c>
      <c r="J21" s="8">
        <v>2</v>
      </c>
      <c r="K21" s="8">
        <v>5</v>
      </c>
      <c r="L21" s="8">
        <v>5</v>
      </c>
      <c r="M21" s="9" t="s">
        <v>69</v>
      </c>
    </row>
    <row r="22" spans="1:13" x14ac:dyDescent="0.25">
      <c r="A22" s="8">
        <v>5</v>
      </c>
      <c r="B22" s="8" t="s">
        <v>25</v>
      </c>
      <c r="C22" s="8" t="s">
        <v>26</v>
      </c>
      <c r="D22" s="8" t="s">
        <v>27</v>
      </c>
      <c r="E22" s="8" t="s">
        <v>58</v>
      </c>
      <c r="F22" s="8" t="s">
        <v>60</v>
      </c>
      <c r="G22" s="8" t="s">
        <v>62</v>
      </c>
      <c r="H22" s="8" t="s">
        <v>15</v>
      </c>
      <c r="I22" s="8">
        <v>4</v>
      </c>
      <c r="J22" s="8">
        <v>4</v>
      </c>
      <c r="K22" s="8">
        <v>3</v>
      </c>
      <c r="L22" s="8">
        <v>5</v>
      </c>
      <c r="M22" s="9" t="s">
        <v>69</v>
      </c>
    </row>
    <row r="23" spans="1:13" x14ac:dyDescent="0.25">
      <c r="A23" s="8">
        <v>6</v>
      </c>
      <c r="B23" s="8" t="s">
        <v>28</v>
      </c>
      <c r="C23" s="8" t="s">
        <v>29</v>
      </c>
      <c r="D23" s="8" t="s">
        <v>30</v>
      </c>
      <c r="E23" s="8" t="s">
        <v>59</v>
      </c>
      <c r="F23" s="8"/>
      <c r="G23" s="8" t="s">
        <v>61</v>
      </c>
      <c r="H23" s="8"/>
      <c r="I23" s="8">
        <v>5</v>
      </c>
      <c r="J23" s="8">
        <v>5</v>
      </c>
      <c r="K23" s="8">
        <v>5</v>
      </c>
      <c r="L23" s="8">
        <v>5</v>
      </c>
      <c r="M23" s="9">
        <v>3750</v>
      </c>
    </row>
    <row r="24" spans="1:13" x14ac:dyDescent="0.25">
      <c r="A24" s="8">
        <v>10</v>
      </c>
      <c r="B24" s="8" t="s">
        <v>40</v>
      </c>
      <c r="C24" s="8" t="s">
        <v>41</v>
      </c>
      <c r="D24" s="8" t="s">
        <v>42</v>
      </c>
      <c r="E24" s="8" t="s">
        <v>54</v>
      </c>
      <c r="F24" s="8" t="s">
        <v>60</v>
      </c>
      <c r="G24" s="8" t="s">
        <v>61</v>
      </c>
      <c r="H24" s="8" t="s">
        <v>15</v>
      </c>
      <c r="I24" s="8">
        <v>4</v>
      </c>
      <c r="J24" s="8">
        <v>3</v>
      </c>
      <c r="K24" s="8">
        <v>4</v>
      </c>
      <c r="L24" s="8">
        <v>3</v>
      </c>
      <c r="M24" s="9" t="s">
        <v>69</v>
      </c>
    </row>
    <row r="25" spans="1:13" x14ac:dyDescent="0.25">
      <c r="A25" s="8">
        <v>11</v>
      </c>
      <c r="B25" s="8" t="s">
        <v>43</v>
      </c>
      <c r="C25" s="8" t="s">
        <v>44</v>
      </c>
      <c r="D25" s="8" t="s">
        <v>45</v>
      </c>
      <c r="E25" s="8" t="s">
        <v>57</v>
      </c>
      <c r="F25" s="8"/>
      <c r="G25" s="8" t="s">
        <v>62</v>
      </c>
      <c r="H25" s="8"/>
      <c r="I25" s="8">
        <v>5</v>
      </c>
      <c r="J25" s="8">
        <v>5</v>
      </c>
      <c r="K25" s="8">
        <v>5</v>
      </c>
      <c r="L25" s="8">
        <v>5</v>
      </c>
      <c r="M25" s="9">
        <v>3750</v>
      </c>
    </row>
    <row r="26" spans="1:13" x14ac:dyDescent="0.25">
      <c r="A26" s="8">
        <v>12</v>
      </c>
      <c r="B26" s="8" t="s">
        <v>46</v>
      </c>
      <c r="C26" s="8" t="s">
        <v>47</v>
      </c>
      <c r="D26" s="8" t="s">
        <v>48</v>
      </c>
      <c r="E26" s="8" t="s">
        <v>55</v>
      </c>
      <c r="F26" s="8"/>
      <c r="G26" s="8" t="s">
        <v>61</v>
      </c>
      <c r="H26" s="8"/>
      <c r="I26" s="8">
        <v>4</v>
      </c>
      <c r="J26" s="8">
        <v>4</v>
      </c>
      <c r="K26" s="8">
        <v>5</v>
      </c>
      <c r="L26" s="8">
        <v>5</v>
      </c>
      <c r="M26" s="9">
        <v>3000</v>
      </c>
    </row>
    <row r="27" spans="1:13" x14ac:dyDescent="0.25">
      <c r="A27" s="8">
        <v>14</v>
      </c>
      <c r="B27" s="8" t="s">
        <v>52</v>
      </c>
      <c r="C27" s="8" t="s">
        <v>32</v>
      </c>
      <c r="D27" s="8" t="s">
        <v>53</v>
      </c>
      <c r="E27" s="8" t="s">
        <v>57</v>
      </c>
      <c r="F27" s="8" t="s">
        <v>60</v>
      </c>
      <c r="G27" s="8" t="s">
        <v>61</v>
      </c>
      <c r="H27" s="8"/>
      <c r="I27" s="8">
        <v>5</v>
      </c>
      <c r="J27" s="8">
        <v>5</v>
      </c>
      <c r="K27" s="8">
        <v>5</v>
      </c>
      <c r="L27" s="8">
        <v>5</v>
      </c>
      <c r="M27" s="9">
        <v>9750</v>
      </c>
    </row>
  </sheetData>
  <conditionalFormatting sqref="I2:L15">
    <cfRule type="cellIs" dxfId="49" priority="2" operator="equal">
      <formula>2</formula>
    </cfRule>
    <cfRule type="cellIs" dxfId="48" priority="3" operator="equal">
      <formula>3</formula>
    </cfRule>
    <cfRule type="cellIs" dxfId="47" priority="4" operator="equal">
      <formula>4</formula>
    </cfRule>
    <cfRule type="cellIs" dxfId="46" priority="5" operator="equal">
      <formula>5</formula>
    </cfRule>
  </conditionalFormatting>
  <conditionalFormatting sqref="B2:B15">
    <cfRule type="expression" dxfId="45" priority="1">
      <formula>J2=2</formula>
    </cfRule>
  </conditionalFormatting>
  <dataValidations disablePrompts="1" count="1">
    <dataValidation type="whole" allowBlank="1" showInputMessage="1" showErrorMessage="1" errorTitle="Ошибка" error="Введите целое число от 2 до 5" sqref="I2:L15" xr:uid="{3D0E3258-9922-48EC-889E-C5B5D796570C}">
      <formula1>2</formula1>
      <formula2>5</formula2>
    </dataValidation>
  </dataValidations>
  <pageMargins left="1.0416666666666666E-2" right="1.0416666666666666E-2" top="0.75" bottom="0.75" header="0.3" footer="0.3"/>
  <pageSetup orientation="landscape" r:id="rId1"/>
  <headerFooter>
    <oddFooter>&amp;RХаневский Ярослав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EA10-EB7A-41D5-A85F-907C9B13FB07}">
  <dimension ref="A1:AD24"/>
  <sheetViews>
    <sheetView zoomScaleNormal="100" workbookViewId="0">
      <selection activeCell="J26" sqref="J26"/>
    </sheetView>
  </sheetViews>
  <sheetFormatPr defaultRowHeight="15" x14ac:dyDescent="0.25"/>
  <cols>
    <col min="1" max="1" width="7" bestFit="1" customWidth="1"/>
    <col min="2" max="2" width="12.140625" bestFit="1" customWidth="1"/>
    <col min="3" max="3" width="9.42578125" bestFit="1" customWidth="1"/>
    <col min="4" max="4" width="12.42578125" bestFit="1" customWidth="1"/>
    <col min="5" max="5" width="12.28515625" customWidth="1"/>
    <col min="6" max="6" width="8.28515625" customWidth="1"/>
    <col min="7" max="7" width="9.5703125" customWidth="1"/>
    <col min="8" max="8" width="9" customWidth="1"/>
    <col min="9" max="9" width="11" bestFit="1" customWidth="1"/>
    <col min="10" max="10" width="14.28515625" bestFit="1" customWidth="1"/>
    <col min="11" max="11" width="11.7109375" bestFit="1" customWidth="1"/>
    <col min="12" max="12" width="9" bestFit="1" customWidth="1"/>
    <col min="13" max="13" width="13.28515625" bestFit="1" customWidth="1"/>
    <col min="18" max="18" width="2.42578125" bestFit="1" customWidth="1"/>
    <col min="19" max="19" width="7.5703125" bestFit="1" customWidth="1"/>
    <col min="20" max="20" width="3.85546875" bestFit="1" customWidth="1"/>
    <col min="21" max="21" width="7.7109375" bestFit="1" customWidth="1"/>
    <col min="22" max="22" width="12" bestFit="1" customWidth="1"/>
    <col min="23" max="23" width="8.5703125" bestFit="1" customWidth="1"/>
    <col min="24" max="24" width="9.5703125" customWidth="1"/>
    <col min="25" max="25" width="7.5703125" bestFit="1" customWidth="1"/>
    <col min="26" max="26" width="6.42578125" bestFit="1" customWidth="1"/>
    <col min="27" max="27" width="9.7109375" bestFit="1" customWidth="1"/>
    <col min="28" max="28" width="7.140625" bestFit="1" customWidth="1"/>
    <col min="29" max="29" width="4.42578125" bestFit="1" customWidth="1"/>
    <col min="30" max="30" width="8.7109375" bestFit="1" customWidth="1"/>
  </cols>
  <sheetData>
    <row r="1" spans="1:30" ht="4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65</v>
      </c>
      <c r="N1" s="1"/>
      <c r="O1" s="4" t="s">
        <v>63</v>
      </c>
      <c r="P1" s="5" t="s">
        <v>64</v>
      </c>
      <c r="R1" s="6" t="s">
        <v>0</v>
      </c>
      <c r="S1" s="6" t="s">
        <v>1</v>
      </c>
      <c r="T1" s="6" t="s">
        <v>2</v>
      </c>
      <c r="U1" s="6" t="s">
        <v>3</v>
      </c>
      <c r="V1" s="6" t="s">
        <v>4</v>
      </c>
      <c r="W1" s="6" t="s">
        <v>5</v>
      </c>
      <c r="X1" s="7" t="s">
        <v>6</v>
      </c>
      <c r="Y1" s="6" t="s">
        <v>7</v>
      </c>
      <c r="Z1" s="6" t="s">
        <v>8</v>
      </c>
      <c r="AA1" s="6" t="s">
        <v>9</v>
      </c>
      <c r="AB1" s="7" t="s">
        <v>10</v>
      </c>
      <c r="AC1" s="6" t="s">
        <v>11</v>
      </c>
      <c r="AD1" s="6" t="s">
        <v>65</v>
      </c>
    </row>
    <row r="2" spans="1:30" ht="16.5" thickTop="1" thickBot="1" x14ac:dyDescent="0.3">
      <c r="A2" s="8">
        <v>1</v>
      </c>
      <c r="B2" s="8" t="s">
        <v>12</v>
      </c>
      <c r="C2" s="8" t="s">
        <v>13</v>
      </c>
      <c r="D2" s="8" t="s">
        <v>14</v>
      </c>
      <c r="E2" s="8" t="s">
        <v>54</v>
      </c>
      <c r="F2" s="8"/>
      <c r="G2" s="8" t="s">
        <v>61</v>
      </c>
      <c r="H2" s="8" t="s">
        <v>15</v>
      </c>
      <c r="I2" s="8">
        <v>5</v>
      </c>
      <c r="J2" s="8">
        <v>4</v>
      </c>
      <c r="K2" s="8">
        <v>4</v>
      </c>
      <c r="L2" s="8">
        <v>5</v>
      </c>
      <c r="M2" s="9">
        <f>IF(AND(I2&gt;=4,J2&gt;=4,K2&gt;=4,L2&gt;=4),$O$2+IF(SUM(I2:L2)=20,$O$2*0.25,0)+IF(H2="+",$O$2*0.1,0)+IF(F2="л",$P$2,0),"")</f>
        <v>3300</v>
      </c>
      <c r="N2" s="3"/>
      <c r="O2" s="2">
        <v>3000</v>
      </c>
      <c r="P2" s="2">
        <v>6000</v>
      </c>
      <c r="R2" s="16"/>
      <c r="S2" s="16"/>
      <c r="T2" s="16"/>
      <c r="U2" s="16"/>
      <c r="V2" s="16"/>
      <c r="W2" s="16"/>
      <c r="X2" s="16" t="s">
        <v>61</v>
      </c>
      <c r="Y2" s="16" t="s">
        <v>15</v>
      </c>
      <c r="Z2" s="16"/>
      <c r="AA2" s="16"/>
      <c r="AB2" s="16"/>
      <c r="AC2" s="16"/>
      <c r="AD2" s="16"/>
    </row>
    <row r="3" spans="1:30" ht="15.75" thickTop="1" x14ac:dyDescent="0.25">
      <c r="A3" s="8">
        <v>2</v>
      </c>
      <c r="B3" s="8" t="s">
        <v>16</v>
      </c>
      <c r="C3" s="8" t="s">
        <v>17</v>
      </c>
      <c r="D3" s="8" t="s">
        <v>18</v>
      </c>
      <c r="E3" s="8" t="s">
        <v>55</v>
      </c>
      <c r="F3" s="8" t="s">
        <v>60</v>
      </c>
      <c r="G3" s="8" t="s">
        <v>61</v>
      </c>
      <c r="H3" s="8"/>
      <c r="I3" s="8">
        <v>4</v>
      </c>
      <c r="J3" s="8">
        <v>2</v>
      </c>
      <c r="K3" s="8">
        <v>3</v>
      </c>
      <c r="L3" s="8">
        <v>4</v>
      </c>
      <c r="M3" s="9" t="str">
        <f t="shared" ref="M3:M15" si="0">IF(AND(I3&gt;=4,J3&gt;=4,K3&gt;=4,L3&gt;=4),$O$2+IF(SUM(I3:L3)=20,$O$2*0.25,0)+IF(H3="+",$O$2*0.1,0)+IF(F3="л",$P$2,0),"")</f>
        <v/>
      </c>
      <c r="N3" s="3"/>
      <c r="O3" s="3"/>
      <c r="P3" s="3"/>
    </row>
    <row r="4" spans="1:30" x14ac:dyDescent="0.25">
      <c r="A4" s="8">
        <v>3</v>
      </c>
      <c r="B4" s="8" t="s">
        <v>19</v>
      </c>
      <c r="C4" s="8" t="s">
        <v>20</v>
      </c>
      <c r="D4" s="8" t="s">
        <v>21</v>
      </c>
      <c r="E4" s="8" t="s">
        <v>56</v>
      </c>
      <c r="F4" s="8"/>
      <c r="G4" s="8" t="s">
        <v>61</v>
      </c>
      <c r="H4" s="8"/>
      <c r="I4" s="8">
        <v>3</v>
      </c>
      <c r="J4" s="8">
        <v>3</v>
      </c>
      <c r="K4" s="8">
        <v>5</v>
      </c>
      <c r="L4" s="8">
        <v>5</v>
      </c>
      <c r="M4" s="9" t="str">
        <f t="shared" si="0"/>
        <v/>
      </c>
      <c r="N4" s="3"/>
      <c r="O4" s="3"/>
      <c r="P4" s="3"/>
    </row>
    <row r="5" spans="1:30" x14ac:dyDescent="0.25">
      <c r="A5" s="8">
        <v>4</v>
      </c>
      <c r="B5" s="8" t="s">
        <v>22</v>
      </c>
      <c r="C5" s="8" t="s">
        <v>23</v>
      </c>
      <c r="D5" s="8" t="s">
        <v>24</v>
      </c>
      <c r="E5" s="8" t="s">
        <v>57</v>
      </c>
      <c r="F5" s="8"/>
      <c r="G5" s="8" t="s">
        <v>62</v>
      </c>
      <c r="H5" s="8"/>
      <c r="I5" s="8">
        <v>5</v>
      </c>
      <c r="J5" s="8">
        <v>2</v>
      </c>
      <c r="K5" s="8">
        <v>5</v>
      </c>
      <c r="L5" s="8">
        <v>5</v>
      </c>
      <c r="M5" s="9" t="str">
        <f t="shared" si="0"/>
        <v/>
      </c>
      <c r="N5" s="3"/>
      <c r="O5" s="3"/>
      <c r="P5" s="3"/>
    </row>
    <row r="6" spans="1:30" x14ac:dyDescent="0.25">
      <c r="A6" s="8">
        <v>5</v>
      </c>
      <c r="B6" s="8" t="s">
        <v>25</v>
      </c>
      <c r="C6" s="8" t="s">
        <v>26</v>
      </c>
      <c r="D6" s="8" t="s">
        <v>27</v>
      </c>
      <c r="E6" s="8" t="s">
        <v>58</v>
      </c>
      <c r="F6" s="8" t="s">
        <v>60</v>
      </c>
      <c r="G6" s="8" t="s">
        <v>62</v>
      </c>
      <c r="H6" s="8" t="s">
        <v>15</v>
      </c>
      <c r="I6" s="8">
        <v>4</v>
      </c>
      <c r="J6" s="8">
        <v>4</v>
      </c>
      <c r="K6" s="8">
        <v>3</v>
      </c>
      <c r="L6" s="8">
        <v>5</v>
      </c>
      <c r="M6" s="9" t="str">
        <f t="shared" si="0"/>
        <v/>
      </c>
      <c r="N6" s="3"/>
      <c r="O6" s="3"/>
      <c r="P6" s="3"/>
    </row>
    <row r="7" spans="1:30" x14ac:dyDescent="0.25">
      <c r="A7" s="8">
        <v>6</v>
      </c>
      <c r="B7" s="8" t="s">
        <v>28</v>
      </c>
      <c r="C7" s="8" t="s">
        <v>29</v>
      </c>
      <c r="D7" s="8" t="s">
        <v>30</v>
      </c>
      <c r="E7" s="8" t="s">
        <v>59</v>
      </c>
      <c r="F7" s="8"/>
      <c r="G7" s="8" t="s">
        <v>61</v>
      </c>
      <c r="H7" s="8"/>
      <c r="I7" s="8">
        <v>5</v>
      </c>
      <c r="J7" s="8">
        <v>5</v>
      </c>
      <c r="K7" s="8">
        <v>5</v>
      </c>
      <c r="L7" s="8">
        <v>5</v>
      </c>
      <c r="M7" s="9">
        <f t="shared" si="0"/>
        <v>3750</v>
      </c>
      <c r="N7" s="3"/>
      <c r="O7" s="3"/>
      <c r="P7" s="3"/>
    </row>
    <row r="8" spans="1:30" x14ac:dyDescent="0.25">
      <c r="A8" s="8">
        <v>7</v>
      </c>
      <c r="B8" s="8" t="s">
        <v>31</v>
      </c>
      <c r="C8" s="8" t="s">
        <v>32</v>
      </c>
      <c r="D8" s="8" t="s">
        <v>33</v>
      </c>
      <c r="E8" s="8" t="s">
        <v>59</v>
      </c>
      <c r="F8" s="8"/>
      <c r="G8" s="8" t="s">
        <v>61</v>
      </c>
      <c r="H8" s="8"/>
      <c r="I8" s="8">
        <v>4</v>
      </c>
      <c r="J8" s="8">
        <v>4</v>
      </c>
      <c r="K8" s="8">
        <v>4</v>
      </c>
      <c r="L8" s="8">
        <v>4</v>
      </c>
      <c r="M8" s="9">
        <f t="shared" si="0"/>
        <v>3000</v>
      </c>
      <c r="N8" s="3"/>
      <c r="O8" s="3"/>
      <c r="P8" s="3"/>
    </row>
    <row r="9" spans="1:30" x14ac:dyDescent="0.25">
      <c r="A9" s="8">
        <v>8</v>
      </c>
      <c r="B9" s="8" t="s">
        <v>34</v>
      </c>
      <c r="C9" s="8" t="s">
        <v>35</v>
      </c>
      <c r="D9" s="8" t="s">
        <v>36</v>
      </c>
      <c r="E9" s="8" t="s">
        <v>57</v>
      </c>
      <c r="F9" s="8"/>
      <c r="G9" s="8" t="s">
        <v>61</v>
      </c>
      <c r="H9" s="8"/>
      <c r="I9" s="8">
        <v>3</v>
      </c>
      <c r="J9" s="8">
        <v>2</v>
      </c>
      <c r="K9" s="8">
        <v>3</v>
      </c>
      <c r="L9" s="8">
        <v>2</v>
      </c>
      <c r="M9" s="9" t="str">
        <f t="shared" si="0"/>
        <v/>
      </c>
      <c r="N9" s="3"/>
      <c r="O9" s="3"/>
      <c r="P9" s="3"/>
    </row>
    <row r="10" spans="1:30" x14ac:dyDescent="0.25">
      <c r="A10" s="8">
        <v>9</v>
      </c>
      <c r="B10" s="8" t="s">
        <v>37</v>
      </c>
      <c r="C10" s="8" t="s">
        <v>38</v>
      </c>
      <c r="D10" s="8" t="s">
        <v>39</v>
      </c>
      <c r="E10" s="8" t="s">
        <v>58</v>
      </c>
      <c r="F10" s="8"/>
      <c r="G10" s="8" t="s">
        <v>61</v>
      </c>
      <c r="H10" s="8"/>
      <c r="I10" s="8">
        <v>5</v>
      </c>
      <c r="J10" s="8">
        <v>3</v>
      </c>
      <c r="K10" s="8">
        <v>2</v>
      </c>
      <c r="L10" s="8">
        <v>4</v>
      </c>
      <c r="M10" s="9" t="str">
        <f t="shared" si="0"/>
        <v/>
      </c>
      <c r="N10" s="3"/>
      <c r="O10" s="3"/>
      <c r="P10" s="3"/>
    </row>
    <row r="11" spans="1:30" x14ac:dyDescent="0.25">
      <c r="A11" s="8">
        <v>10</v>
      </c>
      <c r="B11" s="8" t="s">
        <v>40</v>
      </c>
      <c r="C11" s="8" t="s">
        <v>41</v>
      </c>
      <c r="D11" s="8" t="s">
        <v>42</v>
      </c>
      <c r="E11" s="8" t="s">
        <v>54</v>
      </c>
      <c r="F11" s="8" t="s">
        <v>60</v>
      </c>
      <c r="G11" s="8" t="s">
        <v>61</v>
      </c>
      <c r="H11" s="8" t="s">
        <v>15</v>
      </c>
      <c r="I11" s="8">
        <v>4</v>
      </c>
      <c r="J11" s="8">
        <v>3</v>
      </c>
      <c r="K11" s="8">
        <v>4</v>
      </c>
      <c r="L11" s="8">
        <v>3</v>
      </c>
      <c r="M11" s="9" t="str">
        <f t="shared" si="0"/>
        <v/>
      </c>
      <c r="N11" s="3"/>
      <c r="O11" s="3"/>
      <c r="P11" s="3"/>
    </row>
    <row r="12" spans="1:30" x14ac:dyDescent="0.25">
      <c r="A12" s="8">
        <v>11</v>
      </c>
      <c r="B12" s="8" t="s">
        <v>43</v>
      </c>
      <c r="C12" s="8" t="s">
        <v>44</v>
      </c>
      <c r="D12" s="8" t="s">
        <v>45</v>
      </c>
      <c r="E12" s="8" t="s">
        <v>57</v>
      </c>
      <c r="F12" s="8"/>
      <c r="G12" s="8" t="s">
        <v>62</v>
      </c>
      <c r="H12" s="8"/>
      <c r="I12" s="8">
        <v>5</v>
      </c>
      <c r="J12" s="8">
        <v>5</v>
      </c>
      <c r="K12" s="8">
        <v>5</v>
      </c>
      <c r="L12" s="8">
        <v>5</v>
      </c>
      <c r="M12" s="9">
        <f t="shared" si="0"/>
        <v>3750</v>
      </c>
      <c r="N12" s="3"/>
      <c r="O12" s="3"/>
      <c r="P12" s="3"/>
    </row>
    <row r="13" spans="1:30" x14ac:dyDescent="0.25">
      <c r="A13" s="8">
        <v>12</v>
      </c>
      <c r="B13" s="8" t="s">
        <v>46</v>
      </c>
      <c r="C13" s="8" t="s">
        <v>47</v>
      </c>
      <c r="D13" s="8" t="s">
        <v>48</v>
      </c>
      <c r="E13" s="8" t="s">
        <v>55</v>
      </c>
      <c r="F13" s="8"/>
      <c r="G13" s="8" t="s">
        <v>61</v>
      </c>
      <c r="H13" s="8"/>
      <c r="I13" s="8">
        <v>4</v>
      </c>
      <c r="J13" s="8">
        <v>4</v>
      </c>
      <c r="K13" s="8">
        <v>5</v>
      </c>
      <c r="L13" s="8">
        <v>5</v>
      </c>
      <c r="M13" s="9">
        <f t="shared" si="0"/>
        <v>3000</v>
      </c>
      <c r="N13" s="3"/>
      <c r="O13" s="3"/>
      <c r="P13" s="3"/>
    </row>
    <row r="14" spans="1:30" x14ac:dyDescent="0.25">
      <c r="A14" s="8">
        <v>13</v>
      </c>
      <c r="B14" s="8" t="s">
        <v>49</v>
      </c>
      <c r="C14" s="8" t="s">
        <v>50</v>
      </c>
      <c r="D14" s="8" t="s">
        <v>51</v>
      </c>
      <c r="E14" s="8" t="s">
        <v>58</v>
      </c>
      <c r="F14" s="8"/>
      <c r="G14" s="8" t="s">
        <v>61</v>
      </c>
      <c r="H14" s="8"/>
      <c r="I14" s="8">
        <v>4</v>
      </c>
      <c r="J14" s="8">
        <v>5</v>
      </c>
      <c r="K14" s="8">
        <v>4</v>
      </c>
      <c r="L14" s="8">
        <v>3</v>
      </c>
      <c r="M14" s="9" t="str">
        <f t="shared" si="0"/>
        <v/>
      </c>
      <c r="N14" s="3"/>
      <c r="O14" s="3"/>
      <c r="P14" s="3"/>
    </row>
    <row r="15" spans="1:30" x14ac:dyDescent="0.25">
      <c r="A15" s="8">
        <v>14</v>
      </c>
      <c r="B15" s="8" t="s">
        <v>52</v>
      </c>
      <c r="C15" s="8" t="s">
        <v>32</v>
      </c>
      <c r="D15" s="8" t="s">
        <v>53</v>
      </c>
      <c r="E15" s="8" t="s">
        <v>57</v>
      </c>
      <c r="F15" s="8" t="s">
        <v>60</v>
      </c>
      <c r="G15" s="8" t="s">
        <v>61</v>
      </c>
      <c r="H15" s="8"/>
      <c r="I15" s="8">
        <v>5</v>
      </c>
      <c r="J15" s="8">
        <v>5</v>
      </c>
      <c r="K15" s="8">
        <v>5</v>
      </c>
      <c r="L15" s="8">
        <v>5</v>
      </c>
      <c r="M15" s="9">
        <f t="shared" si="0"/>
        <v>9750</v>
      </c>
      <c r="N15" s="3"/>
      <c r="O15" s="3"/>
      <c r="P15" s="3"/>
    </row>
    <row r="16" spans="1:30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x14ac:dyDescent="0.25">
      <c r="A17" s="15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28.5" x14ac:dyDescent="0.25">
      <c r="A18" s="6" t="s">
        <v>0</v>
      </c>
      <c r="B18" s="6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7" t="s">
        <v>6</v>
      </c>
      <c r="H18" s="6" t="s">
        <v>7</v>
      </c>
      <c r="I18" s="6" t="s">
        <v>8</v>
      </c>
      <c r="J18" s="6" t="s">
        <v>9</v>
      </c>
      <c r="K18" s="7" t="s">
        <v>10</v>
      </c>
      <c r="L18" s="6" t="s">
        <v>11</v>
      </c>
      <c r="M18" s="6" t="s">
        <v>65</v>
      </c>
    </row>
    <row r="19" spans="1:13" x14ac:dyDescent="0.25">
      <c r="A19" s="8">
        <v>1</v>
      </c>
      <c r="B19" s="8" t="s">
        <v>12</v>
      </c>
      <c r="C19" s="8" t="s">
        <v>13</v>
      </c>
      <c r="D19" s="8" t="s">
        <v>14</v>
      </c>
      <c r="E19" s="8" t="s">
        <v>54</v>
      </c>
      <c r="F19" s="8"/>
      <c r="G19" s="8" t="s">
        <v>61</v>
      </c>
      <c r="H19" s="8" t="s">
        <v>15</v>
      </c>
      <c r="I19" s="8">
        <v>5</v>
      </c>
      <c r="J19" s="8">
        <v>4</v>
      </c>
      <c r="K19" s="8">
        <v>4</v>
      </c>
      <c r="L19" s="8">
        <v>5</v>
      </c>
      <c r="M19" s="9">
        <v>3300</v>
      </c>
    </row>
    <row r="20" spans="1:13" x14ac:dyDescent="0.25">
      <c r="A20" s="8">
        <v>10</v>
      </c>
      <c r="B20" s="8" t="s">
        <v>40</v>
      </c>
      <c r="C20" s="8" t="s">
        <v>41</v>
      </c>
      <c r="D20" s="8" t="s">
        <v>42</v>
      </c>
      <c r="E20" s="8" t="s">
        <v>54</v>
      </c>
      <c r="F20" s="8" t="s">
        <v>60</v>
      </c>
      <c r="G20" s="8" t="s">
        <v>61</v>
      </c>
      <c r="H20" s="8" t="s">
        <v>15</v>
      </c>
      <c r="I20" s="8">
        <v>4</v>
      </c>
      <c r="J20" s="8">
        <v>3</v>
      </c>
      <c r="K20" s="8">
        <v>4</v>
      </c>
      <c r="L20" s="8">
        <v>3</v>
      </c>
      <c r="M20" s="9" t="s">
        <v>69</v>
      </c>
    </row>
    <row r="21" spans="1:13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4"/>
    </row>
    <row r="22" spans="1:13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4"/>
    </row>
    <row r="23" spans="1:13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4"/>
    </row>
    <row r="24" spans="1:13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4"/>
    </row>
  </sheetData>
  <conditionalFormatting sqref="I2:L15">
    <cfRule type="cellIs" dxfId="44" priority="2" operator="equal">
      <formula>2</formula>
    </cfRule>
    <cfRule type="cellIs" dxfId="43" priority="3" operator="equal">
      <formula>3</formula>
    </cfRule>
    <cfRule type="cellIs" dxfId="42" priority="4" operator="equal">
      <formula>4</formula>
    </cfRule>
    <cfRule type="cellIs" dxfId="41" priority="5" operator="equal">
      <formula>5</formula>
    </cfRule>
  </conditionalFormatting>
  <conditionalFormatting sqref="B2:B15">
    <cfRule type="expression" dxfId="40" priority="1">
      <formula>J2=2</formula>
    </cfRule>
  </conditionalFormatting>
  <dataValidations disablePrompts="1" count="1">
    <dataValidation type="whole" allowBlank="1" showInputMessage="1" showErrorMessage="1" errorTitle="Ошибка" error="Введите целое число от 2 до 5" sqref="I2:L15" xr:uid="{4347ABEB-6174-4D24-91D7-668B41476788}">
      <formula1>2</formula1>
      <formula2>5</formula2>
    </dataValidation>
  </dataValidations>
  <pageMargins left="1.0416666666666666E-2" right="1.0416666666666666E-2" top="0.75" bottom="0.75" header="0.3" footer="0.3"/>
  <pageSetup orientation="landscape" r:id="rId1"/>
  <headerFooter>
    <oddFooter>&amp;RХаневский Ярослав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49A4-FFB9-4B8D-AB81-BE758B9CC0F9}">
  <dimension ref="A1:AD29"/>
  <sheetViews>
    <sheetView zoomScaleNormal="100" workbookViewId="0">
      <selection activeCell="B1" sqref="B1"/>
    </sheetView>
  </sheetViews>
  <sheetFormatPr defaultRowHeight="15" x14ac:dyDescent="0.25"/>
  <cols>
    <col min="1" max="1" width="7" bestFit="1" customWidth="1"/>
    <col min="2" max="2" width="12.140625" bestFit="1" customWidth="1"/>
    <col min="3" max="3" width="9.42578125" bestFit="1" customWidth="1"/>
    <col min="4" max="4" width="12.42578125" bestFit="1" customWidth="1"/>
    <col min="5" max="5" width="12.28515625" customWidth="1"/>
    <col min="6" max="7" width="9.7109375" customWidth="1"/>
    <col min="8" max="8" width="9.42578125" customWidth="1"/>
    <col min="9" max="9" width="8.28515625" customWidth="1"/>
    <col min="10" max="10" width="14.28515625" bestFit="1" customWidth="1"/>
    <col min="11" max="11" width="11.7109375" bestFit="1" customWidth="1"/>
    <col min="12" max="12" width="9" bestFit="1" customWidth="1"/>
    <col min="13" max="13" width="13.28515625" bestFit="1" customWidth="1"/>
    <col min="18" max="18" width="2.42578125" bestFit="1" customWidth="1"/>
    <col min="19" max="19" width="7.5703125" bestFit="1" customWidth="1"/>
    <col min="20" max="20" width="3.85546875" bestFit="1" customWidth="1"/>
    <col min="21" max="21" width="7.7109375" bestFit="1" customWidth="1"/>
    <col min="22" max="22" width="12" bestFit="1" customWidth="1"/>
    <col min="23" max="23" width="8.5703125" bestFit="1" customWidth="1"/>
    <col min="24" max="24" width="10" customWidth="1"/>
    <col min="25" max="25" width="7.5703125" bestFit="1" customWidth="1"/>
    <col min="26" max="26" width="6.42578125" bestFit="1" customWidth="1"/>
    <col min="27" max="27" width="9.7109375" bestFit="1" customWidth="1"/>
    <col min="28" max="28" width="7.140625" bestFit="1" customWidth="1"/>
    <col min="29" max="29" width="4.42578125" bestFit="1" customWidth="1"/>
    <col min="30" max="30" width="8.7109375" bestFit="1" customWidth="1"/>
  </cols>
  <sheetData>
    <row r="1" spans="1:30" ht="4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65</v>
      </c>
      <c r="N1" s="1"/>
      <c r="O1" s="4" t="s">
        <v>63</v>
      </c>
      <c r="P1" s="5" t="s">
        <v>64</v>
      </c>
      <c r="R1" s="6" t="s">
        <v>0</v>
      </c>
      <c r="S1" s="6" t="s">
        <v>1</v>
      </c>
      <c r="T1" s="6" t="s">
        <v>2</v>
      </c>
      <c r="U1" s="6" t="s">
        <v>3</v>
      </c>
      <c r="V1" s="6" t="s">
        <v>4</v>
      </c>
      <c r="W1" s="6" t="s">
        <v>5</v>
      </c>
      <c r="X1" s="7" t="s">
        <v>6</v>
      </c>
      <c r="Y1" s="6" t="s">
        <v>7</v>
      </c>
      <c r="Z1" s="6" t="s">
        <v>8</v>
      </c>
      <c r="AA1" s="6" t="s">
        <v>9</v>
      </c>
      <c r="AB1" s="7" t="s">
        <v>10</v>
      </c>
      <c r="AC1" s="6" t="s">
        <v>11</v>
      </c>
      <c r="AD1" s="6" t="s">
        <v>65</v>
      </c>
    </row>
    <row r="2" spans="1:30" ht="16.5" thickTop="1" thickBot="1" x14ac:dyDescent="0.3">
      <c r="A2" s="8">
        <v>1</v>
      </c>
      <c r="B2" s="8" t="s">
        <v>12</v>
      </c>
      <c r="C2" s="8" t="s">
        <v>13</v>
      </c>
      <c r="D2" s="8" t="s">
        <v>14</v>
      </c>
      <c r="E2" s="8" t="s">
        <v>54</v>
      </c>
      <c r="F2" s="8"/>
      <c r="G2" s="8" t="s">
        <v>61</v>
      </c>
      <c r="H2" s="8" t="s">
        <v>15</v>
      </c>
      <c r="I2" s="8">
        <v>5</v>
      </c>
      <c r="J2" s="8">
        <v>4</v>
      </c>
      <c r="K2" s="8">
        <v>4</v>
      </c>
      <c r="L2" s="8">
        <v>5</v>
      </c>
      <c r="M2" s="9">
        <f>IF(AND(I2&gt;=4,J2&gt;=4,K2&gt;=4,L2&gt;=4),$O$2+IF(SUM(I2:L2)=20,$O$2*0.25,0)+IF(H2="+",$O$2*0.1,0)+IF(F2="л",$P$2,0),"")</f>
        <v>3300</v>
      </c>
      <c r="N2" s="3"/>
      <c r="O2" s="2">
        <v>3000</v>
      </c>
      <c r="P2" s="2">
        <v>6000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">
        <v>71</v>
      </c>
    </row>
    <row r="3" spans="1:30" ht="15.75" thickTop="1" x14ac:dyDescent="0.25">
      <c r="A3" s="8">
        <v>2</v>
      </c>
      <c r="B3" s="8" t="s">
        <v>16</v>
      </c>
      <c r="C3" s="8" t="s">
        <v>17</v>
      </c>
      <c r="D3" s="8" t="s">
        <v>18</v>
      </c>
      <c r="E3" s="8" t="s">
        <v>55</v>
      </c>
      <c r="F3" s="8" t="s">
        <v>60</v>
      </c>
      <c r="G3" s="8" t="s">
        <v>61</v>
      </c>
      <c r="H3" s="8"/>
      <c r="I3" s="8">
        <v>4</v>
      </c>
      <c r="J3" s="8">
        <v>2</v>
      </c>
      <c r="K3" s="8">
        <v>3</v>
      </c>
      <c r="L3" s="8">
        <v>4</v>
      </c>
      <c r="M3" s="9" t="str">
        <f t="shared" ref="M3:M15" si="0">IF(AND(I3&gt;=4,J3&gt;=4,K3&gt;=4,L3&gt;=4),$O$2+IF(SUM(I3:L3)=20,$O$2*0.25,0)+IF(H3="+",$O$2*0.1,0)+IF(F3="л",$P$2,0),"")</f>
        <v/>
      </c>
      <c r="N3" s="3"/>
      <c r="O3" s="3"/>
      <c r="P3" s="3"/>
      <c r="AA3" t="s">
        <v>72</v>
      </c>
    </row>
    <row r="4" spans="1:30" x14ac:dyDescent="0.25">
      <c r="A4" s="8">
        <v>3</v>
      </c>
      <c r="B4" s="8" t="s">
        <v>19</v>
      </c>
      <c r="C4" s="8" t="s">
        <v>20</v>
      </c>
      <c r="D4" s="8" t="s">
        <v>21</v>
      </c>
      <c r="E4" s="8" t="s">
        <v>56</v>
      </c>
      <c r="F4" s="8"/>
      <c r="G4" s="8" t="s">
        <v>61</v>
      </c>
      <c r="H4" s="8"/>
      <c r="I4" s="8">
        <v>3</v>
      </c>
      <c r="J4" s="8">
        <v>3</v>
      </c>
      <c r="K4" s="8">
        <v>5</v>
      </c>
      <c r="L4" s="8">
        <v>5</v>
      </c>
      <c r="M4" s="9" t="str">
        <f t="shared" si="0"/>
        <v/>
      </c>
      <c r="N4" s="3"/>
      <c r="O4" s="3"/>
      <c r="P4" s="3"/>
    </row>
    <row r="5" spans="1:30" x14ac:dyDescent="0.25">
      <c r="A5" s="8">
        <v>4</v>
      </c>
      <c r="B5" s="8" t="s">
        <v>22</v>
      </c>
      <c r="C5" s="8" t="s">
        <v>23</v>
      </c>
      <c r="D5" s="8" t="s">
        <v>24</v>
      </c>
      <c r="E5" s="8" t="s">
        <v>57</v>
      </c>
      <c r="F5" s="8"/>
      <c r="G5" s="8" t="s">
        <v>62</v>
      </c>
      <c r="H5" s="8"/>
      <c r="I5" s="8">
        <v>5</v>
      </c>
      <c r="J5" s="8">
        <v>2</v>
      </c>
      <c r="K5" s="8">
        <v>5</v>
      </c>
      <c r="L5" s="8">
        <v>5</v>
      </c>
      <c r="M5" s="9" t="str">
        <f t="shared" si="0"/>
        <v/>
      </c>
      <c r="N5" s="3"/>
      <c r="O5" s="3"/>
      <c r="P5" s="3"/>
    </row>
    <row r="6" spans="1:30" x14ac:dyDescent="0.25">
      <c r="A6" s="8">
        <v>5</v>
      </c>
      <c r="B6" s="8" t="s">
        <v>25</v>
      </c>
      <c r="C6" s="8" t="s">
        <v>26</v>
      </c>
      <c r="D6" s="8" t="s">
        <v>27</v>
      </c>
      <c r="E6" s="8" t="s">
        <v>58</v>
      </c>
      <c r="F6" s="8" t="s">
        <v>60</v>
      </c>
      <c r="G6" s="8" t="s">
        <v>62</v>
      </c>
      <c r="H6" s="8" t="s">
        <v>15</v>
      </c>
      <c r="I6" s="8">
        <v>4</v>
      </c>
      <c r="J6" s="8">
        <v>4</v>
      </c>
      <c r="K6" s="8">
        <v>3</v>
      </c>
      <c r="L6" s="8">
        <v>5</v>
      </c>
      <c r="M6" s="9" t="str">
        <f t="shared" si="0"/>
        <v/>
      </c>
      <c r="N6" s="3"/>
      <c r="O6" s="3"/>
      <c r="P6" s="3"/>
    </row>
    <row r="7" spans="1:30" x14ac:dyDescent="0.25">
      <c r="A7" s="8">
        <v>6</v>
      </c>
      <c r="B7" s="8" t="s">
        <v>28</v>
      </c>
      <c r="C7" s="8" t="s">
        <v>29</v>
      </c>
      <c r="D7" s="8" t="s">
        <v>30</v>
      </c>
      <c r="E7" s="8" t="s">
        <v>59</v>
      </c>
      <c r="F7" s="8"/>
      <c r="G7" s="8" t="s">
        <v>61</v>
      </c>
      <c r="H7" s="8"/>
      <c r="I7" s="8">
        <v>5</v>
      </c>
      <c r="J7" s="8">
        <v>5</v>
      </c>
      <c r="K7" s="8">
        <v>5</v>
      </c>
      <c r="L7" s="8">
        <v>5</v>
      </c>
      <c r="M7" s="9">
        <f t="shared" si="0"/>
        <v>3750</v>
      </c>
      <c r="N7" s="3"/>
      <c r="O7" s="3"/>
      <c r="P7" s="3"/>
    </row>
    <row r="8" spans="1:30" x14ac:dyDescent="0.25">
      <c r="A8" s="8">
        <v>7</v>
      </c>
      <c r="B8" s="8" t="s">
        <v>31</v>
      </c>
      <c r="C8" s="8" t="s">
        <v>32</v>
      </c>
      <c r="D8" s="8" t="s">
        <v>33</v>
      </c>
      <c r="E8" s="8" t="s">
        <v>59</v>
      </c>
      <c r="F8" s="8"/>
      <c r="G8" s="8" t="s">
        <v>61</v>
      </c>
      <c r="H8" s="8"/>
      <c r="I8" s="8">
        <v>4</v>
      </c>
      <c r="J8" s="8">
        <v>4</v>
      </c>
      <c r="K8" s="8">
        <v>4</v>
      </c>
      <c r="L8" s="8">
        <v>4</v>
      </c>
      <c r="M8" s="9">
        <f t="shared" si="0"/>
        <v>3000</v>
      </c>
      <c r="N8" s="3"/>
      <c r="O8" s="3"/>
      <c r="P8" s="3"/>
    </row>
    <row r="9" spans="1:30" x14ac:dyDescent="0.25">
      <c r="A9" s="8">
        <v>8</v>
      </c>
      <c r="B9" s="8" t="s">
        <v>34</v>
      </c>
      <c r="C9" s="8" t="s">
        <v>35</v>
      </c>
      <c r="D9" s="8" t="s">
        <v>36</v>
      </c>
      <c r="E9" s="8" t="s">
        <v>57</v>
      </c>
      <c r="F9" s="8"/>
      <c r="G9" s="8" t="s">
        <v>61</v>
      </c>
      <c r="H9" s="8"/>
      <c r="I9" s="8">
        <v>3</v>
      </c>
      <c r="J9" s="8">
        <v>2</v>
      </c>
      <c r="K9" s="8">
        <v>3</v>
      </c>
      <c r="L9" s="8">
        <v>2</v>
      </c>
      <c r="M9" s="9" t="str">
        <f t="shared" si="0"/>
        <v/>
      </c>
      <c r="N9" s="3"/>
      <c r="O9" s="3"/>
      <c r="P9" s="3"/>
    </row>
    <row r="10" spans="1:30" x14ac:dyDescent="0.25">
      <c r="A10" s="8">
        <v>9</v>
      </c>
      <c r="B10" s="8" t="s">
        <v>37</v>
      </c>
      <c r="C10" s="8" t="s">
        <v>38</v>
      </c>
      <c r="D10" s="8" t="s">
        <v>39</v>
      </c>
      <c r="E10" s="8" t="s">
        <v>58</v>
      </c>
      <c r="F10" s="8"/>
      <c r="G10" s="8" t="s">
        <v>61</v>
      </c>
      <c r="H10" s="8"/>
      <c r="I10" s="8">
        <v>5</v>
      </c>
      <c r="J10" s="8">
        <v>3</v>
      </c>
      <c r="K10" s="8">
        <v>2</v>
      </c>
      <c r="L10" s="8">
        <v>4</v>
      </c>
      <c r="M10" s="9" t="str">
        <f t="shared" si="0"/>
        <v/>
      </c>
      <c r="N10" s="3"/>
      <c r="O10" s="3"/>
      <c r="P10" s="3"/>
    </row>
    <row r="11" spans="1:30" x14ac:dyDescent="0.25">
      <c r="A11" s="8">
        <v>10</v>
      </c>
      <c r="B11" s="8" t="s">
        <v>40</v>
      </c>
      <c r="C11" s="8" t="s">
        <v>41</v>
      </c>
      <c r="D11" s="8" t="s">
        <v>42</v>
      </c>
      <c r="E11" s="8" t="s">
        <v>54</v>
      </c>
      <c r="F11" s="8" t="s">
        <v>60</v>
      </c>
      <c r="G11" s="8" t="s">
        <v>61</v>
      </c>
      <c r="H11" s="8" t="s">
        <v>15</v>
      </c>
      <c r="I11" s="8">
        <v>4</v>
      </c>
      <c r="J11" s="8">
        <v>3</v>
      </c>
      <c r="K11" s="8">
        <v>4</v>
      </c>
      <c r="L11" s="8">
        <v>3</v>
      </c>
      <c r="M11" s="9" t="str">
        <f t="shared" si="0"/>
        <v/>
      </c>
      <c r="N11" s="3"/>
      <c r="O11" s="3"/>
      <c r="P11" s="3"/>
    </row>
    <row r="12" spans="1:30" x14ac:dyDescent="0.25">
      <c r="A12" s="8">
        <v>11</v>
      </c>
      <c r="B12" s="8" t="s">
        <v>43</v>
      </c>
      <c r="C12" s="8" t="s">
        <v>44</v>
      </c>
      <c r="D12" s="8" t="s">
        <v>45</v>
      </c>
      <c r="E12" s="8" t="s">
        <v>57</v>
      </c>
      <c r="F12" s="8"/>
      <c r="G12" s="8" t="s">
        <v>62</v>
      </c>
      <c r="H12" s="8"/>
      <c r="I12" s="8">
        <v>5</v>
      </c>
      <c r="J12" s="8">
        <v>5</v>
      </c>
      <c r="K12" s="8">
        <v>5</v>
      </c>
      <c r="L12" s="8">
        <v>5</v>
      </c>
      <c r="M12" s="9">
        <f t="shared" si="0"/>
        <v>3750</v>
      </c>
      <c r="N12" s="3"/>
      <c r="O12" s="3"/>
      <c r="P12" s="3"/>
    </row>
    <row r="13" spans="1:30" x14ac:dyDescent="0.25">
      <c r="A13" s="8">
        <v>12</v>
      </c>
      <c r="B13" s="8" t="s">
        <v>46</v>
      </c>
      <c r="C13" s="8" t="s">
        <v>47</v>
      </c>
      <c r="D13" s="8" t="s">
        <v>48</v>
      </c>
      <c r="E13" s="8" t="s">
        <v>55</v>
      </c>
      <c r="F13" s="8"/>
      <c r="G13" s="8" t="s">
        <v>61</v>
      </c>
      <c r="H13" s="8"/>
      <c r="I13" s="8">
        <v>4</v>
      </c>
      <c r="J13" s="8">
        <v>4</v>
      </c>
      <c r="K13" s="8">
        <v>5</v>
      </c>
      <c r="L13" s="8">
        <v>5</v>
      </c>
      <c r="M13" s="9">
        <f t="shared" si="0"/>
        <v>3000</v>
      </c>
      <c r="N13" s="3"/>
      <c r="O13" s="3"/>
      <c r="P13" s="3"/>
    </row>
    <row r="14" spans="1:30" x14ac:dyDescent="0.25">
      <c r="A14" s="8">
        <v>13</v>
      </c>
      <c r="B14" s="8" t="s">
        <v>49</v>
      </c>
      <c r="C14" s="8" t="s">
        <v>50</v>
      </c>
      <c r="D14" s="8" t="s">
        <v>51</v>
      </c>
      <c r="E14" s="8" t="s">
        <v>58</v>
      </c>
      <c r="F14" s="8"/>
      <c r="G14" s="8" t="s">
        <v>61</v>
      </c>
      <c r="H14" s="8"/>
      <c r="I14" s="8">
        <v>4</v>
      </c>
      <c r="J14" s="8">
        <v>5</v>
      </c>
      <c r="K14" s="8">
        <v>4</v>
      </c>
      <c r="L14" s="8">
        <v>3</v>
      </c>
      <c r="M14" s="9" t="str">
        <f t="shared" si="0"/>
        <v/>
      </c>
      <c r="N14" s="3"/>
      <c r="O14" s="3"/>
      <c r="P14" s="3"/>
    </row>
    <row r="15" spans="1:30" x14ac:dyDescent="0.25">
      <c r="A15" s="8">
        <v>14</v>
      </c>
      <c r="B15" s="8" t="s">
        <v>52</v>
      </c>
      <c r="C15" s="8" t="s">
        <v>32</v>
      </c>
      <c r="D15" s="8" t="s">
        <v>53</v>
      </c>
      <c r="E15" s="8" t="s">
        <v>57</v>
      </c>
      <c r="F15" s="8" t="s">
        <v>60</v>
      </c>
      <c r="G15" s="8" t="s">
        <v>61</v>
      </c>
      <c r="H15" s="8"/>
      <c r="I15" s="8">
        <v>5</v>
      </c>
      <c r="J15" s="8">
        <v>5</v>
      </c>
      <c r="K15" s="8">
        <v>5</v>
      </c>
      <c r="L15" s="8">
        <v>5</v>
      </c>
      <c r="M15" s="9">
        <f t="shared" si="0"/>
        <v>9750</v>
      </c>
      <c r="N15" s="3"/>
      <c r="O15" s="3"/>
      <c r="P15" s="3"/>
    </row>
    <row r="16" spans="1:30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x14ac:dyDescent="0.25">
      <c r="A17" s="15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28.5" x14ac:dyDescent="0.25">
      <c r="A18" s="6" t="s">
        <v>0</v>
      </c>
      <c r="B18" s="6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7" t="s">
        <v>6</v>
      </c>
      <c r="H18" s="6" t="s">
        <v>7</v>
      </c>
      <c r="I18" s="6" t="s">
        <v>8</v>
      </c>
      <c r="J18" s="6" t="s">
        <v>9</v>
      </c>
      <c r="K18" s="7" t="s">
        <v>10</v>
      </c>
      <c r="L18" s="6" t="s">
        <v>11</v>
      </c>
      <c r="M18" s="6" t="s">
        <v>65</v>
      </c>
    </row>
    <row r="19" spans="1:13" x14ac:dyDescent="0.25">
      <c r="A19" s="8">
        <v>1</v>
      </c>
      <c r="B19" s="8" t="s">
        <v>12</v>
      </c>
      <c r="C19" s="8" t="s">
        <v>13</v>
      </c>
      <c r="D19" s="8" t="s">
        <v>14</v>
      </c>
      <c r="E19" s="8" t="s">
        <v>54</v>
      </c>
      <c r="F19" s="8"/>
      <c r="G19" s="8" t="s">
        <v>61</v>
      </c>
      <c r="H19" s="8" t="s">
        <v>15</v>
      </c>
      <c r="I19" s="8">
        <v>5</v>
      </c>
      <c r="J19" s="8">
        <v>4</v>
      </c>
      <c r="K19" s="8">
        <v>4</v>
      </c>
      <c r="L19" s="8">
        <v>5</v>
      </c>
      <c r="M19" s="9">
        <v>3300</v>
      </c>
    </row>
    <row r="20" spans="1:13" x14ac:dyDescent="0.25">
      <c r="A20" s="8">
        <v>5</v>
      </c>
      <c r="B20" s="8" t="s">
        <v>25</v>
      </c>
      <c r="C20" s="8" t="s">
        <v>26</v>
      </c>
      <c r="D20" s="8" t="s">
        <v>27</v>
      </c>
      <c r="E20" s="8" t="s">
        <v>58</v>
      </c>
      <c r="F20" s="8" t="s">
        <v>60</v>
      </c>
      <c r="G20" s="8" t="s">
        <v>62</v>
      </c>
      <c r="H20" s="8" t="s">
        <v>15</v>
      </c>
      <c r="I20" s="8">
        <v>4</v>
      </c>
      <c r="J20" s="8">
        <v>4</v>
      </c>
      <c r="K20" s="8">
        <v>3</v>
      </c>
      <c r="L20" s="8">
        <v>5</v>
      </c>
      <c r="M20" s="9" t="s">
        <v>69</v>
      </c>
    </row>
    <row r="21" spans="1:13" x14ac:dyDescent="0.25">
      <c r="A21" s="8">
        <v>6</v>
      </c>
      <c r="B21" s="8" t="s">
        <v>28</v>
      </c>
      <c r="C21" s="8" t="s">
        <v>29</v>
      </c>
      <c r="D21" s="8" t="s">
        <v>30</v>
      </c>
      <c r="E21" s="8" t="s">
        <v>59</v>
      </c>
      <c r="F21" s="8"/>
      <c r="G21" s="8" t="s">
        <v>61</v>
      </c>
      <c r="H21" s="8"/>
      <c r="I21" s="8">
        <v>5</v>
      </c>
      <c r="J21" s="8">
        <v>5</v>
      </c>
      <c r="K21" s="8">
        <v>5</v>
      </c>
      <c r="L21" s="8">
        <v>5</v>
      </c>
      <c r="M21" s="9">
        <v>3750</v>
      </c>
    </row>
    <row r="22" spans="1:13" x14ac:dyDescent="0.25">
      <c r="A22" s="8">
        <v>7</v>
      </c>
      <c r="B22" s="8" t="s">
        <v>31</v>
      </c>
      <c r="C22" s="8" t="s">
        <v>32</v>
      </c>
      <c r="D22" s="8" t="s">
        <v>33</v>
      </c>
      <c r="E22" s="8" t="s">
        <v>59</v>
      </c>
      <c r="F22" s="8"/>
      <c r="G22" s="8" t="s">
        <v>61</v>
      </c>
      <c r="H22" s="8"/>
      <c r="I22" s="8">
        <v>4</v>
      </c>
      <c r="J22" s="8">
        <v>4</v>
      </c>
      <c r="K22" s="8">
        <v>4</v>
      </c>
      <c r="L22" s="8">
        <v>4</v>
      </c>
      <c r="M22" s="9">
        <v>3000</v>
      </c>
    </row>
    <row r="23" spans="1:13" x14ac:dyDescent="0.25">
      <c r="A23" s="8">
        <v>11</v>
      </c>
      <c r="B23" s="8" t="s">
        <v>43</v>
      </c>
      <c r="C23" s="8" t="s">
        <v>44</v>
      </c>
      <c r="D23" s="8" t="s">
        <v>45</v>
      </c>
      <c r="E23" s="8" t="s">
        <v>57</v>
      </c>
      <c r="F23" s="8"/>
      <c r="G23" s="8" t="s">
        <v>62</v>
      </c>
      <c r="H23" s="8"/>
      <c r="I23" s="8">
        <v>5</v>
      </c>
      <c r="J23" s="8">
        <v>5</v>
      </c>
      <c r="K23" s="8">
        <v>5</v>
      </c>
      <c r="L23" s="8">
        <v>5</v>
      </c>
      <c r="M23" s="9">
        <v>3750</v>
      </c>
    </row>
    <row r="24" spans="1:13" x14ac:dyDescent="0.25">
      <c r="A24" s="8">
        <v>12</v>
      </c>
      <c r="B24" s="8" t="s">
        <v>46</v>
      </c>
      <c r="C24" s="8" t="s">
        <v>47</v>
      </c>
      <c r="D24" s="8" t="s">
        <v>48</v>
      </c>
      <c r="E24" s="8" t="s">
        <v>55</v>
      </c>
      <c r="F24" s="8"/>
      <c r="G24" s="8" t="s">
        <v>61</v>
      </c>
      <c r="H24" s="8"/>
      <c r="I24" s="8">
        <v>4</v>
      </c>
      <c r="J24" s="8">
        <v>4</v>
      </c>
      <c r="K24" s="8">
        <v>5</v>
      </c>
      <c r="L24" s="8">
        <v>5</v>
      </c>
      <c r="M24" s="9">
        <v>3000</v>
      </c>
    </row>
    <row r="25" spans="1:13" x14ac:dyDescent="0.25">
      <c r="A25" s="8">
        <v>13</v>
      </c>
      <c r="B25" s="8" t="s">
        <v>49</v>
      </c>
      <c r="C25" s="8" t="s">
        <v>50</v>
      </c>
      <c r="D25" s="8" t="s">
        <v>51</v>
      </c>
      <c r="E25" s="8" t="s">
        <v>58</v>
      </c>
      <c r="F25" s="8"/>
      <c r="G25" s="8" t="s">
        <v>61</v>
      </c>
      <c r="H25" s="8"/>
      <c r="I25" s="8">
        <v>4</v>
      </c>
      <c r="J25" s="8">
        <v>5</v>
      </c>
      <c r="K25" s="8">
        <v>4</v>
      </c>
      <c r="L25" s="8">
        <v>3</v>
      </c>
      <c r="M25" s="9" t="s">
        <v>69</v>
      </c>
    </row>
    <row r="26" spans="1:13" x14ac:dyDescent="0.25">
      <c r="A26" s="8">
        <v>14</v>
      </c>
      <c r="B26" s="8" t="s">
        <v>52</v>
      </c>
      <c r="C26" s="8" t="s">
        <v>32</v>
      </c>
      <c r="D26" s="8" t="s">
        <v>53</v>
      </c>
      <c r="E26" s="8" t="s">
        <v>57</v>
      </c>
      <c r="F26" s="8" t="s">
        <v>60</v>
      </c>
      <c r="G26" s="8" t="s">
        <v>61</v>
      </c>
      <c r="H26" s="8"/>
      <c r="I26" s="8">
        <v>5</v>
      </c>
      <c r="J26" s="8">
        <v>5</v>
      </c>
      <c r="K26" s="8">
        <v>5</v>
      </c>
      <c r="L26" s="8">
        <v>5</v>
      </c>
      <c r="M26" s="9">
        <v>9750</v>
      </c>
    </row>
    <row r="27" spans="1:13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4"/>
    </row>
    <row r="28" spans="1:13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4"/>
    </row>
    <row r="29" spans="1:13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4"/>
    </row>
  </sheetData>
  <conditionalFormatting sqref="I2:L15">
    <cfRule type="cellIs" dxfId="39" priority="2" operator="equal">
      <formula>2</formula>
    </cfRule>
    <cfRule type="cellIs" dxfId="38" priority="3" operator="equal">
      <formula>3</formula>
    </cfRule>
    <cfRule type="cellIs" dxfId="37" priority="4" operator="equal">
      <formula>4</formula>
    </cfRule>
    <cfRule type="cellIs" dxfId="36" priority="5" operator="equal">
      <formula>5</formula>
    </cfRule>
  </conditionalFormatting>
  <conditionalFormatting sqref="B2:B15">
    <cfRule type="expression" dxfId="35" priority="1">
      <formula>J2=2</formula>
    </cfRule>
  </conditionalFormatting>
  <dataValidations disablePrompts="1" count="1">
    <dataValidation type="whole" allowBlank="1" showInputMessage="1" showErrorMessage="1" errorTitle="Ошибка" error="Введите целое число от 2 до 5" sqref="I2:L15" xr:uid="{35ADAB93-422D-4945-9489-E6ADD1A198D1}">
      <formula1>2</formula1>
      <formula2>5</formula2>
    </dataValidation>
  </dataValidations>
  <pageMargins left="1.0416666666666666E-2" right="1.0416666666666666E-2" top="0.75" bottom="0.75" header="0.3" footer="0.3"/>
  <pageSetup orientation="landscape" r:id="rId1"/>
  <headerFooter>
    <oddFooter>&amp;RХаневский Ярослав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2A2D-6DB9-4168-B136-5B064384BC0A}">
  <dimension ref="A1:Z28"/>
  <sheetViews>
    <sheetView zoomScaleNormal="100" workbookViewId="0"/>
  </sheetViews>
  <sheetFormatPr defaultRowHeight="15" x14ac:dyDescent="0.25"/>
  <cols>
    <col min="1" max="1" width="8.28515625" customWidth="1"/>
    <col min="2" max="2" width="8.42578125" customWidth="1"/>
    <col min="3" max="3" width="7.7109375" customWidth="1"/>
    <col min="4" max="4" width="7.140625" customWidth="1"/>
    <col min="5" max="5" width="7.28515625" customWidth="1"/>
    <col min="6" max="6" width="9.42578125" customWidth="1"/>
    <col min="7" max="7" width="2.28515625" customWidth="1"/>
    <col min="8" max="8" width="2.7109375" customWidth="1"/>
    <col min="9" max="9" width="11.7109375" customWidth="1"/>
    <col min="10" max="10" width="16.5703125" customWidth="1"/>
    <col min="11" max="11" width="15.28515625" customWidth="1"/>
    <col min="12" max="12" width="11.5703125" customWidth="1"/>
    <col min="13" max="13" width="14.28515625" customWidth="1"/>
    <col min="14" max="14" width="16.7109375" customWidth="1"/>
    <col min="15" max="15" width="2.42578125" customWidth="1"/>
    <col min="16" max="17" width="16.85546875" bestFit="1" customWidth="1"/>
    <col min="18" max="18" width="10.28515625" customWidth="1"/>
    <col min="19" max="19" width="4.5703125" customWidth="1"/>
    <col min="20" max="20" width="4.42578125" customWidth="1"/>
    <col min="21" max="21" width="16.85546875" bestFit="1" customWidth="1"/>
    <col min="22" max="22" width="15.7109375" bestFit="1" customWidth="1"/>
    <col min="23" max="23" width="10.140625" bestFit="1" customWidth="1"/>
    <col min="24" max="24" width="9.7109375" bestFit="1" customWidth="1"/>
    <col min="25" max="25" width="15.7109375" bestFit="1" customWidth="1"/>
    <col min="26" max="26" width="13.5703125" bestFit="1" customWidth="1"/>
  </cols>
  <sheetData>
    <row r="1" spans="1:26" x14ac:dyDescent="0.25">
      <c r="A1" s="45" t="s">
        <v>0</v>
      </c>
      <c r="B1" s="45" t="s">
        <v>82</v>
      </c>
      <c r="C1" s="45" t="s">
        <v>83</v>
      </c>
      <c r="D1" s="45" t="s">
        <v>84</v>
      </c>
      <c r="E1" s="45" t="s">
        <v>85</v>
      </c>
      <c r="F1" s="45" t="s">
        <v>98</v>
      </c>
      <c r="N1" s="44" t="s">
        <v>107</v>
      </c>
      <c r="Q1" s="44" t="s">
        <v>107</v>
      </c>
      <c r="Z1" s="44" t="s">
        <v>107</v>
      </c>
    </row>
    <row r="2" spans="1:26" x14ac:dyDescent="0.25">
      <c r="A2" s="42">
        <v>1</v>
      </c>
      <c r="B2" s="36" t="s">
        <v>86</v>
      </c>
      <c r="C2" s="36">
        <v>102456</v>
      </c>
      <c r="D2" s="36">
        <v>48342</v>
      </c>
      <c r="E2" s="36">
        <v>313212</v>
      </c>
      <c r="F2" s="36"/>
    </row>
    <row r="3" spans="1:26" x14ac:dyDescent="0.25">
      <c r="A3" s="42">
        <v>2</v>
      </c>
      <c r="B3" s="36" t="s">
        <v>87</v>
      </c>
      <c r="C3" s="36">
        <v>54322</v>
      </c>
      <c r="D3" s="36">
        <v>121231</v>
      </c>
      <c r="E3" s="36">
        <v>241345</v>
      </c>
      <c r="F3" s="36"/>
      <c r="I3" s="36" t="s">
        <v>101</v>
      </c>
      <c r="J3" s="36" t="s">
        <v>102</v>
      </c>
      <c r="K3" s="36" t="s">
        <v>103</v>
      </c>
      <c r="L3" s="36" t="s">
        <v>104</v>
      </c>
      <c r="M3" s="36" t="s">
        <v>105</v>
      </c>
      <c r="N3" s="36" t="s">
        <v>106</v>
      </c>
      <c r="P3" s="45" t="s">
        <v>125</v>
      </c>
      <c r="Q3" s="45" t="s">
        <v>126</v>
      </c>
      <c r="U3" s="45" t="s">
        <v>125</v>
      </c>
      <c r="V3" s="36" t="s">
        <v>127</v>
      </c>
      <c r="W3" s="36" t="s">
        <v>128</v>
      </c>
      <c r="X3" s="36" t="s">
        <v>129</v>
      </c>
      <c r="Y3" s="36" t="s">
        <v>130</v>
      </c>
      <c r="Z3" s="36" t="s">
        <v>131</v>
      </c>
    </row>
    <row r="4" spans="1:26" x14ac:dyDescent="0.25">
      <c r="A4" s="42">
        <v>3</v>
      </c>
      <c r="B4" s="36" t="s">
        <v>88</v>
      </c>
      <c r="C4" s="36">
        <v>323123</v>
      </c>
      <c r="D4" s="36">
        <v>235690</v>
      </c>
      <c r="E4" s="36">
        <v>476914</v>
      </c>
      <c r="F4" s="36"/>
      <c r="I4" s="36" t="s">
        <v>102</v>
      </c>
      <c r="J4" s="36"/>
      <c r="K4" s="36">
        <v>1059</v>
      </c>
      <c r="L4" s="36">
        <v>2415</v>
      </c>
      <c r="M4" s="36">
        <v>8223</v>
      </c>
      <c r="N4" s="36">
        <v>358</v>
      </c>
      <c r="P4" s="36" t="s">
        <v>127</v>
      </c>
      <c r="Q4" s="46">
        <v>0.15</v>
      </c>
      <c r="U4" s="45" t="s">
        <v>126</v>
      </c>
      <c r="V4" s="46">
        <v>0.15</v>
      </c>
      <c r="W4" s="46">
        <v>0.06</v>
      </c>
      <c r="X4" s="46">
        <v>3.4500000000000003E-2</v>
      </c>
      <c r="Y4" s="46">
        <v>0.08</v>
      </c>
      <c r="Z4" s="46">
        <v>8.7499999999999994E-2</v>
      </c>
    </row>
    <row r="5" spans="1:26" x14ac:dyDescent="0.25">
      <c r="A5" s="42">
        <v>4</v>
      </c>
      <c r="B5" s="36" t="s">
        <v>89</v>
      </c>
      <c r="C5" s="36">
        <v>230056</v>
      </c>
      <c r="D5" s="36">
        <v>69032</v>
      </c>
      <c r="E5" s="36">
        <v>331245</v>
      </c>
      <c r="F5" s="36"/>
      <c r="I5" s="36" t="s">
        <v>103</v>
      </c>
      <c r="J5" s="36">
        <v>1059</v>
      </c>
      <c r="K5" s="36"/>
      <c r="L5" s="36">
        <v>1247</v>
      </c>
      <c r="M5" s="36">
        <v>9037</v>
      </c>
      <c r="N5" s="36">
        <v>830</v>
      </c>
      <c r="P5" s="36" t="s">
        <v>128</v>
      </c>
      <c r="Q5" s="46">
        <v>0.06</v>
      </c>
    </row>
    <row r="6" spans="1:26" x14ac:dyDescent="0.25">
      <c r="A6" s="42">
        <v>5</v>
      </c>
      <c r="B6" s="36" t="s">
        <v>90</v>
      </c>
      <c r="C6" s="36">
        <v>62581</v>
      </c>
      <c r="D6" s="36">
        <v>182457</v>
      </c>
      <c r="E6" s="36">
        <v>148425</v>
      </c>
      <c r="F6" s="36"/>
      <c r="I6" s="36" t="s">
        <v>104</v>
      </c>
      <c r="J6" s="36">
        <v>2415</v>
      </c>
      <c r="K6" s="36">
        <v>1247</v>
      </c>
      <c r="L6" s="36"/>
      <c r="M6" s="36">
        <v>9678</v>
      </c>
      <c r="N6" s="36">
        <v>2105</v>
      </c>
      <c r="P6" s="36" t="s">
        <v>129</v>
      </c>
      <c r="Q6" s="46">
        <v>3.4500000000000003E-2</v>
      </c>
    </row>
    <row r="7" spans="1:26" x14ac:dyDescent="0.25">
      <c r="A7" s="42">
        <v>6</v>
      </c>
      <c r="B7" s="36" t="s">
        <v>91</v>
      </c>
      <c r="C7" s="36">
        <v>694231</v>
      </c>
      <c r="D7" s="36">
        <v>624842</v>
      </c>
      <c r="E7" s="36">
        <v>462374</v>
      </c>
      <c r="F7" s="36"/>
      <c r="I7" s="36" t="s">
        <v>105</v>
      </c>
      <c r="J7" s="36">
        <v>8223</v>
      </c>
      <c r="K7" s="36">
        <v>9037</v>
      </c>
      <c r="L7" s="36">
        <v>9678</v>
      </c>
      <c r="M7" s="36"/>
      <c r="N7" s="36">
        <v>8292</v>
      </c>
      <c r="P7" s="36" t="s">
        <v>130</v>
      </c>
      <c r="Q7" s="46">
        <v>0.08</v>
      </c>
    </row>
    <row r="8" spans="1:26" x14ac:dyDescent="0.25">
      <c r="A8" s="42">
        <v>7</v>
      </c>
      <c r="B8" s="36" t="s">
        <v>92</v>
      </c>
      <c r="C8" s="36">
        <v>382946</v>
      </c>
      <c r="D8" s="36">
        <v>77193</v>
      </c>
      <c r="E8" s="36">
        <v>531547</v>
      </c>
      <c r="F8" s="36"/>
      <c r="I8" s="36" t="s">
        <v>106</v>
      </c>
      <c r="J8" s="36">
        <v>358</v>
      </c>
      <c r="K8" s="36">
        <v>830</v>
      </c>
      <c r="L8" s="36">
        <v>2105</v>
      </c>
      <c r="M8" s="36">
        <v>8292</v>
      </c>
      <c r="N8" s="36"/>
      <c r="P8" s="36" t="s">
        <v>131</v>
      </c>
      <c r="Q8" s="46">
        <v>8.7499999999999994E-2</v>
      </c>
    </row>
    <row r="9" spans="1:26" x14ac:dyDescent="0.25">
      <c r="A9" s="42">
        <v>8</v>
      </c>
      <c r="B9" s="36" t="s">
        <v>93</v>
      </c>
      <c r="C9" s="36">
        <v>523122</v>
      </c>
      <c r="D9" s="36">
        <v>147536</v>
      </c>
      <c r="E9" s="36">
        <v>86352</v>
      </c>
      <c r="F9" s="36"/>
    </row>
    <row r="10" spans="1:26" x14ac:dyDescent="0.25">
      <c r="A10" s="42">
        <v>9</v>
      </c>
      <c r="B10" s="36" t="s">
        <v>94</v>
      </c>
      <c r="C10" s="36">
        <v>158537</v>
      </c>
      <c r="D10" s="36">
        <v>98423</v>
      </c>
      <c r="E10" s="36">
        <v>553252</v>
      </c>
      <c r="F10" s="36"/>
      <c r="N10" s="44" t="s">
        <v>108</v>
      </c>
      <c r="R10" s="44" t="s">
        <v>108</v>
      </c>
      <c r="W10" s="44" t="s">
        <v>108</v>
      </c>
    </row>
    <row r="11" spans="1:26" x14ac:dyDescent="0.25">
      <c r="A11" s="42">
        <v>10</v>
      </c>
      <c r="B11" s="36" t="s">
        <v>95</v>
      </c>
      <c r="C11" s="36">
        <v>92123</v>
      </c>
      <c r="D11" s="36">
        <v>423522</v>
      </c>
      <c r="E11" s="36">
        <v>672421</v>
      </c>
      <c r="F11" s="36"/>
    </row>
    <row r="12" spans="1:26" x14ac:dyDescent="0.25">
      <c r="A12" s="42">
        <v>11</v>
      </c>
      <c r="B12" s="36" t="s">
        <v>96</v>
      </c>
      <c r="C12" s="36">
        <v>125673</v>
      </c>
      <c r="D12" s="36">
        <v>677313</v>
      </c>
      <c r="E12" s="36">
        <v>567431</v>
      </c>
      <c r="F12" s="36"/>
      <c r="J12" s="36" t="s">
        <v>109</v>
      </c>
      <c r="K12" s="36" t="s">
        <v>110</v>
      </c>
      <c r="L12" s="36" t="s">
        <v>111</v>
      </c>
      <c r="M12" s="36" t="s">
        <v>112</v>
      </c>
      <c r="N12" s="36" t="s">
        <v>113</v>
      </c>
      <c r="P12" s="45" t="s">
        <v>73</v>
      </c>
      <c r="Q12" s="45" t="s">
        <v>125</v>
      </c>
      <c r="R12" s="45" t="s">
        <v>126</v>
      </c>
      <c r="U12" s="45" t="s">
        <v>73</v>
      </c>
      <c r="V12" s="45" t="s">
        <v>125</v>
      </c>
      <c r="W12" s="45" t="s">
        <v>126</v>
      </c>
    </row>
    <row r="13" spans="1:26" x14ac:dyDescent="0.25">
      <c r="A13" s="42">
        <v>12</v>
      </c>
      <c r="B13" s="36" t="s">
        <v>97</v>
      </c>
      <c r="C13" s="36">
        <v>123453</v>
      </c>
      <c r="D13" s="36">
        <v>72457</v>
      </c>
      <c r="E13" s="36">
        <v>456432</v>
      </c>
      <c r="F13" s="36"/>
      <c r="J13" s="36" t="s">
        <v>114</v>
      </c>
      <c r="K13" s="36">
        <v>1.6</v>
      </c>
      <c r="L13" s="36" t="s">
        <v>118</v>
      </c>
      <c r="M13" s="36">
        <v>9</v>
      </c>
      <c r="N13" s="36">
        <v>50</v>
      </c>
      <c r="P13" s="36" t="s">
        <v>132</v>
      </c>
      <c r="Q13" s="36" t="s">
        <v>130</v>
      </c>
      <c r="R13" s="46">
        <f>VLOOKUP(Q13,$P$3:$Q$8,2,0)</f>
        <v>0.08</v>
      </c>
      <c r="U13" s="36" t="s">
        <v>132</v>
      </c>
      <c r="V13" s="36" t="s">
        <v>130</v>
      </c>
      <c r="W13" s="46">
        <f>HLOOKUP(V13,$V$3:$Z$4,2,0)</f>
        <v>0.08</v>
      </c>
    </row>
    <row r="14" spans="1:26" x14ac:dyDescent="0.25">
      <c r="J14" s="36" t="s">
        <v>115</v>
      </c>
      <c r="K14" s="36">
        <v>2.1</v>
      </c>
      <c r="L14" s="36" t="s">
        <v>119</v>
      </c>
      <c r="M14" s="36">
        <v>13</v>
      </c>
      <c r="N14" s="36">
        <v>57</v>
      </c>
      <c r="P14" s="36" t="s">
        <v>133</v>
      </c>
      <c r="Q14" s="36" t="s">
        <v>128</v>
      </c>
      <c r="R14" s="46">
        <f>VLOOKUP(Q14,$P$3:$Q$8,2,0)</f>
        <v>0.06</v>
      </c>
      <c r="U14" s="36" t="s">
        <v>133</v>
      </c>
      <c r="V14" s="36" t="s">
        <v>128</v>
      </c>
      <c r="W14" s="46">
        <f>HLOOKUP(V14,$V$3:$Z$4,2,0)</f>
        <v>0.06</v>
      </c>
    </row>
    <row r="15" spans="1:26" x14ac:dyDescent="0.25">
      <c r="J15" s="36" t="s">
        <v>116</v>
      </c>
      <c r="K15" s="36">
        <v>1.4</v>
      </c>
      <c r="L15" s="36" t="s">
        <v>120</v>
      </c>
      <c r="M15" s="36">
        <v>7</v>
      </c>
      <c r="N15" s="36">
        <v>55</v>
      </c>
      <c r="P15" s="36" t="s">
        <v>134</v>
      </c>
      <c r="Q15" s="36" t="s">
        <v>129</v>
      </c>
      <c r="R15" s="46">
        <f>VLOOKUP(Q15,$P$3:$Q$8,2,0)</f>
        <v>3.4500000000000003E-2</v>
      </c>
      <c r="U15" s="36" t="s">
        <v>134</v>
      </c>
      <c r="V15" s="36" t="s">
        <v>129</v>
      </c>
      <c r="W15" s="46">
        <f>HLOOKUP(V15,$V$3:$Z$4,2,0)</f>
        <v>3.4500000000000003E-2</v>
      </c>
    </row>
    <row r="16" spans="1:26" x14ac:dyDescent="0.25">
      <c r="A16" s="45" t="s">
        <v>82</v>
      </c>
      <c r="B16" s="36" t="s">
        <v>93</v>
      </c>
      <c r="J16" s="36" t="s">
        <v>117</v>
      </c>
      <c r="K16" s="36">
        <v>2</v>
      </c>
      <c r="L16" s="36" t="s">
        <v>118</v>
      </c>
      <c r="M16" s="36">
        <v>12</v>
      </c>
      <c r="N16" s="36">
        <v>50</v>
      </c>
      <c r="P16" s="36" t="s">
        <v>135</v>
      </c>
      <c r="Q16" s="36" t="s">
        <v>131</v>
      </c>
      <c r="R16" s="46">
        <f>VLOOKUP(Q16,$P$3:$Q$8,2,0)</f>
        <v>8.7499999999999994E-2</v>
      </c>
      <c r="U16" s="36" t="s">
        <v>135</v>
      </c>
      <c r="V16" s="36" t="s">
        <v>131</v>
      </c>
      <c r="W16" s="46">
        <f>HLOOKUP(V16,$V$3:$Z$4,2,0)</f>
        <v>8.7499999999999994E-2</v>
      </c>
    </row>
    <row r="17" spans="1:23" x14ac:dyDescent="0.25">
      <c r="A17" s="45" t="s">
        <v>99</v>
      </c>
      <c r="B17" s="36" t="s">
        <v>85</v>
      </c>
      <c r="P17" s="36" t="s">
        <v>136</v>
      </c>
      <c r="Q17" s="36" t="s">
        <v>127</v>
      </c>
      <c r="R17" s="46">
        <f>VLOOKUP(Q17,$P$3:$Q$8,2,0)</f>
        <v>0.15</v>
      </c>
      <c r="U17" s="36" t="s">
        <v>136</v>
      </c>
      <c r="V17" s="36" t="s">
        <v>127</v>
      </c>
      <c r="W17" s="46">
        <f>HLOOKUP(V17,$V$3:$Z$4,2,0)</f>
        <v>0.15</v>
      </c>
    </row>
    <row r="18" spans="1:23" ht="30" x14ac:dyDescent="0.25">
      <c r="A18" s="75" t="s">
        <v>100</v>
      </c>
      <c r="B18" s="36">
        <f>INDEX(C2:E13,MATCH(B16,B2:B13,0),MATCH(B17,C1:E1,0))</f>
        <v>86352</v>
      </c>
      <c r="N18" s="44" t="s">
        <v>121</v>
      </c>
    </row>
    <row r="20" spans="1:23" x14ac:dyDescent="0.25">
      <c r="I20" s="84" t="s">
        <v>122</v>
      </c>
      <c r="J20" s="84"/>
      <c r="K20" s="84"/>
      <c r="L20" s="84"/>
      <c r="M20" s="45" t="s">
        <v>115</v>
      </c>
      <c r="N20" s="38"/>
    </row>
    <row r="21" spans="1:23" x14ac:dyDescent="0.25">
      <c r="I21" s="85"/>
      <c r="J21" s="86" t="s">
        <v>123</v>
      </c>
      <c r="K21" s="86"/>
      <c r="L21" s="86"/>
      <c r="M21" s="36">
        <f>LOOKUP(M20,J13:J16,M13:M16)</f>
        <v>13</v>
      </c>
      <c r="N21" s="38"/>
    </row>
    <row r="22" spans="1:23" x14ac:dyDescent="0.25">
      <c r="I22" s="85"/>
      <c r="J22" s="86" t="s">
        <v>124</v>
      </c>
      <c r="K22" s="86"/>
      <c r="L22" s="86"/>
      <c r="M22" s="36">
        <f>LOOKUP(M20,J13:J16,N13:N16)</f>
        <v>57</v>
      </c>
      <c r="N22" s="38"/>
    </row>
    <row r="23" spans="1:23" x14ac:dyDescent="0.25">
      <c r="I23" s="36" t="s">
        <v>101</v>
      </c>
      <c r="J23" s="36" t="s">
        <v>102</v>
      </c>
      <c r="K23" s="36" t="s">
        <v>103</v>
      </c>
      <c r="L23" s="36" t="s">
        <v>104</v>
      </c>
      <c r="M23" s="36" t="s">
        <v>105</v>
      </c>
      <c r="N23" s="36" t="s">
        <v>106</v>
      </c>
    </row>
    <row r="24" spans="1:23" x14ac:dyDescent="0.25">
      <c r="I24" s="36" t="s">
        <v>102</v>
      </c>
      <c r="J24" s="36">
        <f>J4*($M$21/100)*$M$22</f>
        <v>0</v>
      </c>
      <c r="K24" s="36">
        <f>K4*($M$21/100)*$M$22</f>
        <v>7847.1900000000005</v>
      </c>
      <c r="L24" s="36">
        <f t="shared" ref="L24:N24" si="0">L4*($M$21/100)*$M$22</f>
        <v>17895.149999999998</v>
      </c>
      <c r="M24" s="36">
        <f t="shared" si="0"/>
        <v>60932.43</v>
      </c>
      <c r="N24" s="36">
        <f t="shared" si="0"/>
        <v>2652.7799999999997</v>
      </c>
    </row>
    <row r="25" spans="1:23" x14ac:dyDescent="0.25">
      <c r="I25" s="36" t="s">
        <v>103</v>
      </c>
      <c r="J25" s="36">
        <f>J5*($M$21/100)*$M$22</f>
        <v>7847.1900000000005</v>
      </c>
      <c r="K25" s="36">
        <f>K5*($M$21/100)*$M$22</f>
        <v>0</v>
      </c>
      <c r="L25" s="36">
        <f t="shared" ref="L25:N25" si="1">L5*($M$21/100)*$M$22</f>
        <v>9240.27</v>
      </c>
      <c r="M25" s="36">
        <f t="shared" si="1"/>
        <v>66964.17</v>
      </c>
      <c r="N25" s="36">
        <f t="shared" si="1"/>
        <v>6150.3</v>
      </c>
    </row>
    <row r="26" spans="1:23" x14ac:dyDescent="0.25">
      <c r="I26" s="36" t="s">
        <v>104</v>
      </c>
      <c r="J26" s="36">
        <f t="shared" ref="J26:N26" si="2">J6*($M$21/100)*$M$22</f>
        <v>17895.149999999998</v>
      </c>
      <c r="K26" s="36">
        <f t="shared" si="2"/>
        <v>9240.27</v>
      </c>
      <c r="L26" s="36">
        <f t="shared" si="2"/>
        <v>0</v>
      </c>
      <c r="M26" s="36">
        <f t="shared" si="2"/>
        <v>71713.98000000001</v>
      </c>
      <c r="N26" s="36">
        <f t="shared" si="2"/>
        <v>15598.050000000001</v>
      </c>
    </row>
    <row r="27" spans="1:23" x14ac:dyDescent="0.25">
      <c r="I27" s="36" t="s">
        <v>105</v>
      </c>
      <c r="J27" s="36">
        <f t="shared" ref="J27:N27" si="3">J7*($M$21/100)*$M$22</f>
        <v>60932.43</v>
      </c>
      <c r="K27" s="36">
        <f t="shared" si="3"/>
        <v>66964.17</v>
      </c>
      <c r="L27" s="36">
        <f t="shared" si="3"/>
        <v>71713.98000000001</v>
      </c>
      <c r="M27" s="36">
        <f t="shared" si="3"/>
        <v>0</v>
      </c>
      <c r="N27" s="36">
        <f t="shared" si="3"/>
        <v>61443.72</v>
      </c>
    </row>
    <row r="28" spans="1:23" x14ac:dyDescent="0.25">
      <c r="I28" s="36" t="s">
        <v>106</v>
      </c>
      <c r="J28" s="36">
        <f t="shared" ref="J28:N28" si="4">J8*($M$21/100)*$M$22</f>
        <v>2652.7799999999997</v>
      </c>
      <c r="K28" s="36">
        <f t="shared" si="4"/>
        <v>6150.3</v>
      </c>
      <c r="L28" s="36">
        <f t="shared" si="4"/>
        <v>15598.050000000001</v>
      </c>
      <c r="M28" s="36">
        <f t="shared" si="4"/>
        <v>61443.72</v>
      </c>
      <c r="N28" s="36">
        <f t="shared" si="4"/>
        <v>0</v>
      </c>
    </row>
  </sheetData>
  <mergeCells count="4">
    <mergeCell ref="I20:L20"/>
    <mergeCell ref="I21:I22"/>
    <mergeCell ref="J21:L21"/>
    <mergeCell ref="J22:L22"/>
  </mergeCells>
  <phoneticPr fontId="5" type="noConversion"/>
  <dataValidations disablePrompts="1" count="3">
    <dataValidation type="list" allowBlank="1" showInputMessage="1" showErrorMessage="1" sqref="B16" xr:uid="{4AF2F658-295F-440C-A046-AF2E8B5460A1}">
      <formula1>$B$2:$B$13</formula1>
    </dataValidation>
    <dataValidation type="list" allowBlank="1" showInputMessage="1" showErrorMessage="1" sqref="B17" xr:uid="{AE62468B-CDEB-4A0E-8EA4-250E6E31F98D}">
      <formula1>$C$1:$E$1</formula1>
    </dataValidation>
    <dataValidation type="list" allowBlank="1" showInputMessage="1" showErrorMessage="1" sqref="M20" xr:uid="{34ED6B1D-10AA-4DDE-B0BB-2EA87D36AE77}">
      <formula1>$J$13:$J$16</formula1>
    </dataValidation>
  </dataValidations>
  <pageMargins left="1.0416666666666666E-2" right="1.0416666666666666E-2" top="0.75" bottom="0.75" header="0.3" footer="0.3"/>
  <pageSetup orientation="landscape" r:id="rId1"/>
  <headerFooter>
    <oddFooter>&amp;RХаневский Ярослав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6802274-737F-48C3-A2A2-ECB1D6004E5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'Зад. 2'!C2:E2</xm:f>
              <xm:sqref>F2</xm:sqref>
            </x14:sparkline>
            <x14:sparkline>
              <xm:f>'Зад. 2'!C3:E3</xm:f>
              <xm:sqref>F3</xm:sqref>
            </x14:sparkline>
            <x14:sparkline>
              <xm:f>'Зад. 2'!C4:E4</xm:f>
              <xm:sqref>F4</xm:sqref>
            </x14:sparkline>
            <x14:sparkline>
              <xm:f>'Зад. 2'!C5:E5</xm:f>
              <xm:sqref>F5</xm:sqref>
            </x14:sparkline>
            <x14:sparkline>
              <xm:f>'Зад. 2'!C6:E6</xm:f>
              <xm:sqref>F6</xm:sqref>
            </x14:sparkline>
            <x14:sparkline>
              <xm:f>'Зад. 2'!C7:E7</xm:f>
              <xm:sqref>F7</xm:sqref>
            </x14:sparkline>
            <x14:sparkline>
              <xm:f>'Зад. 2'!C8:E8</xm:f>
              <xm:sqref>F8</xm:sqref>
            </x14:sparkline>
            <x14:sparkline>
              <xm:f>'Зад. 2'!C9:E9</xm:f>
              <xm:sqref>F9</xm:sqref>
            </x14:sparkline>
            <x14:sparkline>
              <xm:f>'Зад. 2'!C10:E10</xm:f>
              <xm:sqref>F10</xm:sqref>
            </x14:sparkline>
            <x14:sparkline>
              <xm:f>'Зад. 2'!C11:E11</xm:f>
              <xm:sqref>F11</xm:sqref>
            </x14:sparkline>
            <x14:sparkline>
              <xm:f>'Зад. 2'!C12:E12</xm:f>
              <xm:sqref>F12</xm:sqref>
            </x14:sparkline>
            <x14:sparkline>
              <xm:f>'Зад. 2'!C13:E13</xm:f>
              <xm:sqref>F13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6755-F497-442D-A0E0-FF336FA92A7B}">
  <dimension ref="A1:J94"/>
  <sheetViews>
    <sheetView zoomScaleNormal="100" workbookViewId="0">
      <selection activeCell="B5" sqref="B5:F5"/>
    </sheetView>
  </sheetViews>
  <sheetFormatPr defaultRowHeight="15" x14ac:dyDescent="0.25"/>
  <cols>
    <col min="1" max="1" width="9.28515625" bestFit="1" customWidth="1"/>
    <col min="2" max="2" width="35.28515625" bestFit="1" customWidth="1"/>
    <col min="3" max="3" width="7.85546875" customWidth="1"/>
    <col min="4" max="4" width="11.85546875" customWidth="1"/>
    <col min="5" max="5" width="12.5703125" bestFit="1" customWidth="1"/>
    <col min="6" max="6" width="11.28515625" customWidth="1"/>
    <col min="7" max="7" width="5.140625" customWidth="1"/>
    <col min="11" max="11" width="3.140625" customWidth="1"/>
    <col min="24" max="24" width="9.140625" customWidth="1"/>
  </cols>
  <sheetData>
    <row r="1" spans="1:10" ht="30.75" customHeight="1" x14ac:dyDescent="0.25">
      <c r="A1" s="47" t="s">
        <v>137</v>
      </c>
      <c r="B1" s="48" t="s">
        <v>138</v>
      </c>
      <c r="C1" s="48" t="s">
        <v>139</v>
      </c>
      <c r="D1" s="48" t="s">
        <v>140</v>
      </c>
      <c r="E1" s="48" t="s">
        <v>141</v>
      </c>
      <c r="F1" s="48" t="s">
        <v>142</v>
      </c>
      <c r="H1" s="50" t="s">
        <v>145</v>
      </c>
      <c r="I1" s="50" t="s">
        <v>141</v>
      </c>
      <c r="J1" s="50" t="s">
        <v>142</v>
      </c>
    </row>
    <row r="2" spans="1:10" ht="17.25" x14ac:dyDescent="0.25">
      <c r="A2" s="36">
        <v>27</v>
      </c>
      <c r="B2" s="36">
        <v>-8</v>
      </c>
      <c r="C2" s="36">
        <v>15</v>
      </c>
      <c r="D2" s="36">
        <v>0.25</v>
      </c>
      <c r="E2" s="49" t="s">
        <v>143</v>
      </c>
      <c r="F2" s="49" t="s">
        <v>144</v>
      </c>
      <c r="H2" s="36">
        <v>-8</v>
      </c>
      <c r="I2" s="36">
        <f>2*(ABS(H2-5)^6)+2</f>
        <v>9653620</v>
      </c>
      <c r="J2" s="36">
        <f>2*(H2+2)</f>
        <v>-12</v>
      </c>
    </row>
    <row r="3" spans="1:10" x14ac:dyDescent="0.25">
      <c r="H3" s="36">
        <v>-7.75</v>
      </c>
      <c r="I3" s="36">
        <f t="shared" ref="I3:I66" si="0">2*(ABS(H3-5)^6)+2</f>
        <v>8591939.4028320313</v>
      </c>
      <c r="J3" s="36">
        <f t="shared" ref="J3:J66" si="1">2*(H3+2)</f>
        <v>-11.5</v>
      </c>
    </row>
    <row r="4" spans="1:10" x14ac:dyDescent="0.25">
      <c r="H4" s="36">
        <v>-7.5</v>
      </c>
      <c r="I4" s="36">
        <f t="shared" si="0"/>
        <v>7629396.53125</v>
      </c>
      <c r="J4" s="36">
        <f t="shared" si="1"/>
        <v>-11</v>
      </c>
    </row>
    <row r="5" spans="1:10" x14ac:dyDescent="0.25">
      <c r="A5" s="51"/>
      <c r="B5" s="87" t="s">
        <v>146</v>
      </c>
      <c r="C5" s="87"/>
      <c r="D5" s="87"/>
      <c r="E5" s="87"/>
      <c r="F5" s="87"/>
      <c r="H5" s="36">
        <v>-7.25</v>
      </c>
      <c r="I5" s="36">
        <f t="shared" si="0"/>
        <v>6758443.0161132813</v>
      </c>
      <c r="J5" s="36">
        <f t="shared" si="1"/>
        <v>-10.5</v>
      </c>
    </row>
    <row r="6" spans="1:10" ht="45" x14ac:dyDescent="0.25">
      <c r="A6" s="52" t="s">
        <v>0</v>
      </c>
      <c r="B6" s="52" t="s">
        <v>147</v>
      </c>
      <c r="C6" s="47" t="s">
        <v>148</v>
      </c>
      <c r="D6" s="47" t="s">
        <v>149</v>
      </c>
      <c r="E6" s="47" t="s">
        <v>150</v>
      </c>
      <c r="F6" s="47" t="s">
        <v>151</v>
      </c>
      <c r="H6" s="36">
        <v>-7</v>
      </c>
      <c r="I6" s="36">
        <f t="shared" si="0"/>
        <v>5971970</v>
      </c>
      <c r="J6" s="36">
        <f t="shared" si="1"/>
        <v>-10</v>
      </c>
    </row>
    <row r="7" spans="1:10" x14ac:dyDescent="0.25">
      <c r="A7" s="36">
        <v>1</v>
      </c>
      <c r="B7" s="36" t="s">
        <v>152</v>
      </c>
      <c r="C7" s="42">
        <v>2000</v>
      </c>
      <c r="D7" s="42">
        <v>13</v>
      </c>
      <c r="E7" s="42">
        <v>35.799999999999997</v>
      </c>
      <c r="F7" s="42">
        <v>49.7</v>
      </c>
      <c r="H7" s="36">
        <v>-6.75</v>
      </c>
      <c r="I7" s="36">
        <f t="shared" si="0"/>
        <v>5263290.7348632813</v>
      </c>
      <c r="J7" s="36">
        <f t="shared" si="1"/>
        <v>-9.5</v>
      </c>
    </row>
    <row r="8" spans="1:10" x14ac:dyDescent="0.25">
      <c r="A8" s="36">
        <v>2</v>
      </c>
      <c r="B8" s="36" t="s">
        <v>153</v>
      </c>
      <c r="C8" s="42">
        <v>1993</v>
      </c>
      <c r="D8" s="42">
        <v>10.5</v>
      </c>
      <c r="E8" s="42">
        <v>26.9</v>
      </c>
      <c r="F8" s="42">
        <v>53.6</v>
      </c>
      <c r="H8" s="36">
        <v>-6.5</v>
      </c>
      <c r="I8" s="36">
        <f t="shared" si="0"/>
        <v>4626123.53125</v>
      </c>
      <c r="J8" s="36">
        <f t="shared" si="1"/>
        <v>-9</v>
      </c>
    </row>
    <row r="9" spans="1:10" x14ac:dyDescent="0.25">
      <c r="A9" s="36">
        <v>3</v>
      </c>
      <c r="B9" s="36" t="s">
        <v>154</v>
      </c>
      <c r="C9" s="42">
        <v>1984</v>
      </c>
      <c r="D9" s="42">
        <v>5.2</v>
      </c>
      <c r="E9" s="42">
        <v>14.5</v>
      </c>
      <c r="F9" s="42">
        <v>49.3</v>
      </c>
      <c r="H9" s="36">
        <v>-6.25</v>
      </c>
      <c r="I9" s="36">
        <f t="shared" si="0"/>
        <v>4054575.0590820313</v>
      </c>
      <c r="J9" s="36">
        <f t="shared" si="1"/>
        <v>-8.5</v>
      </c>
    </row>
    <row r="10" spans="1:10" x14ac:dyDescent="0.25">
      <c r="A10" s="36">
        <v>4</v>
      </c>
      <c r="B10" s="36" t="s">
        <v>155</v>
      </c>
      <c r="C10" s="42">
        <v>1993</v>
      </c>
      <c r="D10" s="42">
        <v>4.9000000000000004</v>
      </c>
      <c r="E10" s="42">
        <v>12.9</v>
      </c>
      <c r="F10" s="42">
        <v>52.3</v>
      </c>
      <c r="H10" s="36">
        <v>-6</v>
      </c>
      <c r="I10" s="36">
        <f t="shared" si="0"/>
        <v>3543124</v>
      </c>
      <c r="J10" s="36">
        <f t="shared" si="1"/>
        <v>-8</v>
      </c>
    </row>
    <row r="11" spans="1:10" x14ac:dyDescent="0.25">
      <c r="A11" s="36">
        <v>5</v>
      </c>
      <c r="B11" s="36" t="s">
        <v>156</v>
      </c>
      <c r="C11" s="42">
        <v>2000</v>
      </c>
      <c r="D11" s="42">
        <v>3.7</v>
      </c>
      <c r="E11" s="42">
        <v>10</v>
      </c>
      <c r="F11" s="42">
        <v>51.2</v>
      </c>
      <c r="H11" s="36">
        <v>-5.75</v>
      </c>
      <c r="I11" s="36">
        <f t="shared" si="0"/>
        <v>3086605.0512695313</v>
      </c>
      <c r="J11" s="36">
        <f t="shared" si="1"/>
        <v>-7.5</v>
      </c>
    </row>
    <row r="12" spans="1:10" x14ac:dyDescent="0.25">
      <c r="A12" s="36">
        <v>6</v>
      </c>
      <c r="B12" s="36" t="s">
        <v>157</v>
      </c>
      <c r="C12" s="42">
        <v>1998</v>
      </c>
      <c r="D12" s="42">
        <v>3.6</v>
      </c>
      <c r="E12" s="42">
        <v>9.6999999999999993</v>
      </c>
      <c r="F12" s="42">
        <v>51.1</v>
      </c>
      <c r="H12" s="36">
        <v>-5.5</v>
      </c>
      <c r="I12" s="36">
        <f t="shared" si="0"/>
        <v>2680193.28125</v>
      </c>
      <c r="J12" s="36">
        <f t="shared" si="1"/>
        <v>-7</v>
      </c>
    </row>
    <row r="13" spans="1:10" x14ac:dyDescent="0.25">
      <c r="A13" s="36">
        <v>7</v>
      </c>
      <c r="B13" s="36" t="s">
        <v>158</v>
      </c>
      <c r="C13" s="42">
        <v>2004</v>
      </c>
      <c r="D13" s="42">
        <v>3</v>
      </c>
      <c r="E13" s="42">
        <v>7.8</v>
      </c>
      <c r="F13" s="42">
        <v>52.3</v>
      </c>
      <c r="H13" s="36">
        <v>-5.25</v>
      </c>
      <c r="I13" s="36">
        <f t="shared" si="0"/>
        <v>2319388.8364257813</v>
      </c>
      <c r="J13" s="36">
        <f t="shared" si="1"/>
        <v>-6.5</v>
      </c>
    </row>
    <row r="14" spans="1:10" x14ac:dyDescent="0.25">
      <c r="A14" s="36">
        <v>8</v>
      </c>
      <c r="B14" s="36" t="s">
        <v>159</v>
      </c>
      <c r="C14" s="42">
        <v>2013</v>
      </c>
      <c r="D14" s="42">
        <v>2.9</v>
      </c>
      <c r="E14" s="42">
        <v>8.1</v>
      </c>
      <c r="F14" s="42">
        <v>49.7</v>
      </c>
      <c r="H14" s="36">
        <v>-5</v>
      </c>
      <c r="I14" s="36">
        <f t="shared" si="0"/>
        <v>2000002</v>
      </c>
      <c r="J14" s="36">
        <f t="shared" si="1"/>
        <v>-6</v>
      </c>
    </row>
    <row r="15" spans="1:10" x14ac:dyDescent="0.25">
      <c r="A15" s="36">
        <v>9</v>
      </c>
      <c r="B15" s="36" t="s">
        <v>160</v>
      </c>
      <c r="C15" s="42">
        <v>1998</v>
      </c>
      <c r="D15" s="42">
        <v>2.9</v>
      </c>
      <c r="E15" s="42">
        <v>8.1</v>
      </c>
      <c r="F15" s="42">
        <v>48.9</v>
      </c>
      <c r="H15" s="36">
        <v>-4.75</v>
      </c>
      <c r="I15" s="36">
        <f t="shared" si="0"/>
        <v>1718138.6020507813</v>
      </c>
      <c r="J15" s="36">
        <f t="shared" si="1"/>
        <v>-5.5</v>
      </c>
    </row>
    <row r="16" spans="1:10" x14ac:dyDescent="0.25">
      <c r="A16" s="36">
        <v>10</v>
      </c>
      <c r="B16" s="36" t="s">
        <v>161</v>
      </c>
      <c r="C16" s="42">
        <v>2003</v>
      </c>
      <c r="D16" s="42">
        <v>2.2999999999999998</v>
      </c>
      <c r="E16" s="42">
        <v>5.9</v>
      </c>
      <c r="F16" s="42">
        <v>53.3</v>
      </c>
      <c r="H16" s="36">
        <v>-4.5</v>
      </c>
      <c r="I16" s="36">
        <f t="shared" si="0"/>
        <v>1470185.78125</v>
      </c>
      <c r="J16" s="36">
        <f t="shared" si="1"/>
        <v>-5</v>
      </c>
    </row>
    <row r="17" spans="1:10" x14ac:dyDescent="0.25">
      <c r="A17" s="36">
        <v>11</v>
      </c>
      <c r="B17" s="36" t="s">
        <v>162</v>
      </c>
      <c r="C17" s="42">
        <v>1998</v>
      </c>
      <c r="D17" s="42">
        <v>2.2000000000000002</v>
      </c>
      <c r="E17" s="42">
        <v>4.8</v>
      </c>
      <c r="F17" s="42">
        <v>63.3</v>
      </c>
      <c r="H17" s="36">
        <v>-4.25</v>
      </c>
      <c r="I17" s="36">
        <f t="shared" si="0"/>
        <v>1252798.0981445313</v>
      </c>
      <c r="J17" s="36">
        <f t="shared" si="1"/>
        <v>-4.5</v>
      </c>
    </row>
    <row r="18" spans="1:10" x14ac:dyDescent="0.25">
      <c r="A18" s="36">
        <v>12</v>
      </c>
      <c r="B18" s="36" t="s">
        <v>163</v>
      </c>
      <c r="C18" s="42">
        <v>1994</v>
      </c>
      <c r="D18" s="42">
        <v>2.2000000000000002</v>
      </c>
      <c r="E18" s="42">
        <v>4.5</v>
      </c>
      <c r="F18" s="42">
        <v>67.8</v>
      </c>
      <c r="H18" s="36">
        <v>-4</v>
      </c>
      <c r="I18" s="36">
        <f t="shared" si="0"/>
        <v>1062884</v>
      </c>
      <c r="J18" s="36">
        <f t="shared" si="1"/>
        <v>-4</v>
      </c>
    </row>
    <row r="19" spans="1:10" x14ac:dyDescent="0.25">
      <c r="A19" s="36">
        <v>13</v>
      </c>
      <c r="B19" s="36" t="s">
        <v>164</v>
      </c>
      <c r="C19" s="42">
        <v>1974</v>
      </c>
      <c r="D19" s="42">
        <v>2.1</v>
      </c>
      <c r="E19" s="42">
        <v>5.4</v>
      </c>
      <c r="F19" s="42">
        <v>52.8</v>
      </c>
      <c r="H19" s="36">
        <v>-3.75</v>
      </c>
      <c r="I19" s="36">
        <f t="shared" si="0"/>
        <v>897592.63720703125</v>
      </c>
      <c r="J19" s="36">
        <f t="shared" si="1"/>
        <v>-3.5</v>
      </c>
    </row>
    <row r="20" spans="1:10" x14ac:dyDescent="0.25">
      <c r="A20" s="36">
        <v>14</v>
      </c>
      <c r="B20" s="36" t="s">
        <v>165</v>
      </c>
      <c r="C20" s="42">
        <v>1993</v>
      </c>
      <c r="D20" s="42">
        <v>2</v>
      </c>
      <c r="E20" s="42">
        <v>4.9000000000000004</v>
      </c>
      <c r="F20" s="42">
        <v>55.1</v>
      </c>
      <c r="H20" s="36">
        <v>-3.5</v>
      </c>
      <c r="I20" s="36">
        <f t="shared" si="0"/>
        <v>754301.03125</v>
      </c>
      <c r="J20" s="36">
        <f t="shared" si="1"/>
        <v>-3</v>
      </c>
    </row>
    <row r="21" spans="1:10" x14ac:dyDescent="0.25">
      <c r="A21" s="36">
        <v>15</v>
      </c>
      <c r="B21" s="36" t="s">
        <v>166</v>
      </c>
      <c r="C21" s="42">
        <v>1966</v>
      </c>
      <c r="D21" s="42">
        <v>2</v>
      </c>
      <c r="E21" s="42">
        <v>5.0999999999999996</v>
      </c>
      <c r="F21" s="42">
        <v>52.7</v>
      </c>
      <c r="H21" s="36">
        <v>-3.25</v>
      </c>
      <c r="I21" s="36">
        <f t="shared" si="0"/>
        <v>630601.59423828125</v>
      </c>
      <c r="J21" s="36">
        <f t="shared" si="1"/>
        <v>-2.5</v>
      </c>
    </row>
    <row r="22" spans="1:10" x14ac:dyDescent="0.25">
      <c r="A22" s="36">
        <v>16</v>
      </c>
      <c r="B22" s="36" t="s">
        <v>167</v>
      </c>
      <c r="C22" s="42">
        <v>2007</v>
      </c>
      <c r="D22" s="42">
        <v>1.8</v>
      </c>
      <c r="E22" s="42">
        <v>4.7</v>
      </c>
      <c r="F22" s="42">
        <v>53</v>
      </c>
      <c r="H22" s="36">
        <v>-3</v>
      </c>
      <c r="I22" s="36">
        <f t="shared" si="0"/>
        <v>524290</v>
      </c>
      <c r="J22" s="36">
        <f t="shared" si="1"/>
        <v>-2</v>
      </c>
    </row>
    <row r="23" spans="1:10" x14ac:dyDescent="0.25">
      <c r="A23" s="36">
        <v>17</v>
      </c>
      <c r="B23" s="36" t="s">
        <v>168</v>
      </c>
      <c r="C23" s="42">
        <v>1963</v>
      </c>
      <c r="D23" s="42">
        <v>1.8</v>
      </c>
      <c r="E23" s="42">
        <v>7.1</v>
      </c>
      <c r="F23" s="42">
        <v>34</v>
      </c>
      <c r="H23" s="36">
        <v>-2.75</v>
      </c>
      <c r="I23" s="36">
        <f t="shared" si="0"/>
        <v>433353.40673828125</v>
      </c>
      <c r="J23" s="36">
        <f t="shared" si="1"/>
        <v>-1.5</v>
      </c>
    </row>
    <row r="24" spans="1:10" x14ac:dyDescent="0.25">
      <c r="A24" s="36">
        <v>18</v>
      </c>
      <c r="B24" s="36" t="s">
        <v>169</v>
      </c>
      <c r="C24" s="42">
        <v>2013</v>
      </c>
      <c r="D24" s="42">
        <v>1.7</v>
      </c>
      <c r="E24" s="42">
        <v>4.7</v>
      </c>
      <c r="F24" s="42">
        <v>49.9</v>
      </c>
      <c r="H24" s="36">
        <v>-2.5</v>
      </c>
      <c r="I24" s="36">
        <f t="shared" si="0"/>
        <v>355959.03125</v>
      </c>
      <c r="J24" s="36">
        <f t="shared" si="1"/>
        <v>-1</v>
      </c>
    </row>
    <row r="25" spans="1:10" x14ac:dyDescent="0.25">
      <c r="A25" s="36">
        <v>19</v>
      </c>
      <c r="B25" s="36" t="s">
        <v>170</v>
      </c>
      <c r="C25" s="42">
        <v>1888</v>
      </c>
      <c r="D25" s="42">
        <v>1.5</v>
      </c>
      <c r="E25" s="42">
        <v>3.5</v>
      </c>
      <c r="F25" s="42">
        <v>58.6</v>
      </c>
      <c r="H25" s="36">
        <v>-2.25</v>
      </c>
      <c r="I25" s="36">
        <f t="shared" si="0"/>
        <v>290443.07470703125</v>
      </c>
      <c r="J25" s="36">
        <f t="shared" si="1"/>
        <v>-0.5</v>
      </c>
    </row>
    <row r="26" spans="1:10" x14ac:dyDescent="0.25">
      <c r="A26" s="36">
        <v>20</v>
      </c>
      <c r="B26" s="36" t="s">
        <v>171</v>
      </c>
      <c r="C26" s="42">
        <v>1975</v>
      </c>
      <c r="D26" s="42">
        <v>1.5</v>
      </c>
      <c r="E26" s="42">
        <v>5.9</v>
      </c>
      <c r="F26" s="42">
        <v>34.799999999999997</v>
      </c>
      <c r="H26" s="36">
        <v>-2</v>
      </c>
      <c r="I26" s="36">
        <f t="shared" si="0"/>
        <v>235300</v>
      </c>
      <c r="J26" s="36">
        <f t="shared" si="1"/>
        <v>0</v>
      </c>
    </row>
    <row r="27" spans="1:10" x14ac:dyDescent="0.25">
      <c r="H27" s="36">
        <v>-1.75</v>
      </c>
      <c r="I27" s="36">
        <f t="shared" si="0"/>
        <v>189172.16064453125</v>
      </c>
      <c r="J27" s="36">
        <f t="shared" si="1"/>
        <v>0.5</v>
      </c>
    </row>
    <row r="28" spans="1:10" x14ac:dyDescent="0.25">
      <c r="H28" s="36">
        <v>-1.5</v>
      </c>
      <c r="I28" s="36">
        <f t="shared" si="0"/>
        <v>150839.78125</v>
      </c>
      <c r="J28" s="36">
        <f t="shared" si="1"/>
        <v>1</v>
      </c>
    </row>
    <row r="29" spans="1:10" x14ac:dyDescent="0.25">
      <c r="H29" s="36">
        <v>-1.25</v>
      </c>
      <c r="I29" s="36">
        <f t="shared" si="0"/>
        <v>119211.28955078125</v>
      </c>
      <c r="J29" s="36">
        <f t="shared" si="1"/>
        <v>1.5</v>
      </c>
    </row>
    <row r="30" spans="1:10" x14ac:dyDescent="0.25">
      <c r="H30" s="36">
        <v>-1</v>
      </c>
      <c r="I30" s="36">
        <f t="shared" si="0"/>
        <v>93314</v>
      </c>
      <c r="J30" s="36">
        <f t="shared" si="1"/>
        <v>2</v>
      </c>
    </row>
    <row r="31" spans="1:10" x14ac:dyDescent="0.25">
      <c r="H31" s="36">
        <v>-0.75</v>
      </c>
      <c r="I31" s="36">
        <f t="shared" si="0"/>
        <v>72285.14892578125</v>
      </c>
      <c r="J31" s="36">
        <f t="shared" si="1"/>
        <v>2.5</v>
      </c>
    </row>
    <row r="32" spans="1:10" x14ac:dyDescent="0.25">
      <c r="H32" s="36">
        <v>-0.5</v>
      </c>
      <c r="I32" s="36">
        <f t="shared" si="0"/>
        <v>55363.28125</v>
      </c>
      <c r="J32" s="36">
        <f t="shared" si="1"/>
        <v>3</v>
      </c>
    </row>
    <row r="33" spans="8:10" x14ac:dyDescent="0.25">
      <c r="H33" s="36">
        <v>-0.25</v>
      </c>
      <c r="I33" s="36">
        <f t="shared" si="0"/>
        <v>41879.98876953125</v>
      </c>
      <c r="J33" s="36">
        <f t="shared" si="1"/>
        <v>3.5</v>
      </c>
    </row>
    <row r="34" spans="8:10" x14ac:dyDescent="0.25">
      <c r="H34" s="36">
        <v>0</v>
      </c>
      <c r="I34" s="36">
        <f t="shared" si="0"/>
        <v>31252</v>
      </c>
      <c r="J34" s="36">
        <f t="shared" si="1"/>
        <v>4</v>
      </c>
    </row>
    <row r="35" spans="8:10" x14ac:dyDescent="0.25">
      <c r="H35" s="36">
        <v>0.25</v>
      </c>
      <c r="I35" s="36">
        <f t="shared" si="0"/>
        <v>22973.62158203125</v>
      </c>
      <c r="J35" s="36">
        <f t="shared" si="1"/>
        <v>4.5</v>
      </c>
    </row>
    <row r="36" spans="8:10" x14ac:dyDescent="0.25">
      <c r="H36" s="36">
        <v>0.5</v>
      </c>
      <c r="I36" s="36">
        <f t="shared" si="0"/>
        <v>16609.53125</v>
      </c>
      <c r="J36" s="36">
        <f t="shared" si="1"/>
        <v>5</v>
      </c>
    </row>
    <row r="37" spans="8:10" x14ac:dyDescent="0.25">
      <c r="H37" s="36">
        <v>0.75</v>
      </c>
      <c r="I37" s="36">
        <f t="shared" si="0"/>
        <v>11787.92236328125</v>
      </c>
      <c r="J37" s="36">
        <f t="shared" si="1"/>
        <v>5.5</v>
      </c>
    </row>
    <row r="38" spans="8:10" x14ac:dyDescent="0.25">
      <c r="H38" s="36">
        <v>1</v>
      </c>
      <c r="I38" s="36">
        <f t="shared" si="0"/>
        <v>8194</v>
      </c>
      <c r="J38" s="36">
        <f t="shared" si="1"/>
        <v>6</v>
      </c>
    </row>
    <row r="39" spans="8:10" x14ac:dyDescent="0.25">
      <c r="H39" s="36">
        <v>1.25</v>
      </c>
      <c r="I39" s="36">
        <f t="shared" si="0"/>
        <v>5563.82861328125</v>
      </c>
      <c r="J39" s="36">
        <f t="shared" si="1"/>
        <v>6.5</v>
      </c>
    </row>
    <row r="40" spans="8:10" x14ac:dyDescent="0.25">
      <c r="H40" s="36">
        <v>1.5</v>
      </c>
      <c r="I40" s="36">
        <f t="shared" si="0"/>
        <v>3678.53125</v>
      </c>
      <c r="J40" s="36">
        <f t="shared" si="1"/>
        <v>7</v>
      </c>
    </row>
    <row r="41" spans="8:10" x14ac:dyDescent="0.25">
      <c r="H41" s="36">
        <v>1.75</v>
      </c>
      <c r="I41" s="36">
        <f t="shared" si="0"/>
        <v>2358.84033203125</v>
      </c>
      <c r="J41" s="36">
        <f t="shared" si="1"/>
        <v>7.5</v>
      </c>
    </row>
    <row r="42" spans="8:10" x14ac:dyDescent="0.25">
      <c r="H42" s="36">
        <v>2</v>
      </c>
      <c r="I42" s="36">
        <f t="shared" si="0"/>
        <v>1460</v>
      </c>
      <c r="J42" s="36">
        <f t="shared" si="1"/>
        <v>8</v>
      </c>
    </row>
    <row r="43" spans="8:10" x14ac:dyDescent="0.25">
      <c r="H43" s="36">
        <v>2.25</v>
      </c>
      <c r="I43" s="36">
        <f t="shared" si="0"/>
        <v>867.02001953125</v>
      </c>
      <c r="J43" s="36">
        <f t="shared" si="1"/>
        <v>8.5</v>
      </c>
    </row>
    <row r="44" spans="8:10" x14ac:dyDescent="0.25">
      <c r="H44" s="36">
        <v>2.5</v>
      </c>
      <c r="I44" s="36">
        <f t="shared" si="0"/>
        <v>490.28125</v>
      </c>
      <c r="J44" s="36">
        <f t="shared" si="1"/>
        <v>9</v>
      </c>
    </row>
    <row r="45" spans="8:10" x14ac:dyDescent="0.25">
      <c r="H45" s="36">
        <v>2.75</v>
      </c>
      <c r="I45" s="36">
        <f t="shared" si="0"/>
        <v>261.49267578125</v>
      </c>
      <c r="J45" s="36">
        <f t="shared" si="1"/>
        <v>9.5</v>
      </c>
    </row>
    <row r="46" spans="8:10" x14ac:dyDescent="0.25">
      <c r="H46" s="36">
        <v>3</v>
      </c>
      <c r="I46" s="36">
        <f t="shared" si="0"/>
        <v>130</v>
      </c>
      <c r="J46" s="36">
        <f t="shared" si="1"/>
        <v>10</v>
      </c>
    </row>
    <row r="47" spans="8:10" x14ac:dyDescent="0.25">
      <c r="H47" s="36">
        <v>3.25</v>
      </c>
      <c r="I47" s="36">
        <f t="shared" si="0"/>
        <v>59.44580078125</v>
      </c>
      <c r="J47" s="36">
        <f t="shared" si="1"/>
        <v>10.5</v>
      </c>
    </row>
    <row r="48" spans="8:10" x14ac:dyDescent="0.25">
      <c r="H48" s="36">
        <v>3.5</v>
      </c>
      <c r="I48" s="36">
        <f t="shared" si="0"/>
        <v>24.78125</v>
      </c>
      <c r="J48" s="36">
        <f t="shared" si="1"/>
        <v>11</v>
      </c>
    </row>
    <row r="49" spans="8:10" x14ac:dyDescent="0.25">
      <c r="H49" s="36">
        <v>3.75</v>
      </c>
      <c r="I49" s="36">
        <f t="shared" si="0"/>
        <v>9.62939453125</v>
      </c>
      <c r="J49" s="36">
        <f t="shared" si="1"/>
        <v>11.5</v>
      </c>
    </row>
    <row r="50" spans="8:10" x14ac:dyDescent="0.25">
      <c r="H50" s="36">
        <v>4</v>
      </c>
      <c r="I50" s="36">
        <f t="shared" si="0"/>
        <v>4</v>
      </c>
      <c r="J50" s="36">
        <f t="shared" si="1"/>
        <v>12</v>
      </c>
    </row>
    <row r="51" spans="8:10" x14ac:dyDescent="0.25">
      <c r="H51" s="36">
        <v>4.25</v>
      </c>
      <c r="I51" s="36">
        <f t="shared" si="0"/>
        <v>2.35595703125</v>
      </c>
      <c r="J51" s="36">
        <f t="shared" si="1"/>
        <v>12.5</v>
      </c>
    </row>
    <row r="52" spans="8:10" x14ac:dyDescent="0.25">
      <c r="H52" s="36">
        <v>4.5</v>
      </c>
      <c r="I52" s="36">
        <f t="shared" si="0"/>
        <v>2.03125</v>
      </c>
      <c r="J52" s="36">
        <f t="shared" si="1"/>
        <v>13</v>
      </c>
    </row>
    <row r="53" spans="8:10" x14ac:dyDescent="0.25">
      <c r="H53" s="36">
        <v>4.75</v>
      </c>
      <c r="I53" s="36">
        <f t="shared" si="0"/>
        <v>2.00048828125</v>
      </c>
      <c r="J53" s="36">
        <f t="shared" si="1"/>
        <v>13.5</v>
      </c>
    </row>
    <row r="54" spans="8:10" x14ac:dyDescent="0.25">
      <c r="H54" s="36">
        <v>5</v>
      </c>
      <c r="I54" s="36">
        <f t="shared" si="0"/>
        <v>2</v>
      </c>
      <c r="J54" s="36">
        <f t="shared" si="1"/>
        <v>14</v>
      </c>
    </row>
    <row r="55" spans="8:10" x14ac:dyDescent="0.25">
      <c r="H55" s="36">
        <v>5.25</v>
      </c>
      <c r="I55" s="36">
        <f t="shared" si="0"/>
        <v>2.00048828125</v>
      </c>
      <c r="J55" s="36">
        <f t="shared" si="1"/>
        <v>14.5</v>
      </c>
    </row>
    <row r="56" spans="8:10" x14ac:dyDescent="0.25">
      <c r="H56" s="36">
        <v>5.5</v>
      </c>
      <c r="I56" s="36">
        <f t="shared" si="0"/>
        <v>2.03125</v>
      </c>
      <c r="J56" s="36">
        <f t="shared" si="1"/>
        <v>15</v>
      </c>
    </row>
    <row r="57" spans="8:10" x14ac:dyDescent="0.25">
      <c r="H57" s="36">
        <v>5.75</v>
      </c>
      <c r="I57" s="36">
        <f t="shared" si="0"/>
        <v>2.35595703125</v>
      </c>
      <c r="J57" s="36">
        <f t="shared" si="1"/>
        <v>15.5</v>
      </c>
    </row>
    <row r="58" spans="8:10" x14ac:dyDescent="0.25">
      <c r="H58" s="36">
        <v>6</v>
      </c>
      <c r="I58" s="36">
        <f t="shared" si="0"/>
        <v>4</v>
      </c>
      <c r="J58" s="36">
        <f t="shared" si="1"/>
        <v>16</v>
      </c>
    </row>
    <row r="59" spans="8:10" x14ac:dyDescent="0.25">
      <c r="H59" s="36">
        <v>6.25</v>
      </c>
      <c r="I59" s="36">
        <f t="shared" si="0"/>
        <v>9.62939453125</v>
      </c>
      <c r="J59" s="36">
        <f t="shared" si="1"/>
        <v>16.5</v>
      </c>
    </row>
    <row r="60" spans="8:10" x14ac:dyDescent="0.25">
      <c r="H60" s="36">
        <v>6.5</v>
      </c>
      <c r="I60" s="36">
        <f t="shared" si="0"/>
        <v>24.78125</v>
      </c>
      <c r="J60" s="36">
        <f t="shared" si="1"/>
        <v>17</v>
      </c>
    </row>
    <row r="61" spans="8:10" x14ac:dyDescent="0.25">
      <c r="H61" s="36">
        <v>6.75</v>
      </c>
      <c r="I61" s="36">
        <f t="shared" si="0"/>
        <v>59.44580078125</v>
      </c>
      <c r="J61" s="36">
        <f t="shared" si="1"/>
        <v>17.5</v>
      </c>
    </row>
    <row r="62" spans="8:10" x14ac:dyDescent="0.25">
      <c r="H62" s="36">
        <v>7</v>
      </c>
      <c r="I62" s="36">
        <f t="shared" si="0"/>
        <v>130</v>
      </c>
      <c r="J62" s="36">
        <f t="shared" si="1"/>
        <v>18</v>
      </c>
    </row>
    <row r="63" spans="8:10" x14ac:dyDescent="0.25">
      <c r="H63" s="36">
        <v>7.25</v>
      </c>
      <c r="I63" s="36">
        <f t="shared" si="0"/>
        <v>261.49267578125</v>
      </c>
      <c r="J63" s="36">
        <f t="shared" si="1"/>
        <v>18.5</v>
      </c>
    </row>
    <row r="64" spans="8:10" x14ac:dyDescent="0.25">
      <c r="H64" s="36">
        <v>7.5</v>
      </c>
      <c r="I64" s="36">
        <f t="shared" si="0"/>
        <v>490.28125</v>
      </c>
      <c r="J64" s="36">
        <f t="shared" si="1"/>
        <v>19</v>
      </c>
    </row>
    <row r="65" spans="8:10" x14ac:dyDescent="0.25">
      <c r="H65" s="36">
        <v>7.75</v>
      </c>
      <c r="I65" s="36">
        <f t="shared" si="0"/>
        <v>867.02001953125</v>
      </c>
      <c r="J65" s="36">
        <f t="shared" si="1"/>
        <v>19.5</v>
      </c>
    </row>
    <row r="66" spans="8:10" x14ac:dyDescent="0.25">
      <c r="H66" s="36">
        <v>8</v>
      </c>
      <c r="I66" s="36">
        <f t="shared" si="0"/>
        <v>1460</v>
      </c>
      <c r="J66" s="36">
        <f t="shared" si="1"/>
        <v>20</v>
      </c>
    </row>
    <row r="67" spans="8:10" x14ac:dyDescent="0.25">
      <c r="H67" s="36">
        <v>8.25</v>
      </c>
      <c r="I67" s="36">
        <f t="shared" ref="I67:I94" si="2">2*(ABS(H67-5)^6)+2</f>
        <v>2358.84033203125</v>
      </c>
      <c r="J67" s="36">
        <f t="shared" ref="J67:J94" si="3">2*(H67+2)</f>
        <v>20.5</v>
      </c>
    </row>
    <row r="68" spans="8:10" x14ac:dyDescent="0.25">
      <c r="H68" s="36">
        <v>8.5</v>
      </c>
      <c r="I68" s="36">
        <f t="shared" si="2"/>
        <v>3678.53125</v>
      </c>
      <c r="J68" s="36">
        <f t="shared" si="3"/>
        <v>21</v>
      </c>
    </row>
    <row r="69" spans="8:10" x14ac:dyDescent="0.25">
      <c r="H69" s="36">
        <v>8.75</v>
      </c>
      <c r="I69" s="36">
        <f t="shared" si="2"/>
        <v>5563.82861328125</v>
      </c>
      <c r="J69" s="36">
        <f t="shared" si="3"/>
        <v>21.5</v>
      </c>
    </row>
    <row r="70" spans="8:10" x14ac:dyDescent="0.25">
      <c r="H70" s="36">
        <v>9</v>
      </c>
      <c r="I70" s="36">
        <f t="shared" si="2"/>
        <v>8194</v>
      </c>
      <c r="J70" s="36">
        <f t="shared" si="3"/>
        <v>22</v>
      </c>
    </row>
    <row r="71" spans="8:10" x14ac:dyDescent="0.25">
      <c r="H71" s="36">
        <v>9.25</v>
      </c>
      <c r="I71" s="36">
        <f t="shared" si="2"/>
        <v>11787.92236328125</v>
      </c>
      <c r="J71" s="36">
        <f t="shared" si="3"/>
        <v>22.5</v>
      </c>
    </row>
    <row r="72" spans="8:10" x14ac:dyDescent="0.25">
      <c r="H72" s="36">
        <v>9.5</v>
      </c>
      <c r="I72" s="36">
        <f t="shared" si="2"/>
        <v>16609.53125</v>
      </c>
      <c r="J72" s="36">
        <f t="shared" si="3"/>
        <v>23</v>
      </c>
    </row>
    <row r="73" spans="8:10" x14ac:dyDescent="0.25">
      <c r="H73" s="36">
        <v>9.75</v>
      </c>
      <c r="I73" s="36">
        <f t="shared" si="2"/>
        <v>22973.62158203125</v>
      </c>
      <c r="J73" s="36">
        <f t="shared" si="3"/>
        <v>23.5</v>
      </c>
    </row>
    <row r="74" spans="8:10" x14ac:dyDescent="0.25">
      <c r="H74" s="36">
        <v>10</v>
      </c>
      <c r="I74" s="36">
        <f t="shared" si="2"/>
        <v>31252</v>
      </c>
      <c r="J74" s="36">
        <f t="shared" si="3"/>
        <v>24</v>
      </c>
    </row>
    <row r="75" spans="8:10" x14ac:dyDescent="0.25">
      <c r="H75" s="36">
        <v>10.25</v>
      </c>
      <c r="I75" s="36">
        <f t="shared" si="2"/>
        <v>41879.98876953125</v>
      </c>
      <c r="J75" s="36">
        <f t="shared" si="3"/>
        <v>24.5</v>
      </c>
    </row>
    <row r="76" spans="8:10" x14ac:dyDescent="0.25">
      <c r="H76" s="36">
        <v>10.5</v>
      </c>
      <c r="I76" s="36">
        <f t="shared" si="2"/>
        <v>55363.28125</v>
      </c>
      <c r="J76" s="36">
        <f t="shared" si="3"/>
        <v>25</v>
      </c>
    </row>
    <row r="77" spans="8:10" x14ac:dyDescent="0.25">
      <c r="H77" s="36">
        <v>10.75</v>
      </c>
      <c r="I77" s="36">
        <f t="shared" si="2"/>
        <v>72285.14892578125</v>
      </c>
      <c r="J77" s="36">
        <f t="shared" si="3"/>
        <v>25.5</v>
      </c>
    </row>
    <row r="78" spans="8:10" x14ac:dyDescent="0.25">
      <c r="H78" s="36">
        <v>11</v>
      </c>
      <c r="I78" s="36">
        <f t="shared" si="2"/>
        <v>93314</v>
      </c>
      <c r="J78" s="36">
        <f t="shared" si="3"/>
        <v>26</v>
      </c>
    </row>
    <row r="79" spans="8:10" x14ac:dyDescent="0.25">
      <c r="H79" s="36">
        <v>11.25</v>
      </c>
      <c r="I79" s="36">
        <f t="shared" si="2"/>
        <v>119211.28955078125</v>
      </c>
      <c r="J79" s="36">
        <f t="shared" si="3"/>
        <v>26.5</v>
      </c>
    </row>
    <row r="80" spans="8:10" x14ac:dyDescent="0.25">
      <c r="H80" s="36">
        <v>11.5</v>
      </c>
      <c r="I80" s="36">
        <f t="shared" si="2"/>
        <v>150839.78125</v>
      </c>
      <c r="J80" s="36">
        <f t="shared" si="3"/>
        <v>27</v>
      </c>
    </row>
    <row r="81" spans="8:10" x14ac:dyDescent="0.25">
      <c r="H81" s="36">
        <v>11.75</v>
      </c>
      <c r="I81" s="36">
        <f t="shared" si="2"/>
        <v>189172.16064453125</v>
      </c>
      <c r="J81" s="36">
        <f t="shared" si="3"/>
        <v>27.5</v>
      </c>
    </row>
    <row r="82" spans="8:10" x14ac:dyDescent="0.25">
      <c r="H82" s="36">
        <v>12</v>
      </c>
      <c r="I82" s="36">
        <f t="shared" si="2"/>
        <v>235300</v>
      </c>
      <c r="J82" s="36">
        <f t="shared" si="3"/>
        <v>28</v>
      </c>
    </row>
    <row r="83" spans="8:10" x14ac:dyDescent="0.25">
      <c r="H83" s="36">
        <v>12.25</v>
      </c>
      <c r="I83" s="36">
        <f t="shared" si="2"/>
        <v>290443.07470703125</v>
      </c>
      <c r="J83" s="36">
        <f t="shared" si="3"/>
        <v>28.5</v>
      </c>
    </row>
    <row r="84" spans="8:10" x14ac:dyDescent="0.25">
      <c r="H84" s="36">
        <v>12.5</v>
      </c>
      <c r="I84" s="36">
        <f t="shared" si="2"/>
        <v>355959.03125</v>
      </c>
      <c r="J84" s="36">
        <f t="shared" si="3"/>
        <v>29</v>
      </c>
    </row>
    <row r="85" spans="8:10" x14ac:dyDescent="0.25">
      <c r="H85" s="36">
        <v>12.75</v>
      </c>
      <c r="I85" s="36">
        <f t="shared" si="2"/>
        <v>433353.40673828125</v>
      </c>
      <c r="J85" s="36">
        <f t="shared" si="3"/>
        <v>29.5</v>
      </c>
    </row>
    <row r="86" spans="8:10" x14ac:dyDescent="0.25">
      <c r="H86" s="36">
        <v>13</v>
      </c>
      <c r="I86" s="36">
        <f t="shared" si="2"/>
        <v>524290</v>
      </c>
      <c r="J86" s="36">
        <f t="shared" si="3"/>
        <v>30</v>
      </c>
    </row>
    <row r="87" spans="8:10" x14ac:dyDescent="0.25">
      <c r="H87" s="36">
        <v>13.25</v>
      </c>
      <c r="I87" s="36">
        <f t="shared" si="2"/>
        <v>630601.59423828125</v>
      </c>
      <c r="J87" s="36">
        <f t="shared" si="3"/>
        <v>30.5</v>
      </c>
    </row>
    <row r="88" spans="8:10" x14ac:dyDescent="0.25">
      <c r="H88" s="36">
        <v>13.5</v>
      </c>
      <c r="I88" s="36">
        <f t="shared" si="2"/>
        <v>754301.03125</v>
      </c>
      <c r="J88" s="36">
        <f t="shared" si="3"/>
        <v>31</v>
      </c>
    </row>
    <row r="89" spans="8:10" x14ac:dyDescent="0.25">
      <c r="H89" s="36">
        <v>13.75</v>
      </c>
      <c r="I89" s="36">
        <f t="shared" si="2"/>
        <v>897592.63720703125</v>
      </c>
      <c r="J89" s="36">
        <f t="shared" si="3"/>
        <v>31.5</v>
      </c>
    </row>
    <row r="90" spans="8:10" x14ac:dyDescent="0.25">
      <c r="H90" s="36">
        <v>14</v>
      </c>
      <c r="I90" s="36">
        <f t="shared" si="2"/>
        <v>1062884</v>
      </c>
      <c r="J90" s="36">
        <f t="shared" si="3"/>
        <v>32</v>
      </c>
    </row>
    <row r="91" spans="8:10" x14ac:dyDescent="0.25">
      <c r="H91" s="36">
        <v>14.25</v>
      </c>
      <c r="I91" s="36">
        <f t="shared" si="2"/>
        <v>1252798.0981445313</v>
      </c>
      <c r="J91" s="36">
        <f t="shared" si="3"/>
        <v>32.5</v>
      </c>
    </row>
    <row r="92" spans="8:10" x14ac:dyDescent="0.25">
      <c r="H92" s="36">
        <v>14.5</v>
      </c>
      <c r="I92" s="36">
        <f t="shared" si="2"/>
        <v>1470185.78125</v>
      </c>
      <c r="J92" s="36">
        <f t="shared" si="3"/>
        <v>33</v>
      </c>
    </row>
    <row r="93" spans="8:10" x14ac:dyDescent="0.25">
      <c r="H93" s="36">
        <v>14.75</v>
      </c>
      <c r="I93" s="36">
        <f t="shared" si="2"/>
        <v>1718138.6020507813</v>
      </c>
      <c r="J93" s="36">
        <f t="shared" si="3"/>
        <v>33.5</v>
      </c>
    </row>
    <row r="94" spans="8:10" x14ac:dyDescent="0.25">
      <c r="H94" s="36">
        <v>15</v>
      </c>
      <c r="I94" s="36">
        <f t="shared" si="2"/>
        <v>2000002</v>
      </c>
      <c r="J94" s="36">
        <f t="shared" si="3"/>
        <v>34</v>
      </c>
    </row>
  </sheetData>
  <mergeCells count="1">
    <mergeCell ref="B5:F5"/>
  </mergeCells>
  <pageMargins left="0.7" right="0.7" top="0.75" bottom="0.75" header="0.3" footer="0.3"/>
  <pageSetup orientation="landscape" r:id="rId1"/>
  <headerFooter>
    <oddFooter>&amp;RХаневский Ярослав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6856-671C-4E56-87EE-45A2C16417BD}">
  <dimension ref="A1:Q31"/>
  <sheetViews>
    <sheetView zoomScaleNormal="100" workbookViewId="0">
      <selection activeCell="M10" sqref="M10"/>
    </sheetView>
  </sheetViews>
  <sheetFormatPr defaultRowHeight="15" x14ac:dyDescent="0.25"/>
  <cols>
    <col min="7" max="7" width="11.5703125" bestFit="1" customWidth="1"/>
    <col min="12" max="12" width="9.7109375" customWidth="1"/>
  </cols>
  <sheetData>
    <row r="1" spans="1:17" ht="16.5" customHeight="1" thickTop="1" thickBot="1" x14ac:dyDescent="0.3">
      <c r="A1" s="88" t="s">
        <v>172</v>
      </c>
      <c r="B1" s="53">
        <f ca="1">INT(RAND()*10)</f>
        <v>8</v>
      </c>
      <c r="C1" s="53">
        <f t="shared" ref="C1:D2" ca="1" si="0">INT(RAND()*10)</f>
        <v>7</v>
      </c>
      <c r="D1" s="53">
        <f t="shared" ca="1" si="0"/>
        <v>1</v>
      </c>
      <c r="G1" s="91" t="s">
        <v>177</v>
      </c>
      <c r="H1" s="92"/>
      <c r="I1" s="92"/>
      <c r="J1" s="93"/>
      <c r="N1" s="91" t="s">
        <v>178</v>
      </c>
      <c r="O1" s="92"/>
      <c r="P1" s="92"/>
      <c r="Q1" s="93"/>
    </row>
    <row r="2" spans="1:17" ht="16.5" thickTop="1" thickBot="1" x14ac:dyDescent="0.3">
      <c r="A2" s="90"/>
      <c r="B2" s="53">
        <f ca="1">INT(RAND()*10)</f>
        <v>8</v>
      </c>
      <c r="C2" s="53">
        <f t="shared" ca="1" si="0"/>
        <v>6</v>
      </c>
      <c r="D2" s="53">
        <f t="shared" ca="1" si="0"/>
        <v>6</v>
      </c>
    </row>
    <row r="3" spans="1:17" ht="16.5" thickTop="1" thickBot="1" x14ac:dyDescent="0.3">
      <c r="G3" s="97" t="s">
        <v>180</v>
      </c>
      <c r="H3" s="53">
        <f t="array" aca="1" ref="H3:J4" ca="1">B1:D2+B17:D18</f>
        <v>4</v>
      </c>
      <c r="I3" s="36">
        <f ca="1"/>
        <v>7</v>
      </c>
      <c r="J3" s="36">
        <f ca="1"/>
        <v>8</v>
      </c>
      <c r="N3" s="88" t="s">
        <v>180</v>
      </c>
      <c r="O3" s="53">
        <f t="array" aca="1" ref="O3:Q4" ca="1">F+K</f>
        <v>4</v>
      </c>
      <c r="P3" s="36">
        <f ca="1"/>
        <v>7</v>
      </c>
      <c r="Q3" s="36">
        <f ca="1"/>
        <v>8</v>
      </c>
    </row>
    <row r="4" spans="1:17" ht="16.5" thickTop="1" thickBot="1" x14ac:dyDescent="0.3">
      <c r="A4" s="88" t="s">
        <v>173</v>
      </c>
      <c r="B4" s="53">
        <f ca="1">RANDBETWEEN(-10,10)</f>
        <v>10</v>
      </c>
      <c r="C4" s="53">
        <f ca="1">RANDBETWEEN(-10,10)</f>
        <v>0</v>
      </c>
      <c r="F4" s="38"/>
      <c r="G4" s="98"/>
      <c r="H4" s="53">
        <f ca="1"/>
        <v>0</v>
      </c>
      <c r="I4" s="36">
        <f ca="1"/>
        <v>3</v>
      </c>
      <c r="J4" s="36">
        <f ca="1"/>
        <v>3</v>
      </c>
      <c r="N4" s="90"/>
      <c r="O4" s="53">
        <f ca="1"/>
        <v>0</v>
      </c>
      <c r="P4" s="36">
        <f ca="1"/>
        <v>3</v>
      </c>
      <c r="Q4" s="36">
        <f ca="1"/>
        <v>3</v>
      </c>
    </row>
    <row r="5" spans="1:17" ht="16.5" thickTop="1" thickBot="1" x14ac:dyDescent="0.3">
      <c r="A5" s="89"/>
      <c r="B5" s="53">
        <f t="shared" ref="B5:D18" ca="1" si="1">RANDBETWEEN(-10,10)</f>
        <v>6</v>
      </c>
      <c r="C5" s="53">
        <f t="shared" ca="1" si="1"/>
        <v>-3</v>
      </c>
    </row>
    <row r="6" spans="1:17" ht="16.5" thickTop="1" thickBot="1" x14ac:dyDescent="0.3">
      <c r="A6" s="90"/>
      <c r="B6" s="53">
        <f t="shared" ca="1" si="1"/>
        <v>2</v>
      </c>
      <c r="C6" s="53">
        <f t="shared" ca="1" si="1"/>
        <v>9</v>
      </c>
      <c r="G6" s="88" t="s">
        <v>182</v>
      </c>
      <c r="H6" s="53">
        <f t="array" aca="1" ref="H6:J8" ca="1">MMULT(B4:C6,B17:D18)</f>
        <v>-40</v>
      </c>
      <c r="I6" s="36">
        <f ca="1"/>
        <v>0</v>
      </c>
      <c r="J6" s="36">
        <f ca="1"/>
        <v>70</v>
      </c>
      <c r="N6" s="88" t="s">
        <v>182</v>
      </c>
      <c r="O6" s="53">
        <f t="array" aca="1" ref="O6:Q8" ca="1">MMULT(_C,K)</f>
        <v>-40</v>
      </c>
      <c r="P6" s="36">
        <f ca="1"/>
        <v>0</v>
      </c>
      <c r="Q6" s="36">
        <f ca="1"/>
        <v>70</v>
      </c>
    </row>
    <row r="7" spans="1:17" ht="16.5" thickTop="1" thickBot="1" x14ac:dyDescent="0.3">
      <c r="G7" s="89"/>
      <c r="H7" s="53">
        <f ca="1"/>
        <v>0</v>
      </c>
      <c r="I7" s="36">
        <f ca="1"/>
        <v>9</v>
      </c>
      <c r="J7" s="36">
        <f ca="1"/>
        <v>51</v>
      </c>
      <c r="N7" s="89"/>
      <c r="O7" s="53">
        <f ca="1"/>
        <v>0</v>
      </c>
      <c r="P7" s="36">
        <f ca="1"/>
        <v>9</v>
      </c>
      <c r="Q7" s="36">
        <f ca="1"/>
        <v>51</v>
      </c>
    </row>
    <row r="8" spans="1:17" ht="16.5" customHeight="1" thickTop="1" thickBot="1" x14ac:dyDescent="0.3">
      <c r="A8" s="88" t="s">
        <v>174</v>
      </c>
      <c r="B8" s="53">
        <f t="shared" ca="1" si="1"/>
        <v>1</v>
      </c>
      <c r="G8" s="90"/>
      <c r="H8" s="53">
        <f ca="1"/>
        <v>-80</v>
      </c>
      <c r="I8" s="36">
        <f ca="1"/>
        <v>-27</v>
      </c>
      <c r="J8" s="36">
        <f ca="1"/>
        <v>-13</v>
      </c>
      <c r="N8" s="90"/>
      <c r="O8" s="53">
        <f ca="1"/>
        <v>-80</v>
      </c>
      <c r="P8" s="36">
        <f ca="1"/>
        <v>-27</v>
      </c>
      <c r="Q8" s="36">
        <f ca="1"/>
        <v>-13</v>
      </c>
    </row>
    <row r="9" spans="1:17" ht="16.5" thickTop="1" thickBot="1" x14ac:dyDescent="0.3">
      <c r="A9" s="90"/>
      <c r="B9" s="53">
        <f t="shared" ca="1" si="1"/>
        <v>-2</v>
      </c>
    </row>
    <row r="10" spans="1:17" ht="16.5" customHeight="1" thickTop="1" thickBot="1" x14ac:dyDescent="0.3">
      <c r="G10" s="88" t="s">
        <v>184</v>
      </c>
      <c r="H10" s="53">
        <f t="array" aca="1" ref="H10:J12" ca="1">MMULT(MMULT(MMULT(B23:D25,B23:D25),B23:D25),B23:D25)</f>
        <v>7341</v>
      </c>
      <c r="I10" s="36">
        <f ca="1"/>
        <v>-4919</v>
      </c>
      <c r="J10" s="36">
        <f ca="1"/>
        <v>9321</v>
      </c>
      <c r="N10" s="88" t="s">
        <v>184</v>
      </c>
      <c r="O10" s="53">
        <f t="array" aca="1" ref="O10:Q12" ca="1">MMULT(MMULT(MMULT(M,M),M),M)</f>
        <v>7341</v>
      </c>
      <c r="P10" s="36">
        <f ca="1"/>
        <v>-4919</v>
      </c>
      <c r="Q10" s="36">
        <f ca="1"/>
        <v>9321</v>
      </c>
    </row>
    <row r="11" spans="1:17" ht="16.5" customHeight="1" thickTop="1" thickBot="1" x14ac:dyDescent="0.3">
      <c r="A11" s="54" t="s">
        <v>175</v>
      </c>
      <c r="B11" s="53">
        <f t="shared" ca="1" si="1"/>
        <v>4</v>
      </c>
      <c r="C11" s="53">
        <f t="shared" ca="1" si="1"/>
        <v>-8</v>
      </c>
      <c r="G11" s="89"/>
      <c r="H11" s="53">
        <f ca="1"/>
        <v>9130</v>
      </c>
      <c r="I11" s="36">
        <f ca="1"/>
        <v>-1594</v>
      </c>
      <c r="J11" s="36">
        <f ca="1"/>
        <v>-8422</v>
      </c>
      <c r="N11" s="89"/>
      <c r="O11" s="53">
        <f ca="1"/>
        <v>9130</v>
      </c>
      <c r="P11" s="36">
        <f ca="1"/>
        <v>-1594</v>
      </c>
      <c r="Q11" s="36">
        <f ca="1"/>
        <v>-8422</v>
      </c>
    </row>
    <row r="12" spans="1:17" ht="16.5" thickTop="1" thickBot="1" x14ac:dyDescent="0.3">
      <c r="G12" s="90"/>
      <c r="H12" s="53">
        <f ca="1"/>
        <v>16906</v>
      </c>
      <c r="I12" s="36">
        <f ca="1"/>
        <v>16490</v>
      </c>
      <c r="J12" s="36">
        <f ca="1"/>
        <v>20134</v>
      </c>
      <c r="N12" s="90"/>
      <c r="O12" s="53">
        <f ca="1"/>
        <v>16906</v>
      </c>
      <c r="P12" s="36">
        <f ca="1"/>
        <v>16490</v>
      </c>
      <c r="Q12" s="36">
        <f ca="1"/>
        <v>20134</v>
      </c>
    </row>
    <row r="13" spans="1:17" ht="16.5" thickTop="1" thickBot="1" x14ac:dyDescent="0.3">
      <c r="A13" s="88" t="s">
        <v>176</v>
      </c>
      <c r="B13" s="53">
        <f t="shared" ca="1" si="1"/>
        <v>-6</v>
      </c>
    </row>
    <row r="14" spans="1:17" ht="15.75" customHeight="1" thickTop="1" x14ac:dyDescent="0.25">
      <c r="A14" s="89"/>
      <c r="B14" s="53">
        <f t="shared" ca="1" si="1"/>
        <v>7</v>
      </c>
      <c r="G14" s="88" t="s">
        <v>185</v>
      </c>
      <c r="H14" s="53">
        <f t="array" aca="1" ref="H14:H15" ca="1">TRANSPOSE(B11:C11)</f>
        <v>4</v>
      </c>
      <c r="N14" s="88" t="s">
        <v>185</v>
      </c>
      <c r="O14" s="53">
        <f t="array" aca="1" ref="O14:O15" ca="1">TRANSPOSE(E)</f>
        <v>4</v>
      </c>
    </row>
    <row r="15" spans="1:17" ht="15.75" thickBot="1" x14ac:dyDescent="0.3">
      <c r="A15" s="90"/>
      <c r="B15" s="53">
        <f t="shared" ca="1" si="1"/>
        <v>-9</v>
      </c>
      <c r="G15" s="90"/>
      <c r="H15" s="53">
        <f ca="1"/>
        <v>-8</v>
      </c>
      <c r="N15" s="90"/>
      <c r="O15" s="53">
        <f ca="1"/>
        <v>-8</v>
      </c>
    </row>
    <row r="16" spans="1:17" ht="16.5" thickTop="1" thickBot="1" x14ac:dyDescent="0.3"/>
    <row r="17" spans="1:17" ht="15.75" customHeight="1" thickTop="1" x14ac:dyDescent="0.25">
      <c r="A17" s="88" t="s">
        <v>179</v>
      </c>
      <c r="B17" s="53">
        <f t="shared" ca="1" si="1"/>
        <v>-4</v>
      </c>
      <c r="C17" s="53">
        <f t="shared" ca="1" si="1"/>
        <v>0</v>
      </c>
      <c r="D17" s="53">
        <f t="shared" ca="1" si="1"/>
        <v>7</v>
      </c>
      <c r="G17" s="88" t="s">
        <v>192</v>
      </c>
      <c r="H17" s="59">
        <f t="array" aca="1" ref="H17:J19" ca="1">MINVERSE(B23:D25)</f>
        <v>-3.6671368124118475E-2</v>
      </c>
      <c r="I17" s="58">
        <f ca="1"/>
        <v>5.5712270803949228E-2</v>
      </c>
      <c r="J17" s="58">
        <f ca="1"/>
        <v>-1.4104372355430184E-2</v>
      </c>
      <c r="N17" s="88" t="s">
        <v>192</v>
      </c>
      <c r="O17" s="57">
        <f t="array" aca="1" ref="O17:Q19" ca="1">MINVERSE(M)</f>
        <v>-3.6671368124118475E-2</v>
      </c>
      <c r="P17" s="56">
        <f ca="1"/>
        <v>5.5712270803949228E-2</v>
      </c>
      <c r="Q17" s="56">
        <f ca="1"/>
        <v>-1.4104372355430184E-2</v>
      </c>
    </row>
    <row r="18" spans="1:17" ht="15.75" thickBot="1" x14ac:dyDescent="0.3">
      <c r="A18" s="90"/>
      <c r="B18" s="53">
        <f t="shared" ca="1" si="1"/>
        <v>-8</v>
      </c>
      <c r="C18" s="53">
        <f t="shared" ca="1" si="1"/>
        <v>-3</v>
      </c>
      <c r="D18" s="53">
        <f t="shared" ca="1" si="1"/>
        <v>-3</v>
      </c>
      <c r="G18" s="89"/>
      <c r="H18" s="59">
        <f ca="1"/>
        <v>-7.8984485190409029E-2</v>
      </c>
      <c r="I18" s="58">
        <f ca="1"/>
        <v>-3.3850493653032436E-2</v>
      </c>
      <c r="J18" s="58">
        <f ca="1"/>
        <v>4.6544428772919602E-2</v>
      </c>
      <c r="N18" s="89"/>
      <c r="O18" s="57">
        <f ca="1"/>
        <v>-7.8984485190409029E-2</v>
      </c>
      <c r="P18" s="56">
        <f ca="1"/>
        <v>-3.3850493653032436E-2</v>
      </c>
      <c r="Q18" s="56">
        <f ca="1"/>
        <v>4.6544428772919602E-2</v>
      </c>
    </row>
    <row r="19" spans="1:17" ht="16.5" thickTop="1" thickBot="1" x14ac:dyDescent="0.3">
      <c r="G19" s="90"/>
      <c r="H19" s="59">
        <f ca="1"/>
        <v>-1.2693935119887164E-2</v>
      </c>
      <c r="I19" s="58">
        <f ca="1"/>
        <v>-7.6868829337094505E-2</v>
      </c>
      <c r="J19" s="58">
        <f ca="1"/>
        <v>-8.1805359661495061E-2</v>
      </c>
      <c r="N19" s="90"/>
      <c r="O19" s="57">
        <f ca="1"/>
        <v>-1.2693935119887164E-2</v>
      </c>
      <c r="P19" s="56">
        <f ca="1"/>
        <v>-7.6868829337094505E-2</v>
      </c>
      <c r="Q19" s="56">
        <f ca="1"/>
        <v>-8.1805359661495061E-2</v>
      </c>
    </row>
    <row r="20" spans="1:17" ht="16.5" thickTop="1" thickBot="1" x14ac:dyDescent="0.3">
      <c r="A20" s="88" t="s">
        <v>181</v>
      </c>
      <c r="B20" s="53">
        <f t="shared" ref="B20:D21" ca="1" si="2">RANDBETWEEN(-10,10)</f>
        <v>-8</v>
      </c>
      <c r="C20" s="53">
        <f t="shared" ca="1" si="2"/>
        <v>9</v>
      </c>
      <c r="D20" s="53">
        <f t="shared" ca="1" si="2"/>
        <v>8</v>
      </c>
    </row>
    <row r="21" spans="1:17" ht="31.5" customHeight="1" thickTop="1" thickBot="1" x14ac:dyDescent="0.3">
      <c r="A21" s="90"/>
      <c r="B21" s="53">
        <f t="shared" ca="1" si="2"/>
        <v>5</v>
      </c>
      <c r="C21" s="36">
        <f t="shared" ca="1" si="2"/>
        <v>9</v>
      </c>
      <c r="D21" s="53">
        <f t="shared" ca="1" si="2"/>
        <v>8</v>
      </c>
      <c r="G21" s="91" t="s">
        <v>186</v>
      </c>
      <c r="H21" s="92"/>
      <c r="I21" s="92"/>
      <c r="J21" s="93"/>
    </row>
    <row r="22" spans="1:17" ht="16.5" thickTop="1" thickBot="1" x14ac:dyDescent="0.3">
      <c r="A22" s="55"/>
      <c r="B22" s="38"/>
      <c r="C22" s="38"/>
    </row>
    <row r="23" spans="1:17" ht="16.5" thickTop="1" thickBot="1" x14ac:dyDescent="0.3">
      <c r="A23" s="88" t="s">
        <v>183</v>
      </c>
      <c r="B23" s="53">
        <f ca="1">RANDBETWEEN(-10,10)</f>
        <v>-9</v>
      </c>
      <c r="C23" s="53">
        <f t="shared" ref="C23:D25" ca="1" si="3">RANDBETWEEN(-10,10)</f>
        <v>-8</v>
      </c>
      <c r="D23" s="53">
        <f t="shared" ca="1" si="3"/>
        <v>-3</v>
      </c>
      <c r="G23" s="94" t="s">
        <v>187</v>
      </c>
      <c r="H23" s="95"/>
      <c r="I23" s="96"/>
      <c r="J23" s="53">
        <f ca="1">MAX(M)</f>
        <v>10</v>
      </c>
    </row>
    <row r="24" spans="1:17" ht="16.5" thickTop="1" thickBot="1" x14ac:dyDescent="0.3">
      <c r="A24" s="89"/>
      <c r="B24" s="53">
        <f t="shared" ref="B24:B25" ca="1" si="4">RANDBETWEEN(-10,10)</f>
        <v>10</v>
      </c>
      <c r="C24" s="53">
        <f t="shared" ca="1" si="3"/>
        <v>-4</v>
      </c>
      <c r="D24" s="53">
        <f t="shared" ca="1" si="3"/>
        <v>-4</v>
      </c>
      <c r="G24" s="94" t="s">
        <v>188</v>
      </c>
      <c r="H24" s="95"/>
      <c r="I24" s="96"/>
      <c r="J24" s="53">
        <f ca="1">MIN(M)</f>
        <v>-9</v>
      </c>
    </row>
    <row r="25" spans="1:17" ht="16.5" customHeight="1" thickTop="1" thickBot="1" x14ac:dyDescent="0.3">
      <c r="A25" s="90"/>
      <c r="B25" s="53">
        <f t="shared" ca="1" si="4"/>
        <v>-8</v>
      </c>
      <c r="C25" s="53">
        <f t="shared" ca="1" si="3"/>
        <v>5</v>
      </c>
      <c r="D25" s="53">
        <f t="shared" ca="1" si="3"/>
        <v>-8</v>
      </c>
      <c r="G25" s="94" t="s">
        <v>189</v>
      </c>
      <c r="H25" s="95"/>
      <c r="I25" s="96"/>
      <c r="J25" s="57">
        <f ca="1">AVERAGE(M)</f>
        <v>-3.2222222222222223</v>
      </c>
    </row>
    <row r="26" spans="1:17" ht="16.5" thickTop="1" thickBot="1" x14ac:dyDescent="0.3">
      <c r="G26" s="94" t="s">
        <v>190</v>
      </c>
      <c r="H26" s="95"/>
      <c r="I26" s="96"/>
      <c r="J26" s="53">
        <f ca="1">SUM(M)</f>
        <v>-29</v>
      </c>
    </row>
    <row r="27" spans="1:17" ht="16.5" thickTop="1" thickBot="1" x14ac:dyDescent="0.3">
      <c r="G27" s="94" t="s">
        <v>191</v>
      </c>
      <c r="H27" s="95"/>
      <c r="I27" s="96"/>
      <c r="J27" s="53">
        <f ca="1">MDETERM(M)</f>
        <v>-1418</v>
      </c>
    </row>
    <row r="28" spans="1:17" ht="16.5" thickTop="1" thickBot="1" x14ac:dyDescent="0.3"/>
    <row r="29" spans="1:17" ht="16.5" thickTop="1" thickBot="1" x14ac:dyDescent="0.3">
      <c r="G29" s="99" t="s">
        <v>193</v>
      </c>
      <c r="H29" s="100"/>
      <c r="I29" s="101"/>
      <c r="J29" s="53">
        <f ca="1">COUNTIF(M,"&gt;0")</f>
        <v>2</v>
      </c>
    </row>
    <row r="30" spans="1:17" ht="16.5" thickTop="1" thickBot="1" x14ac:dyDescent="0.3">
      <c r="G30" s="99" t="s">
        <v>194</v>
      </c>
      <c r="H30" s="100"/>
      <c r="I30" s="101"/>
      <c r="J30" s="53">
        <f ca="1">COUNTIF(M,"&lt;0")</f>
        <v>7</v>
      </c>
    </row>
    <row r="31" spans="1:17" ht="15.75" thickTop="1" x14ac:dyDescent="0.25"/>
  </sheetData>
  <mergeCells count="27">
    <mergeCell ref="N1:Q1"/>
    <mergeCell ref="N3:N4"/>
    <mergeCell ref="N6:N8"/>
    <mergeCell ref="G30:I30"/>
    <mergeCell ref="G27:I27"/>
    <mergeCell ref="G29:I29"/>
    <mergeCell ref="G26:I26"/>
    <mergeCell ref="N10:N12"/>
    <mergeCell ref="N14:N15"/>
    <mergeCell ref="N17:N19"/>
    <mergeCell ref="G1:J1"/>
    <mergeCell ref="A17:A18"/>
    <mergeCell ref="G6:G8"/>
    <mergeCell ref="A20:A21"/>
    <mergeCell ref="G3:G4"/>
    <mergeCell ref="A1:A2"/>
    <mergeCell ref="A4:A6"/>
    <mergeCell ref="A8:A9"/>
    <mergeCell ref="A23:A25"/>
    <mergeCell ref="G10:G12"/>
    <mergeCell ref="G14:G15"/>
    <mergeCell ref="G17:G19"/>
    <mergeCell ref="G21:J21"/>
    <mergeCell ref="G23:I23"/>
    <mergeCell ref="G24:I24"/>
    <mergeCell ref="G25:I25"/>
    <mergeCell ref="A13:A15"/>
  </mergeCells>
  <pageMargins left="0.7" right="0.7" top="0.75" bottom="0.75" header="0.3" footer="0.3"/>
  <pageSetup orientation="landscape" r:id="rId1"/>
  <headerFooter>
    <oddFooter>&amp;RХаневский Ярослав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DAE3-7E3E-4CE6-9097-8709CBF5CA1C}">
  <dimension ref="A1:L20"/>
  <sheetViews>
    <sheetView zoomScaleNormal="100" workbookViewId="0">
      <selection activeCell="I30" sqref="I30"/>
    </sheetView>
  </sheetViews>
  <sheetFormatPr defaultRowHeight="15" x14ac:dyDescent="0.25"/>
  <cols>
    <col min="1" max="1" width="11.85546875" customWidth="1"/>
    <col min="2" max="2" width="11" bestFit="1" customWidth="1"/>
    <col min="3" max="3" width="10.140625" bestFit="1" customWidth="1"/>
    <col min="4" max="4" width="7.42578125" bestFit="1" customWidth="1"/>
    <col min="5" max="5" width="6" bestFit="1" customWidth="1"/>
    <col min="8" max="8" width="12" customWidth="1"/>
    <col min="9" max="9" width="11.42578125" customWidth="1"/>
    <col min="10" max="10" width="10.140625" bestFit="1" customWidth="1"/>
    <col min="11" max="11" width="7.42578125" bestFit="1" customWidth="1"/>
    <col min="12" max="12" width="6" bestFit="1" customWidth="1"/>
  </cols>
  <sheetData>
    <row r="1" spans="1:12" ht="16.5" thickTop="1" thickBot="1" x14ac:dyDescent="0.3">
      <c r="A1" s="102" t="s">
        <v>195</v>
      </c>
      <c r="B1" s="103"/>
      <c r="C1" s="103"/>
      <c r="D1" s="103"/>
      <c r="E1" s="104"/>
      <c r="H1" s="102" t="s">
        <v>211</v>
      </c>
      <c r="I1" s="103"/>
      <c r="J1" s="103"/>
      <c r="K1" s="103"/>
      <c r="L1" s="104"/>
    </row>
    <row r="2" spans="1:12" ht="16.5" thickTop="1" thickBot="1" x14ac:dyDescent="0.3"/>
    <row r="3" spans="1:12" ht="15.75" thickBot="1" x14ac:dyDescent="0.3">
      <c r="A3" s="60" t="s">
        <v>196</v>
      </c>
      <c r="B3" s="61" t="s">
        <v>197</v>
      </c>
      <c r="C3" s="62" t="s">
        <v>198</v>
      </c>
      <c r="D3" s="62" t="s">
        <v>199</v>
      </c>
      <c r="E3" s="62" t="s">
        <v>200</v>
      </c>
      <c r="H3" s="60" t="s">
        <v>196</v>
      </c>
      <c r="I3" s="61" t="s">
        <v>197</v>
      </c>
      <c r="J3" s="62" t="s">
        <v>198</v>
      </c>
      <c r="K3" s="62" t="s">
        <v>199</v>
      </c>
      <c r="L3" s="62" t="s">
        <v>200</v>
      </c>
    </row>
    <row r="4" spans="1:12" x14ac:dyDescent="0.25">
      <c r="A4" s="63" t="s">
        <v>201</v>
      </c>
      <c r="B4" s="63" t="s">
        <v>202</v>
      </c>
      <c r="C4" s="64">
        <v>44964</v>
      </c>
      <c r="D4" s="65">
        <v>120</v>
      </c>
      <c r="E4" s="65">
        <v>32500</v>
      </c>
      <c r="H4" s="63" t="s">
        <v>201</v>
      </c>
      <c r="I4" s="63" t="s">
        <v>206</v>
      </c>
      <c r="J4" s="64">
        <v>45020</v>
      </c>
      <c r="K4" s="65">
        <v>220</v>
      </c>
      <c r="L4" s="65">
        <v>38800</v>
      </c>
    </row>
    <row r="5" spans="1:12" ht="30" x14ac:dyDescent="0.25">
      <c r="A5" s="66" t="s">
        <v>203</v>
      </c>
      <c r="B5" s="66" t="s">
        <v>204</v>
      </c>
      <c r="C5" s="67">
        <v>44992</v>
      </c>
      <c r="D5" s="68">
        <v>120</v>
      </c>
      <c r="E5" s="68">
        <v>21200</v>
      </c>
      <c r="H5" s="66" t="s">
        <v>205</v>
      </c>
      <c r="I5" s="66" t="s">
        <v>202</v>
      </c>
      <c r="J5" s="67">
        <v>45158</v>
      </c>
      <c r="K5" s="68">
        <v>10</v>
      </c>
      <c r="L5" s="68">
        <v>34500</v>
      </c>
    </row>
    <row r="6" spans="1:12" x14ac:dyDescent="0.25">
      <c r="A6" s="66" t="s">
        <v>201</v>
      </c>
      <c r="B6" s="66" t="s">
        <v>204</v>
      </c>
      <c r="C6" s="67">
        <v>45021</v>
      </c>
      <c r="D6" s="68">
        <v>170</v>
      </c>
      <c r="E6" s="68">
        <v>32400</v>
      </c>
      <c r="H6" s="66" t="s">
        <v>210</v>
      </c>
      <c r="I6" s="66" t="s">
        <v>206</v>
      </c>
      <c r="J6" s="67">
        <v>45171</v>
      </c>
      <c r="K6" s="68">
        <v>120</v>
      </c>
      <c r="L6" s="68">
        <v>18100</v>
      </c>
    </row>
    <row r="7" spans="1:12" x14ac:dyDescent="0.25">
      <c r="A7" s="66" t="s">
        <v>205</v>
      </c>
      <c r="B7" s="66" t="s">
        <v>202</v>
      </c>
      <c r="C7" s="67">
        <v>45056</v>
      </c>
      <c r="D7" s="68">
        <v>70</v>
      </c>
      <c r="E7" s="68">
        <v>27200</v>
      </c>
      <c r="H7" s="66" t="s">
        <v>201</v>
      </c>
      <c r="I7" s="66" t="s">
        <v>202</v>
      </c>
      <c r="J7" s="67">
        <v>45173</v>
      </c>
      <c r="K7" s="68">
        <v>110</v>
      </c>
      <c r="L7" s="68">
        <v>38900</v>
      </c>
    </row>
    <row r="8" spans="1:12" x14ac:dyDescent="0.25">
      <c r="A8" s="66" t="s">
        <v>201</v>
      </c>
      <c r="B8" s="66" t="s">
        <v>206</v>
      </c>
      <c r="C8" s="67">
        <v>45082</v>
      </c>
      <c r="D8" s="68">
        <v>190</v>
      </c>
      <c r="E8" s="68">
        <v>38800</v>
      </c>
      <c r="H8" s="66" t="s">
        <v>205</v>
      </c>
      <c r="I8" s="66" t="s">
        <v>202</v>
      </c>
      <c r="J8" s="67">
        <v>45173</v>
      </c>
      <c r="K8" s="68">
        <v>80</v>
      </c>
      <c r="L8" s="68">
        <v>34400</v>
      </c>
    </row>
    <row r="9" spans="1:12" x14ac:dyDescent="0.25">
      <c r="A9" s="66" t="s">
        <v>201</v>
      </c>
      <c r="B9" s="66" t="s">
        <v>202</v>
      </c>
      <c r="C9" s="67">
        <v>45111</v>
      </c>
      <c r="D9" s="68">
        <v>140</v>
      </c>
      <c r="E9" s="68">
        <v>38900</v>
      </c>
      <c r="H9" s="66" t="s">
        <v>201</v>
      </c>
      <c r="I9" s="66" t="s">
        <v>204</v>
      </c>
      <c r="J9" s="67">
        <v>45174</v>
      </c>
      <c r="K9" s="68">
        <v>160</v>
      </c>
      <c r="L9" s="68">
        <v>32500</v>
      </c>
    </row>
    <row r="10" spans="1:12" x14ac:dyDescent="0.25">
      <c r="A10" s="66" t="s">
        <v>205</v>
      </c>
      <c r="B10" s="66" t="s">
        <v>206</v>
      </c>
      <c r="C10" s="67">
        <v>45141</v>
      </c>
      <c r="D10" s="68">
        <v>180</v>
      </c>
      <c r="E10" s="68">
        <v>26300</v>
      </c>
      <c r="H10" s="66" t="s">
        <v>201</v>
      </c>
      <c r="I10" s="66" t="s">
        <v>202</v>
      </c>
      <c r="J10" s="67">
        <v>45176</v>
      </c>
      <c r="K10" s="68">
        <v>120</v>
      </c>
      <c r="L10" s="68">
        <v>38900</v>
      </c>
    </row>
    <row r="11" spans="1:12" x14ac:dyDescent="0.25">
      <c r="A11" s="66" t="s">
        <v>207</v>
      </c>
      <c r="B11" s="66" t="s">
        <v>202</v>
      </c>
      <c r="C11" s="67">
        <v>45170</v>
      </c>
      <c r="D11" s="68">
        <v>140</v>
      </c>
      <c r="E11" s="68">
        <v>20300</v>
      </c>
      <c r="H11" s="66" t="s">
        <v>209</v>
      </c>
      <c r="I11" s="66" t="s">
        <v>206</v>
      </c>
      <c r="J11" s="67">
        <v>45178</v>
      </c>
      <c r="K11" s="68">
        <v>40</v>
      </c>
      <c r="L11" s="68">
        <v>14900</v>
      </c>
    </row>
    <row r="12" spans="1:12" ht="30" x14ac:dyDescent="0.25">
      <c r="A12" s="66" t="s">
        <v>207</v>
      </c>
      <c r="B12" s="66" t="s">
        <v>202</v>
      </c>
      <c r="C12" s="67">
        <v>45171</v>
      </c>
      <c r="D12" s="68">
        <v>80</v>
      </c>
      <c r="E12" s="68">
        <v>20300</v>
      </c>
      <c r="H12" s="66" t="s">
        <v>203</v>
      </c>
      <c r="I12" s="66" t="s">
        <v>204</v>
      </c>
      <c r="J12" s="67">
        <v>45181</v>
      </c>
      <c r="K12" s="68">
        <v>210</v>
      </c>
      <c r="L12" s="68">
        <v>21400</v>
      </c>
    </row>
    <row r="13" spans="1:12" x14ac:dyDescent="0.25">
      <c r="A13" s="66" t="s">
        <v>208</v>
      </c>
      <c r="B13" s="66" t="s">
        <v>202</v>
      </c>
      <c r="C13" s="67">
        <v>45173</v>
      </c>
      <c r="D13" s="68">
        <v>200</v>
      </c>
      <c r="E13" s="68">
        <v>12200</v>
      </c>
      <c r="H13" s="66" t="s">
        <v>209</v>
      </c>
      <c r="I13" s="66" t="s">
        <v>202</v>
      </c>
      <c r="J13" s="67">
        <v>45188</v>
      </c>
      <c r="K13" s="68">
        <v>120</v>
      </c>
      <c r="L13" s="68">
        <v>19700</v>
      </c>
    </row>
    <row r="14" spans="1:12" x14ac:dyDescent="0.25">
      <c r="A14" s="66" t="s">
        <v>208</v>
      </c>
      <c r="B14" s="66" t="s">
        <v>206</v>
      </c>
      <c r="C14" s="67">
        <v>45178</v>
      </c>
      <c r="D14" s="68">
        <v>60</v>
      </c>
      <c r="E14" s="68">
        <v>11100</v>
      </c>
      <c r="H14" s="66" t="s">
        <v>205</v>
      </c>
      <c r="I14" s="66" t="s">
        <v>202</v>
      </c>
      <c r="J14" s="67">
        <v>45205</v>
      </c>
      <c r="K14" s="68">
        <v>50</v>
      </c>
      <c r="L14" s="68">
        <v>34500</v>
      </c>
    </row>
    <row r="15" spans="1:12" x14ac:dyDescent="0.25">
      <c r="A15" s="66" t="s">
        <v>205</v>
      </c>
      <c r="B15" s="66" t="s">
        <v>202</v>
      </c>
      <c r="C15" s="67">
        <v>45204</v>
      </c>
      <c r="D15" s="68">
        <v>50</v>
      </c>
      <c r="E15" s="68">
        <v>34500</v>
      </c>
      <c r="H15" s="66" t="s">
        <v>209</v>
      </c>
      <c r="I15" s="66" t="s">
        <v>204</v>
      </c>
      <c r="J15" s="67">
        <v>45218</v>
      </c>
      <c r="K15" s="68">
        <v>110</v>
      </c>
      <c r="L15" s="68">
        <v>14400</v>
      </c>
    </row>
    <row r="16" spans="1:12" ht="30" x14ac:dyDescent="0.25">
      <c r="A16" s="66" t="s">
        <v>203</v>
      </c>
      <c r="B16" s="66" t="s">
        <v>204</v>
      </c>
      <c r="C16" s="67">
        <v>45214</v>
      </c>
      <c r="D16" s="68">
        <v>190</v>
      </c>
      <c r="E16" s="68">
        <v>21400</v>
      </c>
      <c r="H16" s="66" t="s">
        <v>203</v>
      </c>
      <c r="I16" s="66" t="s">
        <v>206</v>
      </c>
      <c r="J16" s="67">
        <v>45231</v>
      </c>
      <c r="K16" s="68">
        <v>120</v>
      </c>
      <c r="L16" s="68">
        <v>23800</v>
      </c>
    </row>
    <row r="17" spans="1:12" x14ac:dyDescent="0.25">
      <c r="A17" s="66" t="s">
        <v>209</v>
      </c>
      <c r="B17" s="66" t="s">
        <v>206</v>
      </c>
      <c r="C17" s="67">
        <v>45218</v>
      </c>
      <c r="D17" s="68">
        <v>40</v>
      </c>
      <c r="E17" s="68">
        <v>19700</v>
      </c>
      <c r="H17" s="66" t="s">
        <v>210</v>
      </c>
      <c r="I17" s="66" t="s">
        <v>202</v>
      </c>
      <c r="J17" s="67">
        <v>45286</v>
      </c>
      <c r="K17" s="68">
        <v>180</v>
      </c>
      <c r="L17" s="68">
        <v>20500</v>
      </c>
    </row>
    <row r="18" spans="1:12" ht="30" x14ac:dyDescent="0.25">
      <c r="A18" s="66" t="s">
        <v>203</v>
      </c>
      <c r="B18" s="66" t="s">
        <v>206</v>
      </c>
      <c r="C18" s="67">
        <v>45231</v>
      </c>
      <c r="D18" s="68">
        <v>190</v>
      </c>
      <c r="E18" s="68">
        <v>23800</v>
      </c>
    </row>
    <row r="19" spans="1:12" x14ac:dyDescent="0.25">
      <c r="A19" s="66" t="s">
        <v>205</v>
      </c>
      <c r="B19" s="66" t="s">
        <v>202</v>
      </c>
      <c r="C19" s="67">
        <v>45266</v>
      </c>
      <c r="D19" s="68">
        <v>180</v>
      </c>
      <c r="E19" s="68">
        <v>34500</v>
      </c>
    </row>
    <row r="20" spans="1:12" x14ac:dyDescent="0.25">
      <c r="A20" s="66" t="s">
        <v>210</v>
      </c>
      <c r="B20" s="66" t="s">
        <v>206</v>
      </c>
      <c r="C20" s="67">
        <v>45286</v>
      </c>
      <c r="D20" s="68">
        <v>100</v>
      </c>
      <c r="E20" s="68">
        <v>23700</v>
      </c>
    </row>
  </sheetData>
  <mergeCells count="2">
    <mergeCell ref="A1:E1"/>
    <mergeCell ref="H1:L1"/>
  </mergeCells>
  <pageMargins left="0.7" right="0.7" top="0.75" bottom="0.75" header="0.3" footer="0.3"/>
  <pageSetup orientation="landscape" r:id="rId1"/>
  <headerFooter>
    <oddFooter>&amp;RХаневский Ярослав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2B1C-ACF5-48DA-BA4B-8384833B61E9}">
  <dimension ref="A1:R57"/>
  <sheetViews>
    <sheetView topLeftCell="B1" zoomScaleNormal="100" workbookViewId="0">
      <selection activeCell="S5" sqref="S5"/>
    </sheetView>
  </sheetViews>
  <sheetFormatPr defaultRowHeight="15" x14ac:dyDescent="0.25"/>
  <cols>
    <col min="1" max="1" width="23.140625" bestFit="1" customWidth="1"/>
    <col min="2" max="2" width="20.85546875" bestFit="1" customWidth="1"/>
    <col min="3" max="3" width="7.85546875" bestFit="1" customWidth="1"/>
    <col min="4" max="4" width="8.85546875" bestFit="1" customWidth="1"/>
    <col min="5" max="5" width="11.7109375" bestFit="1" customWidth="1"/>
    <col min="6" max="6" width="23.140625" bestFit="1" customWidth="1"/>
    <col min="7" max="7" width="27" bestFit="1" customWidth="1"/>
    <col min="8" max="8" width="20.85546875" bestFit="1" customWidth="1"/>
    <col min="9" max="9" width="7.85546875" bestFit="1" customWidth="1"/>
    <col min="11" max="11" width="11.85546875" bestFit="1" customWidth="1"/>
    <col min="13" max="13" width="25" bestFit="1" customWidth="1"/>
    <col min="14" max="14" width="20.85546875" bestFit="1" customWidth="1"/>
    <col min="15" max="15" width="12" bestFit="1" customWidth="1"/>
    <col min="16" max="16" width="9.140625" bestFit="1" customWidth="1"/>
    <col min="17" max="17" width="12" bestFit="1" customWidth="1"/>
    <col min="18" max="18" width="10.5703125" customWidth="1"/>
  </cols>
  <sheetData>
    <row r="1" spans="1:18" x14ac:dyDescent="0.25">
      <c r="N1" s="70" t="s">
        <v>217</v>
      </c>
      <c r="O1" s="70" t="s">
        <v>215</v>
      </c>
    </row>
    <row r="2" spans="1:18" x14ac:dyDescent="0.25">
      <c r="N2" s="70" t="s">
        <v>213</v>
      </c>
      <c r="O2" t="s">
        <v>204</v>
      </c>
      <c r="P2" t="s">
        <v>206</v>
      </c>
      <c r="Q2" t="s">
        <v>202</v>
      </c>
      <c r="R2" t="s">
        <v>214</v>
      </c>
    </row>
    <row r="3" spans="1:18" x14ac:dyDescent="0.25">
      <c r="A3" s="70" t="s">
        <v>212</v>
      </c>
      <c r="B3" s="70" t="s">
        <v>215</v>
      </c>
      <c r="N3" s="71" t="s">
        <v>201</v>
      </c>
      <c r="O3" s="73">
        <v>170</v>
      </c>
      <c r="P3" s="69">
        <v>190</v>
      </c>
      <c r="Q3" s="69">
        <v>130</v>
      </c>
      <c r="R3" s="69">
        <v>155</v>
      </c>
    </row>
    <row r="4" spans="1:18" x14ac:dyDescent="0.25">
      <c r="A4" s="70" t="s">
        <v>213</v>
      </c>
      <c r="B4" t="s">
        <v>204</v>
      </c>
      <c r="C4" t="s">
        <v>206</v>
      </c>
      <c r="D4" t="s">
        <v>202</v>
      </c>
      <c r="E4" t="s">
        <v>214</v>
      </c>
      <c r="N4" s="72">
        <v>32400</v>
      </c>
      <c r="O4" s="73">
        <v>170</v>
      </c>
      <c r="P4" s="69"/>
      <c r="Q4" s="69"/>
      <c r="R4" s="69">
        <v>170</v>
      </c>
    </row>
    <row r="5" spans="1:18" x14ac:dyDescent="0.25">
      <c r="A5" s="71" t="s">
        <v>201</v>
      </c>
      <c r="B5" s="73">
        <v>170</v>
      </c>
      <c r="C5" s="69">
        <v>190</v>
      </c>
      <c r="D5" s="69">
        <v>260</v>
      </c>
      <c r="E5" s="69">
        <v>620</v>
      </c>
      <c r="N5" s="72">
        <v>32500</v>
      </c>
      <c r="O5" s="73"/>
      <c r="P5" s="69"/>
      <c r="Q5" s="69">
        <v>120</v>
      </c>
      <c r="R5" s="69">
        <v>120</v>
      </c>
    </row>
    <row r="6" spans="1:18" x14ac:dyDescent="0.25">
      <c r="A6" s="71" t="s">
        <v>205</v>
      </c>
      <c r="B6" s="73"/>
      <c r="C6" s="69">
        <v>180</v>
      </c>
      <c r="D6" s="69">
        <v>300</v>
      </c>
      <c r="E6" s="69">
        <v>480</v>
      </c>
      <c r="N6" s="72">
        <v>38800</v>
      </c>
      <c r="O6" s="73"/>
      <c r="P6" s="69">
        <v>190</v>
      </c>
      <c r="Q6" s="69"/>
      <c r="R6" s="69">
        <v>190</v>
      </c>
    </row>
    <row r="7" spans="1:18" x14ac:dyDescent="0.25">
      <c r="A7" s="71" t="s">
        <v>208</v>
      </c>
      <c r="B7" s="73"/>
      <c r="C7" s="69">
        <v>100</v>
      </c>
      <c r="D7" s="69">
        <v>200</v>
      </c>
      <c r="E7" s="69">
        <v>300</v>
      </c>
      <c r="N7" s="72">
        <v>38900</v>
      </c>
      <c r="O7" s="73"/>
      <c r="P7" s="69"/>
      <c r="Q7" s="69">
        <v>140</v>
      </c>
      <c r="R7" s="69">
        <v>140</v>
      </c>
    </row>
    <row r="8" spans="1:18" x14ac:dyDescent="0.25">
      <c r="A8" s="71" t="s">
        <v>207</v>
      </c>
      <c r="B8" s="73"/>
      <c r="C8" s="69">
        <v>100</v>
      </c>
      <c r="D8" s="69">
        <v>220</v>
      </c>
      <c r="E8" s="69">
        <v>320</v>
      </c>
      <c r="N8" s="71" t="s">
        <v>205</v>
      </c>
      <c r="O8" s="73"/>
      <c r="P8" s="69">
        <v>180</v>
      </c>
      <c r="Q8" s="69">
        <v>100</v>
      </c>
      <c r="R8" s="69">
        <v>120</v>
      </c>
    </row>
    <row r="9" spans="1:18" x14ac:dyDescent="0.25">
      <c r="A9" s="71" t="s">
        <v>203</v>
      </c>
      <c r="B9" s="73">
        <v>310</v>
      </c>
      <c r="C9" s="69">
        <v>190</v>
      </c>
      <c r="D9" s="69"/>
      <c r="E9" s="69">
        <v>500</v>
      </c>
      <c r="N9" s="72">
        <v>26300</v>
      </c>
      <c r="O9" s="73"/>
      <c r="P9" s="69">
        <v>180</v>
      </c>
      <c r="Q9" s="69"/>
      <c r="R9" s="69">
        <v>180</v>
      </c>
    </row>
    <row r="10" spans="1:18" x14ac:dyDescent="0.25">
      <c r="A10" s="71" t="s">
        <v>214</v>
      </c>
      <c r="B10" s="73">
        <v>480</v>
      </c>
      <c r="C10" s="69">
        <v>760</v>
      </c>
      <c r="D10" s="69">
        <v>980</v>
      </c>
      <c r="E10" s="69">
        <v>2220</v>
      </c>
      <c r="N10" s="72">
        <v>27200</v>
      </c>
      <c r="O10" s="73"/>
      <c r="P10" s="69"/>
      <c r="Q10" s="69">
        <v>70</v>
      </c>
      <c r="R10" s="69">
        <v>70</v>
      </c>
    </row>
    <row r="11" spans="1:18" x14ac:dyDescent="0.25">
      <c r="N11" s="72">
        <v>34500</v>
      </c>
      <c r="O11" s="73"/>
      <c r="P11" s="69"/>
      <c r="Q11" s="69">
        <v>115</v>
      </c>
      <c r="R11" s="69">
        <v>115</v>
      </c>
    </row>
    <row r="12" spans="1:18" x14ac:dyDescent="0.25">
      <c r="N12" s="71" t="s">
        <v>208</v>
      </c>
      <c r="O12" s="73"/>
      <c r="P12" s="69">
        <v>50</v>
      </c>
      <c r="Q12" s="69">
        <v>200</v>
      </c>
      <c r="R12" s="69">
        <v>100</v>
      </c>
    </row>
    <row r="13" spans="1:18" x14ac:dyDescent="0.25">
      <c r="N13" s="72">
        <v>11100</v>
      </c>
      <c r="O13" s="73"/>
      <c r="P13" s="69">
        <v>60</v>
      </c>
      <c r="Q13" s="69"/>
      <c r="R13" s="69">
        <v>60</v>
      </c>
    </row>
    <row r="14" spans="1:18" x14ac:dyDescent="0.25">
      <c r="N14" s="72">
        <v>12200</v>
      </c>
      <c r="O14" s="73"/>
      <c r="P14" s="69"/>
      <c r="Q14" s="69">
        <v>200</v>
      </c>
      <c r="R14" s="69">
        <v>200</v>
      </c>
    </row>
    <row r="15" spans="1:18" x14ac:dyDescent="0.25">
      <c r="N15" s="72">
        <v>19700</v>
      </c>
      <c r="O15" s="73"/>
      <c r="P15" s="69">
        <v>40</v>
      </c>
      <c r="Q15" s="69"/>
      <c r="R15" s="69">
        <v>40</v>
      </c>
    </row>
    <row r="16" spans="1:18" x14ac:dyDescent="0.25">
      <c r="N16" s="71" t="s">
        <v>207</v>
      </c>
      <c r="O16" s="73"/>
      <c r="P16" s="69">
        <v>100</v>
      </c>
      <c r="Q16" s="69">
        <v>110</v>
      </c>
      <c r="R16" s="69">
        <v>106.66666666666667</v>
      </c>
    </row>
    <row r="17" spans="14:18" x14ac:dyDescent="0.25">
      <c r="N17" s="72">
        <v>20300</v>
      </c>
      <c r="O17" s="73"/>
      <c r="P17" s="69"/>
      <c r="Q17" s="69">
        <v>110</v>
      </c>
      <c r="R17" s="69">
        <v>110</v>
      </c>
    </row>
    <row r="18" spans="14:18" x14ac:dyDescent="0.25">
      <c r="N18" s="72">
        <v>23700</v>
      </c>
      <c r="O18" s="73"/>
      <c r="P18" s="69">
        <v>100</v>
      </c>
      <c r="Q18" s="69"/>
      <c r="R18" s="69">
        <v>100</v>
      </c>
    </row>
    <row r="19" spans="14:18" x14ac:dyDescent="0.25">
      <c r="N19" s="71" t="s">
        <v>203</v>
      </c>
      <c r="O19" s="73">
        <v>155</v>
      </c>
      <c r="P19" s="69">
        <v>190</v>
      </c>
      <c r="Q19" s="69"/>
      <c r="R19" s="69">
        <v>166.66666666666666</v>
      </c>
    </row>
    <row r="20" spans="14:18" x14ac:dyDescent="0.25">
      <c r="N20" s="72">
        <v>21200</v>
      </c>
      <c r="O20" s="73">
        <v>120</v>
      </c>
      <c r="P20" s="69"/>
      <c r="Q20" s="69"/>
      <c r="R20" s="69">
        <v>120</v>
      </c>
    </row>
    <row r="21" spans="14:18" x14ac:dyDescent="0.25">
      <c r="N21" s="72">
        <v>21400</v>
      </c>
      <c r="O21" s="73">
        <v>190</v>
      </c>
      <c r="P21" s="69"/>
      <c r="Q21" s="69"/>
      <c r="R21" s="69">
        <v>190</v>
      </c>
    </row>
    <row r="22" spans="14:18" x14ac:dyDescent="0.25">
      <c r="N22" s="72">
        <v>23800</v>
      </c>
      <c r="O22" s="73"/>
      <c r="P22" s="69">
        <v>190</v>
      </c>
      <c r="Q22" s="69"/>
      <c r="R22" s="69">
        <v>190</v>
      </c>
    </row>
    <row r="23" spans="14:18" x14ac:dyDescent="0.25">
      <c r="N23" s="71" t="s">
        <v>214</v>
      </c>
      <c r="O23" s="73">
        <v>160</v>
      </c>
      <c r="P23" s="69">
        <v>126.66666666666667</v>
      </c>
      <c r="Q23" s="69">
        <v>122.5</v>
      </c>
      <c r="R23" s="69">
        <v>130.58823529411765</v>
      </c>
    </row>
    <row r="35" spans="1:11" x14ac:dyDescent="0.25">
      <c r="A35" s="70" t="s">
        <v>212</v>
      </c>
      <c r="B35" s="70" t="s">
        <v>215</v>
      </c>
      <c r="G35" s="70" t="s">
        <v>216</v>
      </c>
      <c r="H35" s="70" t="s">
        <v>215</v>
      </c>
    </row>
    <row r="36" spans="1:11" x14ac:dyDescent="0.25">
      <c r="A36" s="70" t="s">
        <v>213</v>
      </c>
      <c r="B36" t="s">
        <v>204</v>
      </c>
      <c r="C36" t="s">
        <v>206</v>
      </c>
      <c r="D36" t="s">
        <v>202</v>
      </c>
      <c r="E36" t="s">
        <v>214</v>
      </c>
      <c r="G36" s="70" t="s">
        <v>213</v>
      </c>
      <c r="H36" t="s">
        <v>204</v>
      </c>
      <c r="I36" t="s">
        <v>206</v>
      </c>
      <c r="J36" t="s">
        <v>202</v>
      </c>
      <c r="K36" t="s">
        <v>214</v>
      </c>
    </row>
    <row r="37" spans="1:11" x14ac:dyDescent="0.25">
      <c r="A37" s="71" t="s">
        <v>201</v>
      </c>
      <c r="B37" s="73">
        <v>170</v>
      </c>
      <c r="C37" s="69">
        <v>190</v>
      </c>
      <c r="D37" s="69">
        <v>260</v>
      </c>
      <c r="E37" s="69">
        <v>620</v>
      </c>
      <c r="G37" s="71" t="s">
        <v>201</v>
      </c>
      <c r="H37" s="73">
        <v>170</v>
      </c>
      <c r="I37" s="69">
        <v>190</v>
      </c>
      <c r="J37" s="69">
        <v>140</v>
      </c>
      <c r="K37" s="69">
        <v>190</v>
      </c>
    </row>
    <row r="38" spans="1:11" x14ac:dyDescent="0.25">
      <c r="A38" s="72">
        <v>32400</v>
      </c>
      <c r="B38" s="73">
        <v>170</v>
      </c>
      <c r="C38" s="69"/>
      <c r="D38" s="69"/>
      <c r="E38" s="69">
        <v>170</v>
      </c>
      <c r="G38" s="72">
        <v>32400</v>
      </c>
      <c r="H38" s="73">
        <v>170</v>
      </c>
      <c r="I38" s="69"/>
      <c r="J38" s="69"/>
      <c r="K38" s="69">
        <v>170</v>
      </c>
    </row>
    <row r="39" spans="1:11" x14ac:dyDescent="0.25">
      <c r="A39" s="72">
        <v>32500</v>
      </c>
      <c r="B39" s="73"/>
      <c r="C39" s="69"/>
      <c r="D39" s="69">
        <v>120</v>
      </c>
      <c r="E39" s="69">
        <v>120</v>
      </c>
      <c r="G39" s="72">
        <v>32500</v>
      </c>
      <c r="H39" s="73"/>
      <c r="I39" s="69"/>
      <c r="J39" s="69">
        <v>120</v>
      </c>
      <c r="K39" s="69">
        <v>120</v>
      </c>
    </row>
    <row r="40" spans="1:11" x14ac:dyDescent="0.25">
      <c r="A40" s="72">
        <v>38800</v>
      </c>
      <c r="B40" s="73"/>
      <c r="C40" s="69">
        <v>190</v>
      </c>
      <c r="D40" s="69"/>
      <c r="E40" s="69">
        <v>190</v>
      </c>
      <c r="G40" s="72">
        <v>38800</v>
      </c>
      <c r="H40" s="73"/>
      <c r="I40" s="69">
        <v>190</v>
      </c>
      <c r="J40" s="69"/>
      <c r="K40" s="69">
        <v>190</v>
      </c>
    </row>
    <row r="41" spans="1:11" x14ac:dyDescent="0.25">
      <c r="A41" s="72">
        <v>38900</v>
      </c>
      <c r="B41" s="73"/>
      <c r="C41" s="69"/>
      <c r="D41" s="69">
        <v>140</v>
      </c>
      <c r="E41" s="69">
        <v>140</v>
      </c>
      <c r="G41" s="72">
        <v>38900</v>
      </c>
      <c r="H41" s="73"/>
      <c r="I41" s="69"/>
      <c r="J41" s="69">
        <v>140</v>
      </c>
      <c r="K41" s="69">
        <v>140</v>
      </c>
    </row>
    <row r="42" spans="1:11" x14ac:dyDescent="0.25">
      <c r="A42" s="71" t="s">
        <v>205</v>
      </c>
      <c r="B42" s="73"/>
      <c r="C42" s="69">
        <v>180</v>
      </c>
      <c r="D42" s="69">
        <v>300</v>
      </c>
      <c r="E42" s="69">
        <v>480</v>
      </c>
      <c r="G42" s="71" t="s">
        <v>205</v>
      </c>
      <c r="H42" s="73"/>
      <c r="I42" s="69">
        <v>180</v>
      </c>
      <c r="J42" s="69">
        <v>180</v>
      </c>
      <c r="K42" s="69">
        <v>180</v>
      </c>
    </row>
    <row r="43" spans="1:11" x14ac:dyDescent="0.25">
      <c r="A43" s="72">
        <v>26300</v>
      </c>
      <c r="B43" s="73"/>
      <c r="C43" s="69">
        <v>180</v>
      </c>
      <c r="D43" s="69"/>
      <c r="E43" s="69">
        <v>180</v>
      </c>
      <c r="G43" s="72">
        <v>26300</v>
      </c>
      <c r="H43" s="73"/>
      <c r="I43" s="69">
        <v>180</v>
      </c>
      <c r="J43" s="69"/>
      <c r="K43" s="69">
        <v>180</v>
      </c>
    </row>
    <row r="44" spans="1:11" x14ac:dyDescent="0.25">
      <c r="A44" s="72">
        <v>27200</v>
      </c>
      <c r="B44" s="73"/>
      <c r="C44" s="69"/>
      <c r="D44" s="69">
        <v>70</v>
      </c>
      <c r="E44" s="69">
        <v>70</v>
      </c>
      <c r="G44" s="72">
        <v>27200</v>
      </c>
      <c r="H44" s="73"/>
      <c r="I44" s="69"/>
      <c r="J44" s="69">
        <v>70</v>
      </c>
      <c r="K44" s="69">
        <v>70</v>
      </c>
    </row>
    <row r="45" spans="1:11" x14ac:dyDescent="0.25">
      <c r="A45" s="72">
        <v>34500</v>
      </c>
      <c r="B45" s="73"/>
      <c r="C45" s="69"/>
      <c r="D45" s="69">
        <v>230</v>
      </c>
      <c r="E45" s="69">
        <v>230</v>
      </c>
      <c r="G45" s="72">
        <v>34500</v>
      </c>
      <c r="H45" s="73"/>
      <c r="I45" s="69"/>
      <c r="J45" s="69">
        <v>180</v>
      </c>
      <c r="K45" s="69">
        <v>180</v>
      </c>
    </row>
    <row r="46" spans="1:11" x14ac:dyDescent="0.25">
      <c r="A46" s="71" t="s">
        <v>208</v>
      </c>
      <c r="B46" s="73"/>
      <c r="C46" s="69">
        <v>100</v>
      </c>
      <c r="D46" s="69">
        <v>200</v>
      </c>
      <c r="E46" s="69">
        <v>300</v>
      </c>
      <c r="G46" s="71" t="s">
        <v>208</v>
      </c>
      <c r="H46" s="73"/>
      <c r="I46" s="69">
        <v>60</v>
      </c>
      <c r="J46" s="69">
        <v>200</v>
      </c>
      <c r="K46" s="69">
        <v>200</v>
      </c>
    </row>
    <row r="47" spans="1:11" x14ac:dyDescent="0.25">
      <c r="A47" s="72">
        <v>11100</v>
      </c>
      <c r="B47" s="73"/>
      <c r="C47" s="69">
        <v>60</v>
      </c>
      <c r="D47" s="69"/>
      <c r="E47" s="69">
        <v>60</v>
      </c>
      <c r="G47" s="72">
        <v>11100</v>
      </c>
      <c r="H47" s="73"/>
      <c r="I47" s="69">
        <v>60</v>
      </c>
      <c r="J47" s="69"/>
      <c r="K47" s="69">
        <v>60</v>
      </c>
    </row>
    <row r="48" spans="1:11" x14ac:dyDescent="0.25">
      <c r="A48" s="72">
        <v>12200</v>
      </c>
      <c r="B48" s="73"/>
      <c r="C48" s="69"/>
      <c r="D48" s="69">
        <v>200</v>
      </c>
      <c r="E48" s="69">
        <v>200</v>
      </c>
      <c r="G48" s="72">
        <v>12200</v>
      </c>
      <c r="H48" s="73"/>
      <c r="I48" s="69"/>
      <c r="J48" s="69">
        <v>200</v>
      </c>
      <c r="K48" s="69">
        <v>200</v>
      </c>
    </row>
    <row r="49" spans="1:11" x14ac:dyDescent="0.25">
      <c r="A49" s="72">
        <v>19700</v>
      </c>
      <c r="B49" s="73"/>
      <c r="C49" s="69">
        <v>40</v>
      </c>
      <c r="D49" s="69"/>
      <c r="E49" s="69">
        <v>40</v>
      </c>
      <c r="G49" s="72">
        <v>19700</v>
      </c>
      <c r="H49" s="73"/>
      <c r="I49" s="69">
        <v>40</v>
      </c>
      <c r="J49" s="69"/>
      <c r="K49" s="69">
        <v>40</v>
      </c>
    </row>
    <row r="50" spans="1:11" x14ac:dyDescent="0.25">
      <c r="A50" s="71" t="s">
        <v>207</v>
      </c>
      <c r="B50" s="73"/>
      <c r="C50" s="69">
        <v>100</v>
      </c>
      <c r="D50" s="69">
        <v>220</v>
      </c>
      <c r="E50" s="69">
        <v>320</v>
      </c>
      <c r="G50" s="71" t="s">
        <v>207</v>
      </c>
      <c r="H50" s="73"/>
      <c r="I50" s="69">
        <v>100</v>
      </c>
      <c r="J50" s="69">
        <v>140</v>
      </c>
      <c r="K50" s="69">
        <v>140</v>
      </c>
    </row>
    <row r="51" spans="1:11" x14ac:dyDescent="0.25">
      <c r="A51" s="72">
        <v>20300</v>
      </c>
      <c r="B51" s="73"/>
      <c r="C51" s="69"/>
      <c r="D51" s="69">
        <v>220</v>
      </c>
      <c r="E51" s="69">
        <v>220</v>
      </c>
      <c r="G51" s="72">
        <v>20300</v>
      </c>
      <c r="H51" s="73"/>
      <c r="I51" s="69"/>
      <c r="J51" s="69">
        <v>140</v>
      </c>
      <c r="K51" s="69">
        <v>140</v>
      </c>
    </row>
    <row r="52" spans="1:11" x14ac:dyDescent="0.25">
      <c r="A52" s="72">
        <v>23700</v>
      </c>
      <c r="B52" s="73"/>
      <c r="C52" s="69">
        <v>100</v>
      </c>
      <c r="D52" s="69"/>
      <c r="E52" s="69">
        <v>100</v>
      </c>
      <c r="G52" s="72">
        <v>23700</v>
      </c>
      <c r="H52" s="73"/>
      <c r="I52" s="69">
        <v>100</v>
      </c>
      <c r="J52" s="69"/>
      <c r="K52" s="69">
        <v>100</v>
      </c>
    </row>
    <row r="53" spans="1:11" x14ac:dyDescent="0.25">
      <c r="A53" s="71" t="s">
        <v>203</v>
      </c>
      <c r="B53" s="73">
        <v>310</v>
      </c>
      <c r="C53" s="69">
        <v>190</v>
      </c>
      <c r="D53" s="69"/>
      <c r="E53" s="69">
        <v>500</v>
      </c>
      <c r="G53" s="71" t="s">
        <v>203</v>
      </c>
      <c r="H53" s="73">
        <v>190</v>
      </c>
      <c r="I53" s="69">
        <v>190</v>
      </c>
      <c r="J53" s="69"/>
      <c r="K53" s="69">
        <v>190</v>
      </c>
    </row>
    <row r="54" spans="1:11" x14ac:dyDescent="0.25">
      <c r="A54" s="72">
        <v>21200</v>
      </c>
      <c r="B54" s="73">
        <v>120</v>
      </c>
      <c r="C54" s="69"/>
      <c r="D54" s="69"/>
      <c r="E54" s="69">
        <v>120</v>
      </c>
      <c r="G54" s="72">
        <v>21200</v>
      </c>
      <c r="H54" s="73">
        <v>120</v>
      </c>
      <c r="I54" s="69"/>
      <c r="J54" s="69"/>
      <c r="K54" s="69">
        <v>120</v>
      </c>
    </row>
    <row r="55" spans="1:11" x14ac:dyDescent="0.25">
      <c r="A55" s="72">
        <v>21400</v>
      </c>
      <c r="B55" s="73">
        <v>190</v>
      </c>
      <c r="C55" s="69"/>
      <c r="D55" s="69"/>
      <c r="E55" s="69">
        <v>190</v>
      </c>
      <c r="G55" s="72">
        <v>21400</v>
      </c>
      <c r="H55" s="73">
        <v>190</v>
      </c>
      <c r="I55" s="69"/>
      <c r="J55" s="69"/>
      <c r="K55" s="69">
        <v>190</v>
      </c>
    </row>
    <row r="56" spans="1:11" x14ac:dyDescent="0.25">
      <c r="A56" s="72">
        <v>23800</v>
      </c>
      <c r="B56" s="73"/>
      <c r="C56" s="69">
        <v>190</v>
      </c>
      <c r="D56" s="69"/>
      <c r="E56" s="69">
        <v>190</v>
      </c>
      <c r="G56" s="72">
        <v>23800</v>
      </c>
      <c r="H56" s="73"/>
      <c r="I56" s="69">
        <v>190</v>
      </c>
      <c r="J56" s="69"/>
      <c r="K56" s="69">
        <v>190</v>
      </c>
    </row>
    <row r="57" spans="1:11" x14ac:dyDescent="0.25">
      <c r="A57" s="71" t="s">
        <v>214</v>
      </c>
      <c r="B57" s="73">
        <v>480</v>
      </c>
      <c r="C57" s="69">
        <v>760</v>
      </c>
      <c r="D57" s="69">
        <v>980</v>
      </c>
      <c r="E57" s="69">
        <v>2220</v>
      </c>
      <c r="G57" s="71" t="s">
        <v>214</v>
      </c>
      <c r="H57" s="73">
        <v>190</v>
      </c>
      <c r="I57" s="69">
        <v>190</v>
      </c>
      <c r="J57" s="69">
        <v>200</v>
      </c>
      <c r="K57" s="69">
        <v>200</v>
      </c>
    </row>
  </sheetData>
  <pageMargins left="0.7" right="0.7" top="0.75" bottom="0.75" header="0.3" footer="0.3"/>
  <pageSetup orientation="landscape" r:id="rId5"/>
  <headerFooter>
    <oddFooter>&amp;RХаневский Ярослав</oddFooter>
  </headerFooter>
  <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C96F-22CC-4168-A9BD-90C47D2725B6}">
  <dimension ref="A3:M42"/>
  <sheetViews>
    <sheetView zoomScaleNormal="100" workbookViewId="0">
      <selection activeCell="H37" sqref="H37"/>
    </sheetView>
  </sheetViews>
  <sheetFormatPr defaultRowHeight="15" x14ac:dyDescent="0.25"/>
  <cols>
    <col min="1" max="1" width="23.140625" bestFit="1" customWidth="1"/>
    <col min="2" max="2" width="20.85546875" bestFit="1" customWidth="1"/>
    <col min="3" max="3" width="11.85546875" bestFit="1" customWidth="1"/>
    <col min="4" max="4" width="12" bestFit="1" customWidth="1"/>
    <col min="5" max="5" width="6" bestFit="1" customWidth="1"/>
    <col min="6" max="6" width="12" bestFit="1" customWidth="1"/>
    <col min="7" max="7" width="6.7109375" bestFit="1" customWidth="1"/>
    <col min="8" max="8" width="11.85546875" bestFit="1" customWidth="1"/>
    <col min="9" max="12" width="6.7109375" bestFit="1" customWidth="1"/>
    <col min="13" max="13" width="11.85546875" bestFit="1" customWidth="1"/>
  </cols>
  <sheetData>
    <row r="3" spans="1:13" x14ac:dyDescent="0.25">
      <c r="A3" s="70" t="s">
        <v>212</v>
      </c>
      <c r="B3" s="70" t="s">
        <v>215</v>
      </c>
    </row>
    <row r="4" spans="1:13" x14ac:dyDescent="0.25">
      <c r="A4" s="70" t="s">
        <v>213</v>
      </c>
      <c r="B4" s="74" t="s">
        <v>218</v>
      </c>
      <c r="C4" s="74" t="s">
        <v>214</v>
      </c>
    </row>
    <row r="5" spans="1:13" x14ac:dyDescent="0.25">
      <c r="A5" s="71" t="s">
        <v>201</v>
      </c>
      <c r="B5" s="69">
        <v>120</v>
      </c>
      <c r="C5" s="69">
        <v>120</v>
      </c>
    </row>
    <row r="6" spans="1:13" x14ac:dyDescent="0.25">
      <c r="A6" s="71" t="s">
        <v>203</v>
      </c>
      <c r="B6" s="69">
        <v>120</v>
      </c>
      <c r="C6" s="69">
        <v>120</v>
      </c>
    </row>
    <row r="7" spans="1:13" x14ac:dyDescent="0.25">
      <c r="A7" s="71" t="s">
        <v>214</v>
      </c>
      <c r="B7" s="69">
        <v>240</v>
      </c>
      <c r="C7" s="69">
        <v>240</v>
      </c>
    </row>
    <row r="12" spans="1:13" x14ac:dyDescent="0.25">
      <c r="A12" s="70" t="s">
        <v>217</v>
      </c>
      <c r="B12" s="70" t="s">
        <v>215</v>
      </c>
      <c r="G12" s="70"/>
      <c r="H12" s="70"/>
      <c r="I12" s="70"/>
      <c r="J12" s="70"/>
      <c r="K12" s="70"/>
      <c r="L12" s="70"/>
      <c r="M12" s="70"/>
    </row>
    <row r="13" spans="1:13" x14ac:dyDescent="0.25">
      <c r="A13" s="70" t="s">
        <v>213</v>
      </c>
      <c r="B13" s="74" t="s">
        <v>218</v>
      </c>
      <c r="C13" s="74" t="s">
        <v>220</v>
      </c>
      <c r="D13" s="74" t="s">
        <v>221</v>
      </c>
      <c r="E13" s="74" t="s">
        <v>222</v>
      </c>
      <c r="F13" s="74" t="s">
        <v>214</v>
      </c>
      <c r="G13" s="70"/>
      <c r="H13" s="70"/>
      <c r="I13" s="70"/>
      <c r="J13" s="70"/>
      <c r="K13" s="70"/>
      <c r="L13" s="70"/>
      <c r="M13" s="70"/>
    </row>
    <row r="14" spans="1:13" x14ac:dyDescent="0.25">
      <c r="A14" s="71" t="s">
        <v>201</v>
      </c>
      <c r="B14" s="69">
        <v>120</v>
      </c>
      <c r="C14" s="69">
        <v>180</v>
      </c>
      <c r="D14" s="69">
        <v>140</v>
      </c>
      <c r="E14" s="69"/>
      <c r="F14" s="69">
        <v>155</v>
      </c>
    </row>
    <row r="15" spans="1:13" x14ac:dyDescent="0.25">
      <c r="A15" s="71" t="s">
        <v>205</v>
      </c>
      <c r="B15" s="69"/>
      <c r="C15" s="69">
        <v>70</v>
      </c>
      <c r="D15" s="69">
        <v>180</v>
      </c>
      <c r="E15" s="69">
        <v>115</v>
      </c>
      <c r="F15" s="69">
        <v>120</v>
      </c>
    </row>
    <row r="16" spans="1:13" x14ac:dyDescent="0.25">
      <c r="A16" s="71" t="s">
        <v>208</v>
      </c>
      <c r="B16" s="69"/>
      <c r="C16" s="69"/>
      <c r="D16" s="69">
        <v>130</v>
      </c>
      <c r="E16" s="69">
        <v>40</v>
      </c>
      <c r="F16" s="69">
        <v>100</v>
      </c>
    </row>
    <row r="17" spans="1:6" x14ac:dyDescent="0.25">
      <c r="A17" s="71" t="s">
        <v>207</v>
      </c>
      <c r="B17" s="69"/>
      <c r="C17" s="69"/>
      <c r="D17" s="69">
        <v>110</v>
      </c>
      <c r="E17" s="69">
        <v>100</v>
      </c>
      <c r="F17" s="69">
        <v>106.66666666666667</v>
      </c>
    </row>
    <row r="18" spans="1:6" x14ac:dyDescent="0.25">
      <c r="A18" s="71" t="s">
        <v>203</v>
      </c>
      <c r="B18" s="69">
        <v>120</v>
      </c>
      <c r="C18" s="69"/>
      <c r="D18" s="69"/>
      <c r="E18" s="69">
        <v>190</v>
      </c>
      <c r="F18" s="69">
        <v>166.66666666666666</v>
      </c>
    </row>
    <row r="19" spans="1:6" x14ac:dyDescent="0.25">
      <c r="A19" s="71" t="s">
        <v>214</v>
      </c>
      <c r="B19" s="69">
        <v>120</v>
      </c>
      <c r="C19" s="69">
        <v>143.33333333333334</v>
      </c>
      <c r="D19" s="69">
        <v>133.33333333333334</v>
      </c>
      <c r="E19" s="69">
        <v>125</v>
      </c>
      <c r="F19" s="69">
        <v>130.58823529411765</v>
      </c>
    </row>
    <row r="22" spans="1:6" x14ac:dyDescent="0.25">
      <c r="A22" s="70" t="s">
        <v>216</v>
      </c>
      <c r="B22" s="70" t="s">
        <v>215</v>
      </c>
    </row>
    <row r="23" spans="1:6" x14ac:dyDescent="0.25">
      <c r="A23" s="70" t="s">
        <v>213</v>
      </c>
      <c r="B23" s="74" t="s">
        <v>218</v>
      </c>
      <c r="C23" s="74" t="s">
        <v>220</v>
      </c>
      <c r="D23" s="74" t="s">
        <v>221</v>
      </c>
      <c r="E23" s="74" t="s">
        <v>222</v>
      </c>
      <c r="F23" s="74" t="s">
        <v>214</v>
      </c>
    </row>
    <row r="24" spans="1:6" x14ac:dyDescent="0.25">
      <c r="A24" s="71" t="s">
        <v>201</v>
      </c>
      <c r="B24" s="69">
        <v>120</v>
      </c>
      <c r="C24" s="69">
        <v>190</v>
      </c>
      <c r="D24" s="69">
        <v>140</v>
      </c>
      <c r="E24" s="69"/>
      <c r="F24" s="69">
        <v>190</v>
      </c>
    </row>
    <row r="25" spans="1:6" x14ac:dyDescent="0.25">
      <c r="A25" s="71" t="s">
        <v>205</v>
      </c>
      <c r="B25" s="69"/>
      <c r="C25" s="69">
        <v>70</v>
      </c>
      <c r="D25" s="69">
        <v>180</v>
      </c>
      <c r="E25" s="69">
        <v>180</v>
      </c>
      <c r="F25" s="69">
        <v>180</v>
      </c>
    </row>
    <row r="26" spans="1:6" x14ac:dyDescent="0.25">
      <c r="A26" s="71" t="s">
        <v>208</v>
      </c>
      <c r="B26" s="69"/>
      <c r="C26" s="69"/>
      <c r="D26" s="69">
        <v>200</v>
      </c>
      <c r="E26" s="69">
        <v>40</v>
      </c>
      <c r="F26" s="69">
        <v>200</v>
      </c>
    </row>
    <row r="27" spans="1:6" x14ac:dyDescent="0.25">
      <c r="A27" s="71" t="s">
        <v>207</v>
      </c>
      <c r="B27" s="69"/>
      <c r="C27" s="69"/>
      <c r="D27" s="69">
        <v>140</v>
      </c>
      <c r="E27" s="69">
        <v>100</v>
      </c>
      <c r="F27" s="69">
        <v>140</v>
      </c>
    </row>
    <row r="28" spans="1:6" x14ac:dyDescent="0.25">
      <c r="A28" s="71" t="s">
        <v>203</v>
      </c>
      <c r="B28" s="69">
        <v>120</v>
      </c>
      <c r="C28" s="69"/>
      <c r="D28" s="69"/>
      <c r="E28" s="69">
        <v>190</v>
      </c>
      <c r="F28" s="69">
        <v>190</v>
      </c>
    </row>
    <row r="29" spans="1:6" x14ac:dyDescent="0.25">
      <c r="A29" s="71" t="s">
        <v>214</v>
      </c>
      <c r="B29" s="69">
        <v>120</v>
      </c>
      <c r="C29" s="69">
        <v>190</v>
      </c>
      <c r="D29" s="69">
        <v>200</v>
      </c>
      <c r="E29" s="69">
        <v>190</v>
      </c>
      <c r="F29" s="69">
        <v>200</v>
      </c>
    </row>
    <row r="35" spans="1:6" x14ac:dyDescent="0.25">
      <c r="A35" s="70" t="s">
        <v>223</v>
      </c>
      <c r="B35" s="70" t="s">
        <v>215</v>
      </c>
    </row>
    <row r="36" spans="1:6" x14ac:dyDescent="0.25">
      <c r="A36" s="70" t="s">
        <v>213</v>
      </c>
      <c r="B36" s="74" t="s">
        <v>218</v>
      </c>
      <c r="C36" s="74" t="s">
        <v>220</v>
      </c>
      <c r="D36" s="74" t="s">
        <v>221</v>
      </c>
      <c r="E36" s="74" t="s">
        <v>222</v>
      </c>
      <c r="F36" s="74" t="s">
        <v>214</v>
      </c>
    </row>
    <row r="37" spans="1:6" x14ac:dyDescent="0.25">
      <c r="A37" s="71" t="s">
        <v>201</v>
      </c>
      <c r="B37" s="69">
        <v>1</v>
      </c>
      <c r="C37" s="69">
        <v>2</v>
      </c>
      <c r="D37" s="69">
        <v>1</v>
      </c>
      <c r="E37" s="69"/>
      <c r="F37" s="69">
        <v>4</v>
      </c>
    </row>
    <row r="38" spans="1:6" x14ac:dyDescent="0.25">
      <c r="A38" s="71" t="s">
        <v>205</v>
      </c>
      <c r="B38" s="69"/>
      <c r="C38" s="69">
        <v>1</v>
      </c>
      <c r="D38" s="69">
        <v>1</v>
      </c>
      <c r="E38" s="69">
        <v>2</v>
      </c>
      <c r="F38" s="69">
        <v>4</v>
      </c>
    </row>
    <row r="39" spans="1:6" x14ac:dyDescent="0.25">
      <c r="A39" s="71" t="s">
        <v>208</v>
      </c>
      <c r="B39" s="69"/>
      <c r="C39" s="69"/>
      <c r="D39" s="69">
        <v>2</v>
      </c>
      <c r="E39" s="69">
        <v>1</v>
      </c>
      <c r="F39" s="69">
        <v>3</v>
      </c>
    </row>
    <row r="40" spans="1:6" x14ac:dyDescent="0.25">
      <c r="A40" s="71" t="s">
        <v>207</v>
      </c>
      <c r="B40" s="69"/>
      <c r="C40" s="69"/>
      <c r="D40" s="69">
        <v>2</v>
      </c>
      <c r="E40" s="69">
        <v>1</v>
      </c>
      <c r="F40" s="69">
        <v>3</v>
      </c>
    </row>
    <row r="41" spans="1:6" x14ac:dyDescent="0.25">
      <c r="A41" s="71" t="s">
        <v>203</v>
      </c>
      <c r="B41" s="69">
        <v>1</v>
      </c>
      <c r="C41" s="69"/>
      <c r="D41" s="69"/>
      <c r="E41" s="69">
        <v>2</v>
      </c>
      <c r="F41" s="69">
        <v>3</v>
      </c>
    </row>
    <row r="42" spans="1:6" x14ac:dyDescent="0.25">
      <c r="A42" s="71" t="s">
        <v>214</v>
      </c>
      <c r="B42" s="69">
        <v>2</v>
      </c>
      <c r="C42" s="69">
        <v>3</v>
      </c>
      <c r="D42" s="69">
        <v>6</v>
      </c>
      <c r="E42" s="69">
        <v>6</v>
      </c>
      <c r="F42" s="69">
        <v>17</v>
      </c>
    </row>
  </sheetData>
  <pageMargins left="0.7" right="0.7" top="0.75" bottom="0.75" header="0.3" footer="0.3"/>
  <pageSetup orientation="landscape" r:id="rId5"/>
  <headerFooter>
    <oddFooter>&amp;RХаневский Ярослав</oddFooter>
  </headerFooter>
  <drawing r:id="rId6"/>
  <extLst>
    <ext xmlns:x14="http://schemas.microsoft.com/office/spreadsheetml/2009/9/main" uri="{A8765BA9-456A-4dab-B4F3-ACF838C121DE}">
      <x14:slicerList>
        <x14:slicer r:id="rId7"/>
      </x14:slicerList>
    </ext>
    <ext xmlns:x15="http://schemas.microsoft.com/office/spreadsheetml/2010/11/main" uri="{7E03D99C-DC04-49d9-9315-930204A7B6E9}">
      <x15:timelineRefs>
        <x15:timelineRef r:id="rId8"/>
      </x15:timeline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51FC-E2E9-4062-A76B-BF71A8C80DF3}">
  <dimension ref="A1:C8"/>
  <sheetViews>
    <sheetView zoomScaleNormal="100" workbookViewId="0">
      <selection activeCell="C1" sqref="C1"/>
    </sheetView>
  </sheetViews>
  <sheetFormatPr defaultRowHeight="15" x14ac:dyDescent="0.25"/>
  <cols>
    <col min="1" max="1" width="17.28515625" bestFit="1" customWidth="1"/>
    <col min="2" max="2" width="22.7109375" bestFit="1" customWidth="1"/>
    <col min="3" max="3" width="22" bestFit="1" customWidth="1"/>
    <col min="4" max="4" width="27.42578125" bestFit="1" customWidth="1"/>
    <col min="5" max="6" width="26.7109375" bestFit="1" customWidth="1"/>
    <col min="7" max="7" width="27.7109375" bestFit="1" customWidth="1"/>
  </cols>
  <sheetData>
    <row r="1" spans="1:3" x14ac:dyDescent="0.25">
      <c r="B1" s="70" t="s">
        <v>215</v>
      </c>
    </row>
    <row r="2" spans="1:3" x14ac:dyDescent="0.25">
      <c r="B2" t="s">
        <v>202</v>
      </c>
    </row>
    <row r="3" spans="1:3" x14ac:dyDescent="0.25">
      <c r="A3" s="70" t="s">
        <v>213</v>
      </c>
      <c r="B3" t="s">
        <v>212</v>
      </c>
      <c r="C3" t="s">
        <v>224</v>
      </c>
    </row>
    <row r="4" spans="1:3" x14ac:dyDescent="0.25">
      <c r="A4" s="71" t="s">
        <v>201</v>
      </c>
      <c r="B4" s="69">
        <v>260</v>
      </c>
      <c r="C4" s="69">
        <v>18564000</v>
      </c>
    </row>
    <row r="5" spans="1:3" x14ac:dyDescent="0.25">
      <c r="A5" s="71" t="s">
        <v>205</v>
      </c>
      <c r="B5" s="69">
        <v>300</v>
      </c>
      <c r="C5" s="69">
        <v>28860000</v>
      </c>
    </row>
    <row r="6" spans="1:3" x14ac:dyDescent="0.25">
      <c r="A6" s="71" t="s">
        <v>208</v>
      </c>
      <c r="B6" s="69">
        <v>200</v>
      </c>
      <c r="C6" s="69">
        <v>2440000</v>
      </c>
    </row>
    <row r="7" spans="1:3" x14ac:dyDescent="0.25">
      <c r="A7" s="71" t="s">
        <v>207</v>
      </c>
      <c r="B7" s="69">
        <v>220</v>
      </c>
      <c r="C7" s="69">
        <v>8932000</v>
      </c>
    </row>
    <row r="8" spans="1:3" x14ac:dyDescent="0.25">
      <c r="A8" s="71" t="s">
        <v>214</v>
      </c>
      <c r="B8" s="69">
        <v>980</v>
      </c>
      <c r="C8" s="69">
        <v>215992000</v>
      </c>
    </row>
  </sheetData>
  <pageMargins left="0.7" right="0.7" top="0.75" bottom="0.75" header="0.3" footer="0.3"/>
  <pageSetup orientation="portrait" r:id="rId2"/>
  <headerFooter>
    <oddFooter>&amp;RХаневский Ярослав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066B-F6DD-46EE-A8E8-01C63C1F5DE7}">
  <dimension ref="A1:C10"/>
  <sheetViews>
    <sheetView zoomScaleNormal="100" workbookViewId="0">
      <selection activeCell="G6" sqref="G6"/>
    </sheetView>
  </sheetViews>
  <sheetFormatPr defaultRowHeight="15" x14ac:dyDescent="0.25"/>
  <cols>
    <col min="1" max="1" width="28.85546875" bestFit="1" customWidth="1"/>
    <col min="2" max="2" width="20.85546875" bestFit="1" customWidth="1"/>
    <col min="3" max="3" width="6.140625" bestFit="1" customWidth="1"/>
    <col min="4" max="4" width="11.7109375" bestFit="1" customWidth="1"/>
    <col min="5" max="5" width="6.140625" bestFit="1" customWidth="1"/>
    <col min="6" max="6" width="11.85546875" bestFit="1" customWidth="1"/>
  </cols>
  <sheetData>
    <row r="1" spans="1:3" x14ac:dyDescent="0.25">
      <c r="A1" s="70" t="s">
        <v>225</v>
      </c>
      <c r="B1" t="s">
        <v>219</v>
      </c>
    </row>
    <row r="3" spans="1:3" x14ac:dyDescent="0.25">
      <c r="A3" s="70" t="s">
        <v>226</v>
      </c>
      <c r="B3" s="70" t="s">
        <v>215</v>
      </c>
    </row>
    <row r="4" spans="1:3" x14ac:dyDescent="0.25">
      <c r="A4" s="70" t="s">
        <v>213</v>
      </c>
      <c r="B4" t="s">
        <v>199</v>
      </c>
      <c r="C4" t="s">
        <v>200</v>
      </c>
    </row>
    <row r="5" spans="1:3" x14ac:dyDescent="0.25">
      <c r="A5" s="71" t="s">
        <v>201</v>
      </c>
      <c r="B5" s="69">
        <v>220</v>
      </c>
      <c r="C5" s="69">
        <v>38900</v>
      </c>
    </row>
    <row r="6" spans="1:3" x14ac:dyDescent="0.25">
      <c r="A6" s="71" t="s">
        <v>205</v>
      </c>
      <c r="B6" s="69">
        <v>180</v>
      </c>
      <c r="C6" s="69">
        <v>34500</v>
      </c>
    </row>
    <row r="7" spans="1:3" x14ac:dyDescent="0.25">
      <c r="A7" s="71" t="s">
        <v>208</v>
      </c>
      <c r="B7" s="69">
        <v>200</v>
      </c>
      <c r="C7" s="69">
        <v>19700</v>
      </c>
    </row>
    <row r="8" spans="1:3" x14ac:dyDescent="0.25">
      <c r="A8" s="71" t="s">
        <v>207</v>
      </c>
      <c r="B8" s="69">
        <v>180</v>
      </c>
      <c r="C8" s="69">
        <v>23700</v>
      </c>
    </row>
    <row r="9" spans="1:3" x14ac:dyDescent="0.25">
      <c r="A9" s="71" t="s">
        <v>203</v>
      </c>
      <c r="B9" s="69">
        <v>210</v>
      </c>
      <c r="C9" s="69">
        <v>23800</v>
      </c>
    </row>
    <row r="10" spans="1:3" x14ac:dyDescent="0.25">
      <c r="A10" s="71" t="s">
        <v>214</v>
      </c>
      <c r="B10" s="69">
        <v>220</v>
      </c>
      <c r="C10" s="69">
        <v>38900</v>
      </c>
    </row>
  </sheetData>
  <pageMargins left="0.7" right="0.7" top="0.75" bottom="0.75" header="0.3" footer="0.3"/>
  <pageSetup orientation="landscape" r:id="rId2"/>
  <headerFooter>
    <oddFooter>&amp;RХаневский Ярослав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19</vt:i4>
      </vt:variant>
    </vt:vector>
  </HeadingPairs>
  <TitlesOfParts>
    <vt:vector size="34" baseType="lpstr">
      <vt:lpstr>Зад. 1</vt:lpstr>
      <vt:lpstr>Зад. 1(автофильтр 1)</vt:lpstr>
      <vt:lpstr>Зад. 1(автофильтр 2)</vt:lpstr>
      <vt:lpstr>Зад. 1(автофильтр 3)</vt:lpstr>
      <vt:lpstr>Зад. 1(расшир. фильтр 1)</vt:lpstr>
      <vt:lpstr>Зад. 1(расшир. фильтр 2)</vt:lpstr>
      <vt:lpstr>Зад. 1(расшир. фильтр 3)</vt:lpstr>
      <vt:lpstr>Зад. 2</vt:lpstr>
      <vt:lpstr>Зад. 3</vt:lpstr>
      <vt:lpstr>Зад. 4</vt:lpstr>
      <vt:lpstr>Зад. 5</vt:lpstr>
      <vt:lpstr>Сводная 1</vt:lpstr>
      <vt:lpstr>Сводная 2</vt:lpstr>
      <vt:lpstr>Сводная 3</vt:lpstr>
      <vt:lpstr>Сводная 4</vt:lpstr>
      <vt:lpstr>_C</vt:lpstr>
      <vt:lpstr>CC</vt:lpstr>
      <vt:lpstr>D</vt:lpstr>
      <vt:lpstr>E</vt:lpstr>
      <vt:lpstr>F</vt:lpstr>
      <vt:lpstr>H</vt:lpstr>
      <vt:lpstr>K</vt:lpstr>
      <vt:lpstr>L</vt:lpstr>
      <vt:lpstr>M</vt:lpstr>
      <vt:lpstr>'Зад. 1'!Извлечь</vt:lpstr>
      <vt:lpstr>'Зад. 1(автофильтр 1)'!Извлечь</vt:lpstr>
      <vt:lpstr>'Зад. 1(расшир. фильтр 1)'!Извлечь</vt:lpstr>
      <vt:lpstr>'Зад. 1(расшир. фильтр 2)'!Извлечь</vt:lpstr>
      <vt:lpstr>'Зад. 1(расшир. фильтр 3)'!Извлечь</vt:lpstr>
      <vt:lpstr>'Зад. 1'!Критерии</vt:lpstr>
      <vt:lpstr>'Зад. 1(автофильтр 1)'!Критерии</vt:lpstr>
      <vt:lpstr>'Зад. 1(расшир. фильтр 1)'!Критерии</vt:lpstr>
      <vt:lpstr>'Зад. 1(расшир. фильтр 2)'!Критерии</vt:lpstr>
      <vt:lpstr>'Зад. 1(расшир. фильтр 3)'!Критерии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Лаб_2_Ханевский_АС-23-04</dc:title>
  <dc:creator>Ярослав Ханевский</dc:creator>
  <cp:keywords>Лаб_excel</cp:keywords>
  <cp:lastModifiedBy>Ярослав Ханевский</cp:lastModifiedBy>
  <dcterms:created xsi:type="dcterms:W3CDTF">2015-06-05T18:19:34Z</dcterms:created>
  <dcterms:modified xsi:type="dcterms:W3CDTF">2023-10-15T17:30:46Z</dcterms:modified>
  <cp:category>Лабораторная работа</cp:category>
</cp:coreProperties>
</file>