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arrik/Projects/BTLight/tests/model/"/>
    </mc:Choice>
  </mc:AlternateContent>
  <bookViews>
    <workbookView xWindow="4340" yWindow="460" windowWidth="24460" windowHeight="16500" tabRatio="500" activeTab="2"/>
  </bookViews>
  <sheets>
    <sheet name="Prototype" sheetId="1" r:id="rId1"/>
    <sheet name="Model Weight" sheetId="4" r:id="rId2"/>
    <sheet name="Model Scratchpad" sheetId="5" r:id="rId3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I3" i="5"/>
  <c r="F3" i="5"/>
  <c r="K3" i="5"/>
  <c r="P3" i="5"/>
  <c r="L3" i="5"/>
  <c r="Q3" i="5"/>
  <c r="G4" i="5"/>
  <c r="I4" i="5"/>
  <c r="N3" i="5"/>
  <c r="F4" i="5"/>
  <c r="K4" i="5"/>
  <c r="P4" i="5"/>
  <c r="L4" i="5"/>
  <c r="Q4" i="5"/>
  <c r="G5" i="5"/>
  <c r="I5" i="5"/>
  <c r="N4" i="5"/>
  <c r="F5" i="5"/>
  <c r="K5" i="5"/>
  <c r="P5" i="5"/>
  <c r="L5" i="5"/>
  <c r="Q5" i="5"/>
  <c r="G6" i="5"/>
  <c r="I6" i="5"/>
  <c r="N5" i="5"/>
  <c r="F6" i="5"/>
  <c r="K6" i="5"/>
  <c r="P6" i="5"/>
  <c r="L6" i="5"/>
  <c r="Q6" i="5"/>
  <c r="G7" i="5"/>
  <c r="I7" i="5"/>
  <c r="N6" i="5"/>
  <c r="F7" i="5"/>
  <c r="K7" i="5"/>
  <c r="P7" i="5"/>
  <c r="L7" i="5"/>
  <c r="Q7" i="5"/>
  <c r="G8" i="5"/>
  <c r="I8" i="5"/>
  <c r="N7" i="5"/>
  <c r="F8" i="5"/>
  <c r="K8" i="5"/>
  <c r="P8" i="5"/>
  <c r="L8" i="5"/>
  <c r="Q8" i="5"/>
  <c r="I9" i="5"/>
  <c r="N8" i="5"/>
  <c r="F9" i="5"/>
  <c r="K9" i="5"/>
  <c r="P9" i="5"/>
  <c r="L9" i="5"/>
  <c r="Q9" i="5"/>
  <c r="I10" i="5"/>
  <c r="N9" i="5"/>
  <c r="K10" i="5"/>
  <c r="P10" i="5"/>
  <c r="L10" i="5"/>
  <c r="Q10" i="5"/>
  <c r="R10" i="5"/>
  <c r="R3" i="5"/>
  <c r="U10" i="5"/>
  <c r="I11" i="5"/>
  <c r="L11" i="5"/>
  <c r="Q11" i="5"/>
  <c r="I12" i="5"/>
  <c r="L12" i="5"/>
  <c r="Q12" i="5"/>
  <c r="I13" i="5"/>
  <c r="L13" i="5"/>
  <c r="Q13" i="5"/>
  <c r="I14" i="5"/>
  <c r="L14" i="5"/>
  <c r="Q14" i="5"/>
  <c r="I15" i="5"/>
  <c r="L15" i="5"/>
  <c r="Q15" i="5"/>
  <c r="I16" i="5"/>
  <c r="L16" i="5"/>
  <c r="Q16" i="5"/>
  <c r="I17" i="5"/>
  <c r="L17" i="5"/>
  <c r="Q17" i="5"/>
  <c r="I18" i="5"/>
  <c r="L18" i="5"/>
  <c r="Q18" i="5"/>
  <c r="I19" i="5"/>
  <c r="L19" i="5"/>
  <c r="Q19" i="5"/>
  <c r="I20" i="5"/>
  <c r="I3" i="4"/>
  <c r="L3" i="4"/>
  <c r="Q3" i="4"/>
  <c r="I4" i="4"/>
  <c r="L4" i="4"/>
  <c r="Q4" i="4"/>
  <c r="I5" i="4"/>
  <c r="L5" i="4"/>
  <c r="Q5" i="4"/>
  <c r="I6" i="4"/>
  <c r="L6" i="4"/>
  <c r="Q6" i="4"/>
  <c r="I7" i="4"/>
  <c r="L7" i="4"/>
  <c r="Q7" i="4"/>
  <c r="I8" i="4"/>
  <c r="L8" i="4"/>
  <c r="Q8" i="4"/>
  <c r="I9" i="4"/>
  <c r="L9" i="4"/>
  <c r="Q9" i="4"/>
  <c r="I10" i="4"/>
  <c r="L10" i="4"/>
  <c r="Q10" i="4"/>
  <c r="I11" i="4"/>
  <c r="L11" i="4"/>
  <c r="Q11" i="4"/>
  <c r="I12" i="4"/>
  <c r="L12" i="4"/>
  <c r="Q12" i="4"/>
  <c r="I13" i="4"/>
  <c r="L13" i="4"/>
  <c r="Q13" i="4"/>
  <c r="I14" i="4"/>
  <c r="L14" i="4"/>
  <c r="Q14" i="4"/>
  <c r="I15" i="4"/>
  <c r="L15" i="4"/>
  <c r="Q15" i="4"/>
  <c r="I16" i="4"/>
  <c r="L16" i="4"/>
  <c r="Q16" i="4"/>
  <c r="I17" i="4"/>
  <c r="L17" i="4"/>
  <c r="Q17" i="4"/>
  <c r="I18" i="4"/>
  <c r="G25" i="5"/>
  <c r="G9" i="5"/>
  <c r="G10" i="5"/>
  <c r="F10" i="5"/>
  <c r="N10" i="5"/>
  <c r="R4" i="5"/>
  <c r="R5" i="5"/>
  <c r="R6" i="5"/>
  <c r="R7" i="5"/>
  <c r="R8" i="5"/>
  <c r="R9" i="5"/>
  <c r="G11" i="5"/>
  <c r="F11" i="5"/>
  <c r="K11" i="5"/>
  <c r="P11" i="5"/>
  <c r="G12" i="5"/>
  <c r="N11" i="5"/>
  <c r="F12" i="5"/>
  <c r="K12" i="5"/>
  <c r="P12" i="5"/>
  <c r="G13" i="5"/>
  <c r="N12" i="5"/>
  <c r="F13" i="5"/>
  <c r="K13" i="5"/>
  <c r="P13" i="5"/>
  <c r="G14" i="5"/>
  <c r="N13" i="5"/>
  <c r="F14" i="5"/>
  <c r="K14" i="5"/>
  <c r="P14" i="5"/>
  <c r="G15" i="5"/>
  <c r="N14" i="5"/>
  <c r="F15" i="5"/>
  <c r="K15" i="5"/>
  <c r="P15" i="5"/>
  <c r="G16" i="5"/>
  <c r="N15" i="5"/>
  <c r="F16" i="5"/>
  <c r="K16" i="5"/>
  <c r="P16" i="5"/>
  <c r="G17" i="5"/>
  <c r="N16" i="5"/>
  <c r="F17" i="5"/>
  <c r="K17" i="5"/>
  <c r="P17" i="5"/>
  <c r="G18" i="5"/>
  <c r="N17" i="5"/>
  <c r="F18" i="5"/>
  <c r="K18" i="5"/>
  <c r="P18" i="5"/>
  <c r="G19" i="5"/>
  <c r="N18" i="5"/>
  <c r="F19" i="5"/>
  <c r="K19" i="5"/>
  <c r="P19" i="5"/>
  <c r="G20" i="5"/>
  <c r="N19" i="5"/>
  <c r="F20" i="5"/>
  <c r="K20" i="5"/>
  <c r="P20" i="5"/>
  <c r="L20" i="5"/>
  <c r="Q20" i="5"/>
  <c r="R20" i="5"/>
  <c r="N20" i="5"/>
  <c r="R19" i="5"/>
  <c r="R18" i="5"/>
  <c r="R17" i="5"/>
  <c r="R16" i="5"/>
  <c r="R15" i="5"/>
  <c r="R14" i="5"/>
  <c r="R13" i="5"/>
  <c r="V14" i="5"/>
  <c r="U14" i="5"/>
  <c r="R12" i="5"/>
  <c r="R11" i="5"/>
  <c r="V12" i="5"/>
  <c r="U12" i="5"/>
  <c r="V10" i="5"/>
  <c r="K3" i="4"/>
  <c r="P3" i="4"/>
  <c r="R3" i="4"/>
  <c r="N3" i="4"/>
  <c r="K4" i="4"/>
  <c r="P4" i="4"/>
  <c r="N4" i="4"/>
  <c r="K5" i="4"/>
  <c r="P5" i="4"/>
  <c r="N5" i="4"/>
  <c r="K6" i="4"/>
  <c r="P6" i="4"/>
  <c r="N6" i="4"/>
  <c r="K7" i="4"/>
  <c r="P7" i="4"/>
  <c r="N7" i="4"/>
  <c r="K8" i="4"/>
  <c r="P8" i="4"/>
  <c r="N8" i="4"/>
  <c r="K9" i="4"/>
  <c r="P9" i="4"/>
  <c r="R9" i="4"/>
  <c r="N9" i="4"/>
  <c r="K10" i="4"/>
  <c r="P10" i="4"/>
  <c r="N10" i="4"/>
  <c r="K11" i="4"/>
  <c r="P11" i="4"/>
  <c r="N11" i="4"/>
  <c r="K12" i="4"/>
  <c r="P12" i="4"/>
  <c r="R12" i="4"/>
  <c r="R11" i="4"/>
  <c r="V12" i="4"/>
  <c r="U12" i="4"/>
  <c r="R10" i="4"/>
  <c r="V10" i="4"/>
  <c r="U10" i="4"/>
  <c r="R8" i="4"/>
  <c r="V8" i="4"/>
  <c r="U8" i="4"/>
  <c r="N12" i="4"/>
  <c r="K13" i="4"/>
  <c r="N13" i="4"/>
  <c r="K14" i="4"/>
  <c r="N14" i="4"/>
  <c r="K15" i="4"/>
  <c r="N15" i="4"/>
  <c r="K16" i="4"/>
  <c r="N16" i="4"/>
  <c r="K17" i="4"/>
  <c r="N17" i="4"/>
  <c r="K18" i="4"/>
  <c r="G3" i="4"/>
  <c r="F3" i="4"/>
  <c r="G4" i="4"/>
  <c r="F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R4" i="4"/>
  <c r="F5" i="4"/>
  <c r="F6" i="4"/>
  <c r="F7" i="4"/>
  <c r="F8" i="4"/>
  <c r="F9" i="4"/>
  <c r="F10" i="4"/>
  <c r="F11" i="4"/>
  <c r="F12" i="4"/>
  <c r="F13" i="4"/>
  <c r="P13" i="4"/>
  <c r="F14" i="4"/>
  <c r="P14" i="4"/>
  <c r="F15" i="4"/>
  <c r="P15" i="4"/>
  <c r="F16" i="4"/>
  <c r="P16" i="4"/>
  <c r="F17" i="4"/>
  <c r="P17" i="4"/>
  <c r="F18" i="4"/>
  <c r="P18" i="4"/>
  <c r="L18" i="4"/>
  <c r="Q18" i="4"/>
  <c r="R18" i="4"/>
  <c r="N18" i="4"/>
  <c r="R17" i="4"/>
  <c r="R16" i="4"/>
  <c r="R15" i="4"/>
  <c r="R14" i="4"/>
  <c r="R13" i="4"/>
  <c r="R7" i="4"/>
  <c r="R6" i="4"/>
  <c r="R5" i="4"/>
  <c r="I9" i="1"/>
  <c r="H9" i="1"/>
  <c r="J9" i="1"/>
  <c r="I6" i="1"/>
  <c r="I8" i="1"/>
  <c r="H6" i="1"/>
  <c r="D9" i="1"/>
  <c r="J8" i="1"/>
  <c r="H8" i="1"/>
  <c r="D8" i="1"/>
  <c r="J7" i="1"/>
  <c r="I7" i="1"/>
  <c r="H7" i="1"/>
  <c r="D7" i="1"/>
  <c r="J2" i="1"/>
  <c r="J3" i="1"/>
  <c r="J4" i="1"/>
  <c r="J5" i="1"/>
  <c r="J6" i="1"/>
  <c r="I4" i="1"/>
  <c r="I5" i="1"/>
  <c r="I3" i="1"/>
  <c r="D6" i="1"/>
  <c r="D5" i="1"/>
  <c r="D4" i="1"/>
  <c r="I2" i="1"/>
  <c r="D3" i="1"/>
  <c r="H2" i="1"/>
  <c r="H5" i="1"/>
  <c r="H4" i="1"/>
  <c r="H3" i="1"/>
</calcChain>
</file>

<file path=xl/sharedStrings.xml><?xml version="1.0" encoding="utf-8"?>
<sst xmlns="http://schemas.openxmlformats.org/spreadsheetml/2006/main" count="58" uniqueCount="26">
  <si>
    <t>pT</t>
  </si>
  <si>
    <t>Cash</t>
  </si>
  <si>
    <t>Vassets</t>
  </si>
  <si>
    <t>ΣV</t>
  </si>
  <si>
    <t>Cash (in)</t>
  </si>
  <si>
    <t>→N</t>
  </si>
  <si>
    <t>Cash (out)</t>
  </si>
  <si>
    <t>N/A</t>
  </si>
  <si>
    <t>T</t>
  </si>
  <si>
    <t>Δp</t>
  </si>
  <si>
    <t>Comment</t>
  </si>
  <si>
    <t>Vol</t>
  </si>
  <si>
    <t>NPV</t>
  </si>
  <si>
    <t>→W</t>
  </si>
  <si>
    <t>ΔVol</t>
  </si>
  <si>
    <t>ΔW</t>
  </si>
  <si>
    <t>Init phase</t>
  </si>
  <si>
    <t>Basics</t>
  </si>
  <si>
    <t>Price, weight = const</t>
  </si>
  <si>
    <t>Price = ↑, weight = const</t>
  </si>
  <si>
    <t>Price = ↓, weight = const</t>
  </si>
  <si>
    <t>Price = const, weight = ↑</t>
  </si>
  <si>
    <t>Price = const, weight = ↓</t>
  </si>
  <si>
    <t>Δ cash</t>
  </si>
  <si>
    <t>Δ assets</t>
  </si>
  <si>
    <t>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</si>
</sst>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 applyBorder="1" applyAlignment="1">
      <alignment horizontal="center"/>
    </xf>
    <xf numFmtId="0" fontId="2" fillId="5" borderId="0" xfId="0" applyFont="1" applyFill="1"/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5" borderId="1" xfId="0" applyFont="1" applyFill="1" applyBorder="1"/>
    <xf numFmtId="0" fontId="0" fillId="5" borderId="0" xfId="0" applyFill="1" applyBorder="1"/>
    <xf numFmtId="0" fontId="2" fillId="5" borderId="0" xfId="0" applyFont="1" applyFill="1" applyBorder="1"/>
    <xf numFmtId="0" fontId="0" fillId="0" borderId="0" xfId="0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/>
    <xf numFmtId="0" fontId="2" fillId="6" borderId="1" xfId="0" applyFont="1" applyFill="1" applyBorder="1"/>
    <xf numFmtId="0" fontId="2" fillId="6" borderId="3" xfId="0" applyFont="1" applyFill="1" applyBorder="1" applyAlignment="1">
      <alignment horizontal="center"/>
    </xf>
    <xf numFmtId="0" fontId="0" fillId="6" borderId="3" xfId="0" applyFill="1" applyBorder="1"/>
    <xf numFmtId="0" fontId="2" fillId="6" borderId="3" xfId="0" applyFont="1" applyFill="1" applyBorder="1"/>
    <xf numFmtId="164" fontId="0" fillId="5" borderId="0" xfId="0" applyNumberFormat="1" applyFill="1"/>
    <xf numFmtId="164" fontId="0" fillId="5" borderId="0" xfId="0" applyNumberFormat="1" applyFill="1" applyBorder="1"/>
    <xf numFmtId="164" fontId="0" fillId="5" borderId="1" xfId="0" applyNumberFormat="1" applyFill="1" applyBorder="1"/>
    <xf numFmtId="164" fontId="0" fillId="6" borderId="3" xfId="0" applyNumberFormat="1" applyFill="1" applyBorder="1"/>
    <xf numFmtId="164" fontId="0" fillId="6" borderId="1" xfId="0" applyNumberFormat="1" applyFill="1" applyBorder="1"/>
    <xf numFmtId="164" fontId="0" fillId="7" borderId="0" xfId="0" applyNumberFormat="1" applyFill="1" applyBorder="1"/>
    <xf numFmtId="0" fontId="0" fillId="7" borderId="0" xfId="0" applyFill="1" applyBorder="1"/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/>
    <xf numFmtId="0" fontId="2" fillId="9" borderId="3" xfId="0" applyFont="1" applyFill="1" applyBorder="1" applyAlignment="1">
      <alignment horizontal="center"/>
    </xf>
    <xf numFmtId="0" fontId="0" fillId="9" borderId="3" xfId="0" applyFill="1" applyBorder="1"/>
    <xf numFmtId="164" fontId="0" fillId="9" borderId="3" xfId="0" applyNumberFormat="1" applyFill="1" applyBorder="1"/>
    <xf numFmtId="0" fontId="2" fillId="9" borderId="1" xfId="0" applyFont="1" applyFill="1" applyBorder="1" applyAlignment="1">
      <alignment horizontal="center"/>
    </xf>
    <xf numFmtId="0" fontId="0" fillId="9" borderId="1" xfId="0" applyFill="1" applyBorder="1"/>
    <xf numFmtId="164" fontId="0" fillId="9" borderId="1" xfId="0" applyNumberFormat="1" applyFill="1" applyBorder="1"/>
    <xf numFmtId="0" fontId="2" fillId="10" borderId="0" xfId="0" applyFont="1" applyFill="1" applyBorder="1" applyAlignment="1">
      <alignment horizontal="center"/>
    </xf>
    <xf numFmtId="0" fontId="0" fillId="10" borderId="0" xfId="0" applyFill="1" applyBorder="1"/>
    <xf numFmtId="164" fontId="0" fillId="10" borderId="0" xfId="0" applyNumberFormat="1" applyFill="1" applyBorder="1"/>
    <xf numFmtId="0" fontId="2" fillId="11" borderId="3" xfId="0" applyFont="1" applyFill="1" applyBorder="1" applyAlignment="1">
      <alignment horizontal="center"/>
    </xf>
    <xf numFmtId="0" fontId="0" fillId="11" borderId="3" xfId="0" applyFill="1" applyBorder="1"/>
    <xf numFmtId="164" fontId="0" fillId="11" borderId="3" xfId="0" applyNumberFormat="1" applyFill="1" applyBorder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/>
    <xf numFmtId="164" fontId="0" fillId="11" borderId="1" xfId="0" applyNumberFormat="1" applyFill="1" applyBorder="1"/>
    <xf numFmtId="164" fontId="1" fillId="5" borderId="0" xfId="0" applyNumberFormat="1" applyFont="1" applyFill="1"/>
    <xf numFmtId="164" fontId="1" fillId="5" borderId="0" xfId="0" applyNumberFormat="1" applyFont="1" applyFill="1" applyBorder="1"/>
    <xf numFmtId="164" fontId="1" fillId="8" borderId="1" xfId="0" applyNumberFormat="1" applyFont="1" applyFill="1" applyBorder="1"/>
    <xf numFmtId="164" fontId="1" fillId="8" borderId="3" xfId="0" applyNumberFormat="1" applyFont="1" applyFill="1" applyBorder="1"/>
    <xf numFmtId="164" fontId="1" fillId="8" borderId="0" xfId="0" applyNumberFormat="1" applyFont="1" applyFill="1" applyBorder="1"/>
    <xf numFmtId="164" fontId="0" fillId="8" borderId="1" xfId="0" applyNumberFormat="1" applyFill="1" applyBorder="1"/>
    <xf numFmtId="164" fontId="0" fillId="8" borderId="3" xfId="0" applyNumberFormat="1" applyFill="1" applyBorder="1"/>
    <xf numFmtId="164" fontId="0" fillId="8" borderId="0" xfId="0" applyNumberFormat="1" applyFill="1" applyBorder="1"/>
    <xf numFmtId="0" fontId="0" fillId="5" borderId="0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7" borderId="0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0" fillId="9" borderId="0" xfId="0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10" borderId="1" xfId="0" applyFont="1" applyFill="1" applyBorder="1" applyAlignment="1">
      <alignment horizontal="right"/>
    </xf>
    <xf numFmtId="0" fontId="0" fillId="11" borderId="0" xfId="0" applyFont="1" applyFill="1" applyBorder="1" applyAlignment="1">
      <alignment horizontal="right"/>
    </xf>
    <xf numFmtId="0" fontId="0" fillId="11" borderId="1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164" fontId="0" fillId="0" borderId="2" xfId="0" applyNumberFormat="1" applyFill="1" applyBorder="1"/>
    <xf numFmtId="164" fontId="0" fillId="0" borderId="2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horizontal="center"/>
    </xf>
    <xf numFmtId="0" fontId="0" fillId="5" borderId="2" xfId="0" applyFill="1" applyBorder="1"/>
    <xf numFmtId="164" fontId="0" fillId="5" borderId="0" xfId="0" applyNumberFormat="1" applyFill="1" applyAlignment="1">
      <alignment horizontal="right"/>
    </xf>
    <xf numFmtId="0" fontId="0" fillId="6" borderId="2" xfId="0" applyFill="1" applyBorder="1"/>
    <xf numFmtId="0" fontId="0" fillId="7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showGridLines="0" workbookViewId="0">
      <selection activeCell="B9" sqref="B9"/>
    </sheetView>
  </sheetViews>
  <sheetFormatPr baseColWidth="10" defaultRowHeight="16" x14ac:dyDescent="0.2"/>
  <cols>
    <col min="1" max="1" width="5.5" style="1" customWidth="1"/>
    <col min="3" max="3" width="6.1640625" customWidth="1"/>
    <col min="4" max="4" width="12.1640625" customWidth="1"/>
    <col min="5" max="5" width="6" customWidth="1"/>
    <col min="7" max="7" width="5.83203125" customWidth="1"/>
    <col min="10" max="10" width="10.83203125" style="2"/>
  </cols>
  <sheetData>
    <row r="1" spans="1:10" s="9" customFormat="1" ht="19" x14ac:dyDescent="0.25">
      <c r="A1" s="6"/>
      <c r="B1" s="7" t="s">
        <v>0</v>
      </c>
      <c r="C1" s="7"/>
      <c r="D1" s="7" t="s">
        <v>4</v>
      </c>
      <c r="E1" s="7"/>
      <c r="F1" s="7" t="s">
        <v>5</v>
      </c>
      <c r="G1" s="7"/>
      <c r="H1" s="7" t="s">
        <v>2</v>
      </c>
      <c r="I1" s="7" t="s">
        <v>6</v>
      </c>
      <c r="J1" s="8" t="s">
        <v>3</v>
      </c>
    </row>
    <row r="2" spans="1:10" x14ac:dyDescent="0.2">
      <c r="A2" s="1">
        <v>1</v>
      </c>
      <c r="B2">
        <v>10.5</v>
      </c>
      <c r="D2">
        <v>100</v>
      </c>
      <c r="F2">
        <v>8</v>
      </c>
      <c r="H2">
        <f t="shared" ref="H2:H9" si="0">B2*F2</f>
        <v>84</v>
      </c>
      <c r="I2" s="10">
        <f>D2-H2</f>
        <v>16</v>
      </c>
      <c r="J2" s="2">
        <f t="shared" ref="J2:J5" si="1">H2+I2</f>
        <v>100</v>
      </c>
    </row>
    <row r="3" spans="1:10" x14ac:dyDescent="0.2">
      <c r="A3" s="1">
        <v>2</v>
      </c>
      <c r="B3">
        <v>12</v>
      </c>
      <c r="D3" s="10">
        <f>I2</f>
        <v>16</v>
      </c>
      <c r="F3">
        <v>8</v>
      </c>
      <c r="H3">
        <f t="shared" si="0"/>
        <v>96</v>
      </c>
      <c r="I3">
        <f>D3</f>
        <v>16</v>
      </c>
      <c r="J3" s="2">
        <f t="shared" si="1"/>
        <v>112</v>
      </c>
    </row>
    <row r="4" spans="1:10" x14ac:dyDescent="0.2">
      <c r="A4" s="1">
        <v>3</v>
      </c>
      <c r="B4">
        <v>9</v>
      </c>
      <c r="D4" s="10">
        <f>D3</f>
        <v>16</v>
      </c>
      <c r="F4">
        <v>8</v>
      </c>
      <c r="H4">
        <f t="shared" si="0"/>
        <v>72</v>
      </c>
      <c r="I4">
        <f t="shared" ref="I4:I5" si="2">D4</f>
        <v>16</v>
      </c>
      <c r="J4" s="2">
        <f t="shared" si="1"/>
        <v>88</v>
      </c>
    </row>
    <row r="5" spans="1:10" x14ac:dyDescent="0.2">
      <c r="A5" s="1">
        <v>4</v>
      </c>
      <c r="B5">
        <v>15</v>
      </c>
      <c r="D5" s="10">
        <f>D4</f>
        <v>16</v>
      </c>
      <c r="F5">
        <v>8</v>
      </c>
      <c r="H5">
        <f t="shared" si="0"/>
        <v>120</v>
      </c>
      <c r="I5">
        <f t="shared" si="2"/>
        <v>16</v>
      </c>
      <c r="J5" s="2">
        <f t="shared" si="1"/>
        <v>136</v>
      </c>
    </row>
    <row r="6" spans="1:10" x14ac:dyDescent="0.2">
      <c r="A6" s="1">
        <v>5</v>
      </c>
      <c r="B6">
        <v>16.5</v>
      </c>
      <c r="D6" s="10">
        <f>D5</f>
        <v>16</v>
      </c>
      <c r="F6">
        <v>5</v>
      </c>
      <c r="H6">
        <f t="shared" si="0"/>
        <v>82.5</v>
      </c>
      <c r="I6" s="11">
        <f>(F5-F6)*B6</f>
        <v>49.5</v>
      </c>
      <c r="J6" s="2">
        <f>H6+I6</f>
        <v>132</v>
      </c>
    </row>
    <row r="7" spans="1:10" x14ac:dyDescent="0.2">
      <c r="A7" s="1">
        <v>6</v>
      </c>
      <c r="B7">
        <v>20</v>
      </c>
      <c r="D7" s="11">
        <f>I6</f>
        <v>49.5</v>
      </c>
      <c r="F7">
        <v>5</v>
      </c>
      <c r="H7">
        <f t="shared" si="0"/>
        <v>100</v>
      </c>
      <c r="I7">
        <f>D7</f>
        <v>49.5</v>
      </c>
      <c r="J7" s="2">
        <f>H7+I7</f>
        <v>149.5</v>
      </c>
    </row>
    <row r="8" spans="1:10" x14ac:dyDescent="0.2">
      <c r="A8" s="1">
        <v>7</v>
      </c>
      <c r="B8">
        <v>19.2</v>
      </c>
      <c r="D8" s="11">
        <f>D7</f>
        <v>49.5</v>
      </c>
      <c r="F8">
        <v>5</v>
      </c>
      <c r="H8">
        <f t="shared" si="0"/>
        <v>96</v>
      </c>
      <c r="I8">
        <f>D8</f>
        <v>49.5</v>
      </c>
      <c r="J8" s="2">
        <f>H8+I8</f>
        <v>145.5</v>
      </c>
    </row>
    <row r="9" spans="1:10" x14ac:dyDescent="0.2">
      <c r="A9" s="1">
        <v>8</v>
      </c>
      <c r="B9">
        <v>18.399999999999999</v>
      </c>
      <c r="D9" s="11">
        <f>D8</f>
        <v>49.5</v>
      </c>
      <c r="F9">
        <v>7</v>
      </c>
      <c r="H9">
        <f t="shared" si="0"/>
        <v>128.79999999999998</v>
      </c>
      <c r="I9" s="12">
        <f>(F8-F9)*B9</f>
        <v>-36.799999999999997</v>
      </c>
      <c r="J9" s="2">
        <f>H9+I9</f>
        <v>91.999999999999986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showGridLines="0" workbookViewId="0">
      <selection activeCell="I4" sqref="I4"/>
    </sheetView>
  </sheetViews>
  <sheetFormatPr baseColWidth="10" defaultRowHeight="16" x14ac:dyDescent="0.2"/>
  <cols>
    <col min="1" max="1" width="5" style="1" customWidth="1"/>
    <col min="2" max="3" width="6.5" customWidth="1"/>
    <col min="4" max="5" width="6.1640625" customWidth="1"/>
    <col min="6" max="6" width="6.5" customWidth="1"/>
    <col min="7" max="8" width="6.1640625" customWidth="1"/>
    <col min="9" max="9" width="8.1640625" bestFit="1" customWidth="1"/>
    <col min="10" max="10" width="5.5" customWidth="1"/>
    <col min="11" max="11" width="11.33203125" bestFit="1" customWidth="1"/>
    <col min="12" max="12" width="9.6640625" bestFit="1" customWidth="1"/>
    <col min="13" max="13" width="5.33203125" customWidth="1"/>
    <col min="14" max="14" width="6.5" customWidth="1"/>
    <col min="15" max="15" width="5.6640625" customWidth="1"/>
    <col min="16" max="17" width="12.1640625" customWidth="1"/>
    <col min="18" max="18" width="12.1640625" style="2" customWidth="1"/>
    <col min="19" max="19" width="5.33203125" customWidth="1"/>
    <col min="20" max="20" width="32.6640625" customWidth="1"/>
  </cols>
  <sheetData>
    <row r="1" spans="1:22" s="9" customFormat="1" ht="19" x14ac:dyDescent="0.25">
      <c r="A1" s="6" t="s">
        <v>8</v>
      </c>
      <c r="B1" s="7" t="s">
        <v>0</v>
      </c>
      <c r="C1" s="7"/>
      <c r="D1" s="7" t="s">
        <v>13</v>
      </c>
      <c r="E1" s="7"/>
      <c r="F1" s="7" t="s">
        <v>9</v>
      </c>
      <c r="G1" s="7" t="s">
        <v>15</v>
      </c>
      <c r="H1" s="7"/>
      <c r="I1" s="7" t="s">
        <v>14</v>
      </c>
      <c r="J1" s="7"/>
      <c r="K1" s="7" t="s">
        <v>24</v>
      </c>
      <c r="L1" s="7" t="s">
        <v>23</v>
      </c>
      <c r="M1" s="7"/>
      <c r="N1" s="7" t="s">
        <v>11</v>
      </c>
      <c r="O1" s="7"/>
      <c r="P1" s="7" t="s">
        <v>25</v>
      </c>
      <c r="Q1" s="7" t="s">
        <v>1</v>
      </c>
      <c r="R1" s="8" t="s">
        <v>12</v>
      </c>
      <c r="S1" s="7"/>
      <c r="T1" s="7" t="s">
        <v>10</v>
      </c>
    </row>
    <row r="2" spans="1:22" s="9" customFormat="1" ht="19" x14ac:dyDescent="0.25">
      <c r="A2" s="83">
        <v>0</v>
      </c>
      <c r="B2" s="84">
        <v>0</v>
      </c>
      <c r="C2" s="84"/>
      <c r="D2" s="85">
        <v>0</v>
      </c>
      <c r="E2" s="85"/>
      <c r="F2" s="85" t="s">
        <v>7</v>
      </c>
      <c r="G2" s="85" t="s">
        <v>7</v>
      </c>
      <c r="H2" s="86"/>
      <c r="I2" s="87" t="s">
        <v>7</v>
      </c>
      <c r="J2" s="83"/>
      <c r="K2" s="88" t="s">
        <v>7</v>
      </c>
      <c r="L2" s="88" t="s">
        <v>7</v>
      </c>
      <c r="M2" s="86"/>
      <c r="N2" s="86">
        <v>0</v>
      </c>
      <c r="O2" s="86"/>
      <c r="P2" s="84">
        <v>0</v>
      </c>
      <c r="Q2" s="84">
        <v>1000000</v>
      </c>
      <c r="R2" s="96" t="s">
        <v>7</v>
      </c>
      <c r="S2" s="81"/>
      <c r="T2" s="82" t="s">
        <v>16</v>
      </c>
    </row>
    <row r="3" spans="1:22" ht="19" x14ac:dyDescent="0.25">
      <c r="A3" s="13">
        <v>1</v>
      </c>
      <c r="B3" s="29">
        <v>10.5</v>
      </c>
      <c r="C3" s="29"/>
      <c r="D3" s="89">
        <v>0.7</v>
      </c>
      <c r="E3" s="20"/>
      <c r="F3" s="29">
        <f t="shared" ref="F3:F18" si="0">B3-B2</f>
        <v>10.5</v>
      </c>
      <c r="G3" s="90">
        <f t="shared" ref="G3:G18" si="1">D3-D2</f>
        <v>0.7</v>
      </c>
      <c r="H3" s="14"/>
      <c r="I3" s="61">
        <f>ROUNDDOWN(G3*Q2/B3, 0)</f>
        <v>66666</v>
      </c>
      <c r="J3" s="15"/>
      <c r="K3" s="29">
        <f>B3*I3 + N2*F3</f>
        <v>699993</v>
      </c>
      <c r="L3" s="29">
        <f t="shared" ref="L3:L18" si="2">-I3*B3</f>
        <v>-699993</v>
      </c>
      <c r="M3" s="14"/>
      <c r="N3" s="14">
        <f t="shared" ref="N3:N12" si="3">N2+I3</f>
        <v>66666</v>
      </c>
      <c r="O3" s="14"/>
      <c r="P3" s="29">
        <f>P2+K3</f>
        <v>699993</v>
      </c>
      <c r="Q3" s="29">
        <f>Q2+L3</f>
        <v>300007</v>
      </c>
      <c r="R3" s="53">
        <f>P3+Q3</f>
        <v>1000000</v>
      </c>
      <c r="T3" s="5" t="s">
        <v>17</v>
      </c>
    </row>
    <row r="4" spans="1:22" ht="19" x14ac:dyDescent="0.25">
      <c r="A4" s="13">
        <v>2</v>
      </c>
      <c r="B4" s="29">
        <v>12.3</v>
      </c>
      <c r="C4" s="29"/>
      <c r="D4" s="89">
        <v>0.5</v>
      </c>
      <c r="E4" s="20"/>
      <c r="F4" s="29">
        <f t="shared" si="0"/>
        <v>1.8000000000000007</v>
      </c>
      <c r="G4" s="90">
        <f t="shared" si="1"/>
        <v>-0.19999999999999996</v>
      </c>
      <c r="H4" s="14"/>
      <c r="I4" s="61">
        <f t="shared" ref="I4:I18" si="4">_xlfn.FLOOR.MATH(G4*Q3/B4)</f>
        <v>-4879</v>
      </c>
      <c r="J4" s="15"/>
      <c r="K4" s="29">
        <f t="shared" ref="K4:K18" si="5">B4*I4 + N3*F4</f>
        <v>59987.100000000042</v>
      </c>
      <c r="L4" s="29">
        <f t="shared" si="2"/>
        <v>60011.700000000004</v>
      </c>
      <c r="M4" s="14"/>
      <c r="N4" s="14">
        <f t="shared" si="3"/>
        <v>61787</v>
      </c>
      <c r="O4" s="14"/>
      <c r="P4" s="29">
        <f>P3+K4</f>
        <v>759980.10000000009</v>
      </c>
      <c r="Q4" s="29">
        <f>Q3+L4</f>
        <v>360018.7</v>
      </c>
      <c r="R4" s="53">
        <f>P4+Q4</f>
        <v>1119998.8</v>
      </c>
      <c r="T4" s="5"/>
    </row>
    <row r="5" spans="1:22" ht="19" x14ac:dyDescent="0.25">
      <c r="A5" s="13">
        <v>3</v>
      </c>
      <c r="B5" s="29">
        <v>9</v>
      </c>
      <c r="C5" s="29"/>
      <c r="D5" s="89">
        <v>0.5</v>
      </c>
      <c r="E5" s="20"/>
      <c r="F5" s="29">
        <f t="shared" si="0"/>
        <v>-3.3000000000000007</v>
      </c>
      <c r="G5" s="90">
        <f t="shared" si="1"/>
        <v>0</v>
      </c>
      <c r="H5" s="14"/>
      <c r="I5" s="61">
        <f t="shared" si="4"/>
        <v>0</v>
      </c>
      <c r="J5" s="15"/>
      <c r="K5" s="29">
        <f t="shared" si="5"/>
        <v>-203897.10000000003</v>
      </c>
      <c r="L5" s="29">
        <f t="shared" si="2"/>
        <v>0</v>
      </c>
      <c r="M5" s="14"/>
      <c r="N5" s="14">
        <f t="shared" si="3"/>
        <v>61787</v>
      </c>
      <c r="O5" s="14"/>
      <c r="P5" s="29">
        <f t="shared" ref="P5:P12" si="6">P4+K5</f>
        <v>556083</v>
      </c>
      <c r="Q5" s="29">
        <f t="shared" ref="Q5" si="7">Q4+L5</f>
        <v>360018.7</v>
      </c>
      <c r="R5" s="53">
        <f t="shared" ref="R5" si="8">P5+Q5</f>
        <v>916101.7</v>
      </c>
      <c r="T5" s="5"/>
    </row>
    <row r="6" spans="1:22" ht="19" x14ac:dyDescent="0.25">
      <c r="A6" s="13">
        <v>4</v>
      </c>
      <c r="B6" s="29">
        <v>10.4</v>
      </c>
      <c r="C6" s="29"/>
      <c r="D6" s="89">
        <v>0.9</v>
      </c>
      <c r="E6" s="20"/>
      <c r="F6" s="29">
        <f t="shared" si="0"/>
        <v>1.4000000000000004</v>
      </c>
      <c r="G6" s="90">
        <f t="shared" si="1"/>
        <v>0.4</v>
      </c>
      <c r="H6" s="14"/>
      <c r="I6" s="61">
        <f t="shared" si="4"/>
        <v>13846</v>
      </c>
      <c r="J6" s="14"/>
      <c r="K6" s="29">
        <f t="shared" si="5"/>
        <v>230500.2</v>
      </c>
      <c r="L6" s="29">
        <f t="shared" si="2"/>
        <v>-143998.39999999999</v>
      </c>
      <c r="M6" s="14"/>
      <c r="N6" s="14">
        <f t="shared" si="3"/>
        <v>75633</v>
      </c>
      <c r="O6" s="16"/>
      <c r="P6" s="29">
        <f t="shared" si="6"/>
        <v>786583.2</v>
      </c>
      <c r="Q6" s="29">
        <f t="shared" ref="Q6:Q12" si="9">Q5+L6</f>
        <v>216020.30000000002</v>
      </c>
      <c r="R6" s="53">
        <f t="shared" ref="R6:R12" si="10">P6+Q6</f>
        <v>1002603.5</v>
      </c>
      <c r="T6" s="5"/>
    </row>
    <row r="7" spans="1:22" ht="19" x14ac:dyDescent="0.25">
      <c r="A7" s="15">
        <v>5</v>
      </c>
      <c r="B7" s="30">
        <v>10.5</v>
      </c>
      <c r="C7" s="30"/>
      <c r="D7" s="89">
        <v>0.9</v>
      </c>
      <c r="E7" s="20"/>
      <c r="F7" s="30">
        <f t="shared" si="0"/>
        <v>9.9999999999999645E-2</v>
      </c>
      <c r="G7" s="90">
        <f t="shared" si="1"/>
        <v>0</v>
      </c>
      <c r="H7" s="14"/>
      <c r="I7" s="61">
        <f t="shared" si="4"/>
        <v>0</v>
      </c>
      <c r="J7" s="20"/>
      <c r="K7" s="30">
        <f t="shared" si="5"/>
        <v>7563.2999999999729</v>
      </c>
      <c r="L7" s="30">
        <f t="shared" si="2"/>
        <v>0</v>
      </c>
      <c r="M7" s="20"/>
      <c r="N7" s="20">
        <f t="shared" si="3"/>
        <v>75633</v>
      </c>
      <c r="O7" s="21"/>
      <c r="P7" s="30">
        <f t="shared" si="6"/>
        <v>794146.49999999988</v>
      </c>
      <c r="Q7" s="30">
        <f t="shared" si="9"/>
        <v>216020.30000000002</v>
      </c>
      <c r="R7" s="54">
        <f t="shared" si="10"/>
        <v>1010166.7999999999</v>
      </c>
      <c r="S7" s="22"/>
      <c r="T7" s="5"/>
    </row>
    <row r="8" spans="1:22" x14ac:dyDescent="0.2">
      <c r="A8" s="17">
        <v>6</v>
      </c>
      <c r="B8" s="31">
        <v>14.5</v>
      </c>
      <c r="C8" s="31"/>
      <c r="D8" s="18">
        <v>0.3</v>
      </c>
      <c r="E8" s="18"/>
      <c r="F8" s="31">
        <f t="shared" si="0"/>
        <v>4</v>
      </c>
      <c r="G8" s="90">
        <f t="shared" si="1"/>
        <v>-0.60000000000000009</v>
      </c>
      <c r="H8" s="14"/>
      <c r="I8" s="62">
        <f t="shared" si="4"/>
        <v>-8939</v>
      </c>
      <c r="J8" s="18"/>
      <c r="K8" s="31">
        <f t="shared" si="5"/>
        <v>172916.5</v>
      </c>
      <c r="L8" s="31">
        <f t="shared" si="2"/>
        <v>129615.5</v>
      </c>
      <c r="M8" s="18"/>
      <c r="N8" s="18">
        <f t="shared" si="3"/>
        <v>66694</v>
      </c>
      <c r="O8" s="19"/>
      <c r="P8" s="58">
        <f t="shared" si="6"/>
        <v>967062.99999999988</v>
      </c>
      <c r="Q8" s="58">
        <f t="shared" si="9"/>
        <v>345635.80000000005</v>
      </c>
      <c r="R8" s="55">
        <f t="shared" si="10"/>
        <v>1312698.7999999998</v>
      </c>
      <c r="S8" s="3"/>
      <c r="T8" s="3"/>
      <c r="U8">
        <f>R8/R3</f>
        <v>1.3126987999999997</v>
      </c>
      <c r="V8">
        <f>(R8/R3)^(1/A8)-1</f>
        <v>4.6391447520968798E-2</v>
      </c>
    </row>
    <row r="9" spans="1:22" ht="19" x14ac:dyDescent="0.25">
      <c r="A9" s="26">
        <v>7</v>
      </c>
      <c r="B9" s="32">
        <v>14.5</v>
      </c>
      <c r="C9" s="32"/>
      <c r="D9" s="91">
        <v>0.3</v>
      </c>
      <c r="E9" s="27"/>
      <c r="F9" s="32">
        <f t="shared" si="0"/>
        <v>0</v>
      </c>
      <c r="G9" s="73">
        <f t="shared" si="1"/>
        <v>0</v>
      </c>
      <c r="H9" s="27"/>
      <c r="I9" s="63">
        <f t="shared" si="4"/>
        <v>0</v>
      </c>
      <c r="J9" s="27"/>
      <c r="K9" s="32">
        <f t="shared" si="5"/>
        <v>0</v>
      </c>
      <c r="L9" s="32">
        <f t="shared" si="2"/>
        <v>0</v>
      </c>
      <c r="M9" s="27"/>
      <c r="N9" s="27">
        <f t="shared" si="3"/>
        <v>66694</v>
      </c>
      <c r="O9" s="28"/>
      <c r="P9" s="59">
        <f t="shared" si="6"/>
        <v>967062.99999999988</v>
      </c>
      <c r="Q9" s="59">
        <f t="shared" si="9"/>
        <v>345635.80000000005</v>
      </c>
      <c r="R9" s="56">
        <f t="shared" si="10"/>
        <v>1312698.7999999998</v>
      </c>
      <c r="T9" s="5" t="s">
        <v>18</v>
      </c>
    </row>
    <row r="10" spans="1:22" ht="19" x14ac:dyDescent="0.25">
      <c r="A10" s="23">
        <v>8</v>
      </c>
      <c r="B10" s="33">
        <v>14.5</v>
      </c>
      <c r="C10" s="33"/>
      <c r="D10" s="24">
        <v>0.3</v>
      </c>
      <c r="E10" s="24"/>
      <c r="F10" s="33">
        <f t="shared" si="0"/>
        <v>0</v>
      </c>
      <c r="G10" s="74">
        <f t="shared" si="1"/>
        <v>0</v>
      </c>
      <c r="H10" s="24"/>
      <c r="I10" s="64">
        <f t="shared" si="4"/>
        <v>0</v>
      </c>
      <c r="J10" s="24"/>
      <c r="K10" s="33">
        <f t="shared" si="5"/>
        <v>0</v>
      </c>
      <c r="L10" s="33">
        <f t="shared" si="2"/>
        <v>0</v>
      </c>
      <c r="M10" s="24"/>
      <c r="N10" s="24">
        <f t="shared" si="3"/>
        <v>66694</v>
      </c>
      <c r="O10" s="25"/>
      <c r="P10" s="58">
        <f t="shared" si="6"/>
        <v>967062.99999999988</v>
      </c>
      <c r="Q10" s="58">
        <f t="shared" si="9"/>
        <v>345635.80000000005</v>
      </c>
      <c r="R10" s="55">
        <f t="shared" si="10"/>
        <v>1312698.7999999998</v>
      </c>
      <c r="S10" s="3"/>
      <c r="T10" s="4"/>
      <c r="U10">
        <f>R10/R9</f>
        <v>1</v>
      </c>
      <c r="V10">
        <f>(R10/R9)^(1/A10)-1</f>
        <v>0</v>
      </c>
    </row>
    <row r="11" spans="1:22" ht="19" x14ac:dyDescent="0.25">
      <c r="A11" s="36">
        <v>9</v>
      </c>
      <c r="B11" s="34">
        <v>16.3</v>
      </c>
      <c r="C11" s="34"/>
      <c r="D11" s="92">
        <v>0.3</v>
      </c>
      <c r="E11" s="35"/>
      <c r="F11" s="34">
        <f t="shared" si="0"/>
        <v>1.8000000000000007</v>
      </c>
      <c r="G11" s="75">
        <f t="shared" si="1"/>
        <v>0</v>
      </c>
      <c r="H11" s="35"/>
      <c r="I11" s="65">
        <f t="shared" si="4"/>
        <v>0</v>
      </c>
      <c r="J11" s="35"/>
      <c r="K11" s="34">
        <f t="shared" si="5"/>
        <v>120049.20000000004</v>
      </c>
      <c r="L11" s="34">
        <f t="shared" si="2"/>
        <v>0</v>
      </c>
      <c r="M11" s="35"/>
      <c r="N11" s="35">
        <f t="shared" si="3"/>
        <v>66694</v>
      </c>
      <c r="O11" s="37"/>
      <c r="P11" s="60">
        <f t="shared" si="6"/>
        <v>1087112.2</v>
      </c>
      <c r="Q11" s="60">
        <f t="shared" si="9"/>
        <v>345635.80000000005</v>
      </c>
      <c r="R11" s="57">
        <f t="shared" si="10"/>
        <v>1432748</v>
      </c>
      <c r="T11" s="5" t="s">
        <v>19</v>
      </c>
    </row>
    <row r="12" spans="1:22" ht="19" x14ac:dyDescent="0.25">
      <c r="A12" s="36">
        <v>10</v>
      </c>
      <c r="B12" s="34">
        <v>18</v>
      </c>
      <c r="C12" s="34"/>
      <c r="D12" s="35">
        <v>0.3</v>
      </c>
      <c r="E12" s="35"/>
      <c r="F12" s="34">
        <f t="shared" si="0"/>
        <v>1.6999999999999993</v>
      </c>
      <c r="G12" s="75">
        <f t="shared" si="1"/>
        <v>0</v>
      </c>
      <c r="H12" s="35"/>
      <c r="I12" s="66">
        <f t="shared" si="4"/>
        <v>0</v>
      </c>
      <c r="J12" s="35"/>
      <c r="K12" s="34">
        <f t="shared" si="5"/>
        <v>113379.79999999996</v>
      </c>
      <c r="L12" s="34">
        <f t="shared" si="2"/>
        <v>0</v>
      </c>
      <c r="M12" s="35"/>
      <c r="N12" s="35">
        <f t="shared" si="3"/>
        <v>66694</v>
      </c>
      <c r="O12" s="37"/>
      <c r="P12" s="60">
        <f t="shared" si="6"/>
        <v>1200492</v>
      </c>
      <c r="Q12" s="60">
        <f t="shared" si="9"/>
        <v>345635.80000000005</v>
      </c>
      <c r="R12" s="57">
        <f t="shared" si="10"/>
        <v>1546127.8</v>
      </c>
      <c r="S12" s="3"/>
      <c r="T12" s="4"/>
      <c r="U12">
        <f>R12/R11</f>
        <v>1.0791345023688743</v>
      </c>
      <c r="V12">
        <f>(R12/R11)^(1/A12)-1</f>
        <v>7.6450083001808888E-3</v>
      </c>
    </row>
    <row r="13" spans="1:22" ht="19" x14ac:dyDescent="0.25">
      <c r="A13" s="38">
        <v>11</v>
      </c>
      <c r="B13" s="39">
        <v>15.2</v>
      </c>
      <c r="C13" s="39"/>
      <c r="D13" s="93">
        <v>0.3</v>
      </c>
      <c r="E13" s="39"/>
      <c r="F13" s="40">
        <f t="shared" si="0"/>
        <v>-2.8000000000000007</v>
      </c>
      <c r="G13" s="76">
        <f t="shared" si="1"/>
        <v>0</v>
      </c>
      <c r="H13" s="39"/>
      <c r="I13" s="67">
        <f t="shared" si="4"/>
        <v>0</v>
      </c>
      <c r="J13" s="39"/>
      <c r="K13" s="40">
        <f t="shared" si="5"/>
        <v>-186743.20000000004</v>
      </c>
      <c r="L13" s="40">
        <f t="shared" si="2"/>
        <v>0</v>
      </c>
      <c r="M13" s="39"/>
      <c r="N13" s="39">
        <f t="shared" ref="N13:N18" si="11">N12+I13</f>
        <v>66694</v>
      </c>
      <c r="O13" s="39"/>
      <c r="P13" s="59">
        <f t="shared" ref="P13:Q18" si="12">P12+K13</f>
        <v>1013748.7999999999</v>
      </c>
      <c r="Q13" s="59">
        <f t="shared" si="12"/>
        <v>345635.80000000005</v>
      </c>
      <c r="R13" s="56">
        <f t="shared" ref="R13:R18" si="13">P13+Q13</f>
        <v>1359384.6</v>
      </c>
      <c r="T13" s="5" t="s">
        <v>20</v>
      </c>
    </row>
    <row r="14" spans="1:22" ht="19" x14ac:dyDescent="0.25">
      <c r="A14" s="41">
        <v>12</v>
      </c>
      <c r="B14" s="42">
        <v>14.6</v>
      </c>
      <c r="C14" s="42"/>
      <c r="D14" s="42">
        <v>0.3</v>
      </c>
      <c r="E14" s="42"/>
      <c r="F14" s="43">
        <f t="shared" si="0"/>
        <v>-0.59999999999999964</v>
      </c>
      <c r="G14" s="77">
        <f t="shared" si="1"/>
        <v>0</v>
      </c>
      <c r="H14" s="42"/>
      <c r="I14" s="68">
        <f t="shared" si="4"/>
        <v>0</v>
      </c>
      <c r="J14" s="42"/>
      <c r="K14" s="43">
        <f t="shared" si="5"/>
        <v>-40016.39999999998</v>
      </c>
      <c r="L14" s="43">
        <f t="shared" si="2"/>
        <v>0</v>
      </c>
      <c r="M14" s="42"/>
      <c r="N14" s="42">
        <f t="shared" si="11"/>
        <v>66694</v>
      </c>
      <c r="O14" s="42"/>
      <c r="P14" s="58">
        <f t="shared" si="12"/>
        <v>973732.39999999991</v>
      </c>
      <c r="Q14" s="58">
        <f t="shared" si="12"/>
        <v>345635.80000000005</v>
      </c>
      <c r="R14" s="55">
        <f t="shared" si="13"/>
        <v>1319368.2</v>
      </c>
      <c r="S14" s="3"/>
      <c r="T14" s="4"/>
    </row>
    <row r="15" spans="1:22" ht="19" x14ac:dyDescent="0.25">
      <c r="A15" s="44">
        <v>13</v>
      </c>
      <c r="B15" s="45">
        <v>14.6</v>
      </c>
      <c r="C15" s="45"/>
      <c r="D15" s="94">
        <v>0.7</v>
      </c>
      <c r="E15" s="45"/>
      <c r="F15" s="46">
        <f t="shared" si="0"/>
        <v>0</v>
      </c>
      <c r="G15" s="78">
        <f t="shared" si="1"/>
        <v>0.39999999999999997</v>
      </c>
      <c r="H15" s="45"/>
      <c r="I15" s="69">
        <f t="shared" si="4"/>
        <v>9469</v>
      </c>
      <c r="J15" s="45"/>
      <c r="K15" s="46">
        <f t="shared" si="5"/>
        <v>138247.4</v>
      </c>
      <c r="L15" s="60">
        <f t="shared" si="2"/>
        <v>-138247.4</v>
      </c>
      <c r="M15" s="45"/>
      <c r="N15" s="45">
        <f t="shared" si="11"/>
        <v>76163</v>
      </c>
      <c r="O15" s="45"/>
      <c r="P15" s="60">
        <f t="shared" si="12"/>
        <v>1111979.7999999998</v>
      </c>
      <c r="Q15" s="60">
        <f t="shared" si="12"/>
        <v>207388.40000000005</v>
      </c>
      <c r="R15" s="57">
        <f t="shared" si="13"/>
        <v>1319368.2</v>
      </c>
      <c r="T15" s="5" t="s">
        <v>21</v>
      </c>
    </row>
    <row r="16" spans="1:22" ht="19" x14ac:dyDescent="0.25">
      <c r="A16" s="44">
        <v>14</v>
      </c>
      <c r="B16" s="45">
        <v>14.6</v>
      </c>
      <c r="C16" s="45"/>
      <c r="D16" s="45">
        <v>0.8</v>
      </c>
      <c r="E16" s="45"/>
      <c r="F16" s="46">
        <f t="shared" si="0"/>
        <v>0</v>
      </c>
      <c r="G16" s="78">
        <f t="shared" si="1"/>
        <v>0.10000000000000009</v>
      </c>
      <c r="H16" s="45"/>
      <c r="I16" s="70">
        <f t="shared" si="4"/>
        <v>1420</v>
      </c>
      <c r="J16" s="45"/>
      <c r="K16" s="46">
        <f t="shared" si="5"/>
        <v>20732</v>
      </c>
      <c r="L16" s="60">
        <f t="shared" si="2"/>
        <v>-20732</v>
      </c>
      <c r="M16" s="45"/>
      <c r="N16" s="45">
        <f t="shared" si="11"/>
        <v>77583</v>
      </c>
      <c r="O16" s="45"/>
      <c r="P16" s="60">
        <f t="shared" si="12"/>
        <v>1132711.7999999998</v>
      </c>
      <c r="Q16" s="60">
        <f t="shared" si="12"/>
        <v>186656.40000000005</v>
      </c>
      <c r="R16" s="57">
        <f t="shared" si="13"/>
        <v>1319368.2</v>
      </c>
      <c r="S16" s="3"/>
      <c r="T16" s="4"/>
    </row>
    <row r="17" spans="1:20" ht="19" x14ac:dyDescent="0.25">
      <c r="A17" s="47">
        <v>15</v>
      </c>
      <c r="B17" s="48">
        <v>14.6</v>
      </c>
      <c r="C17" s="48"/>
      <c r="D17" s="95">
        <v>0.6</v>
      </c>
      <c r="E17" s="48"/>
      <c r="F17" s="49">
        <f t="shared" si="0"/>
        <v>0</v>
      </c>
      <c r="G17" s="79">
        <f t="shared" si="1"/>
        <v>-0.20000000000000007</v>
      </c>
      <c r="H17" s="48"/>
      <c r="I17" s="71">
        <f t="shared" si="4"/>
        <v>-2557</v>
      </c>
      <c r="J17" s="48"/>
      <c r="K17" s="49">
        <f t="shared" si="5"/>
        <v>-37332.199999999997</v>
      </c>
      <c r="L17" s="59">
        <f t="shared" si="2"/>
        <v>37332.199999999997</v>
      </c>
      <c r="M17" s="48"/>
      <c r="N17" s="48">
        <f t="shared" si="11"/>
        <v>75026</v>
      </c>
      <c r="O17" s="48"/>
      <c r="P17" s="59">
        <f t="shared" si="12"/>
        <v>1095379.5999999999</v>
      </c>
      <c r="Q17" s="59">
        <f t="shared" si="12"/>
        <v>223988.60000000003</v>
      </c>
      <c r="R17" s="56">
        <f t="shared" si="13"/>
        <v>1319368.2</v>
      </c>
      <c r="T17" s="5" t="s">
        <v>22</v>
      </c>
    </row>
    <row r="18" spans="1:20" ht="19" x14ac:dyDescent="0.25">
      <c r="A18" s="50">
        <v>16</v>
      </c>
      <c r="B18" s="51">
        <v>14.6</v>
      </c>
      <c r="C18" s="51"/>
      <c r="D18" s="51">
        <v>0.2</v>
      </c>
      <c r="E18" s="51"/>
      <c r="F18" s="52">
        <f t="shared" si="0"/>
        <v>0</v>
      </c>
      <c r="G18" s="80">
        <f t="shared" si="1"/>
        <v>-0.39999999999999997</v>
      </c>
      <c r="H18" s="51"/>
      <c r="I18" s="72">
        <f t="shared" si="4"/>
        <v>-6137</v>
      </c>
      <c r="J18" s="51"/>
      <c r="K18" s="52">
        <f t="shared" si="5"/>
        <v>-89600.2</v>
      </c>
      <c r="L18" s="58">
        <f t="shared" si="2"/>
        <v>89600.2</v>
      </c>
      <c r="M18" s="51"/>
      <c r="N18" s="51">
        <f t="shared" si="11"/>
        <v>68889</v>
      </c>
      <c r="O18" s="51"/>
      <c r="P18" s="58">
        <f t="shared" si="12"/>
        <v>1005779.3999999999</v>
      </c>
      <c r="Q18" s="58">
        <f t="shared" si="12"/>
        <v>313588.80000000005</v>
      </c>
      <c r="R18" s="55">
        <f t="shared" si="13"/>
        <v>1319368.2</v>
      </c>
      <c r="S18" s="3"/>
      <c r="T18" s="4"/>
    </row>
    <row r="19" spans="1:20" ht="19" x14ac:dyDescent="0.25">
      <c r="T19" s="5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showGridLines="0" tabSelected="1" workbookViewId="0">
      <selection activeCell="D4" sqref="D4"/>
    </sheetView>
  </sheetViews>
  <sheetFormatPr baseColWidth="10" defaultRowHeight="16" x14ac:dyDescent="0.2"/>
  <cols>
    <col min="1" max="1" width="5" style="1" customWidth="1"/>
    <col min="2" max="3" width="6.5" customWidth="1"/>
    <col min="4" max="5" width="6.1640625" customWidth="1"/>
    <col min="6" max="6" width="6.5" customWidth="1"/>
    <col min="7" max="8" width="6.1640625" customWidth="1"/>
    <col min="9" max="9" width="8.1640625" bestFit="1" customWidth="1"/>
    <col min="10" max="10" width="5.5" customWidth="1"/>
    <col min="11" max="11" width="11.33203125" bestFit="1" customWidth="1"/>
    <col min="12" max="12" width="9.6640625" bestFit="1" customWidth="1"/>
    <col min="13" max="13" width="5.33203125" customWidth="1"/>
    <col min="14" max="14" width="6.5" customWidth="1"/>
    <col min="15" max="15" width="5.6640625" customWidth="1"/>
    <col min="16" max="17" width="12.1640625" customWidth="1"/>
    <col min="18" max="18" width="12.1640625" style="2" customWidth="1"/>
    <col min="19" max="19" width="5.33203125" customWidth="1"/>
    <col min="20" max="20" width="32.6640625" customWidth="1"/>
  </cols>
  <sheetData>
    <row r="1" spans="1:22" s="9" customFormat="1" ht="19" x14ac:dyDescent="0.25">
      <c r="A1" s="6" t="s">
        <v>8</v>
      </c>
      <c r="B1" s="7" t="s">
        <v>0</v>
      </c>
      <c r="C1" s="7"/>
      <c r="D1" s="7" t="s">
        <v>13</v>
      </c>
      <c r="E1" s="7"/>
      <c r="F1" s="7" t="s">
        <v>9</v>
      </c>
      <c r="G1" s="7" t="s">
        <v>15</v>
      </c>
      <c r="H1" s="7"/>
      <c r="I1" s="7" t="s">
        <v>14</v>
      </c>
      <c r="J1" s="7"/>
      <c r="K1" s="7" t="s">
        <v>24</v>
      </c>
      <c r="L1" s="7" t="s">
        <v>23</v>
      </c>
      <c r="M1" s="7"/>
      <c r="N1" s="7" t="s">
        <v>11</v>
      </c>
      <c r="O1" s="7"/>
      <c r="P1" s="7" t="s">
        <v>25</v>
      </c>
      <c r="Q1" s="7" t="s">
        <v>1</v>
      </c>
      <c r="R1" s="8" t="s">
        <v>12</v>
      </c>
      <c r="S1" s="7"/>
      <c r="T1" s="7" t="s">
        <v>10</v>
      </c>
    </row>
    <row r="2" spans="1:22" s="9" customFormat="1" ht="19" x14ac:dyDescent="0.25">
      <c r="A2" s="83">
        <v>0</v>
      </c>
      <c r="B2" s="84">
        <v>0</v>
      </c>
      <c r="C2" s="84"/>
      <c r="D2" s="85">
        <v>0</v>
      </c>
      <c r="E2" s="85"/>
      <c r="F2" s="85" t="s">
        <v>7</v>
      </c>
      <c r="G2" s="85" t="s">
        <v>7</v>
      </c>
      <c r="H2" s="86"/>
      <c r="I2" s="87" t="s">
        <v>7</v>
      </c>
      <c r="J2" s="83"/>
      <c r="K2" s="88" t="s">
        <v>7</v>
      </c>
      <c r="L2" s="88" t="s">
        <v>7</v>
      </c>
      <c r="M2" s="86"/>
      <c r="N2" s="86">
        <v>0</v>
      </c>
      <c r="O2" s="86"/>
      <c r="P2" s="84">
        <v>0</v>
      </c>
      <c r="Q2" s="84">
        <v>1000</v>
      </c>
      <c r="R2" s="96" t="s">
        <v>7</v>
      </c>
      <c r="S2" s="81"/>
      <c r="T2" s="82" t="s">
        <v>16</v>
      </c>
    </row>
    <row r="3" spans="1:22" ht="19" x14ac:dyDescent="0.25">
      <c r="A3" s="1">
        <v>1</v>
      </c>
      <c r="B3">
        <v>760</v>
      </c>
      <c r="C3" s="29"/>
      <c r="D3">
        <v>0.9</v>
      </c>
      <c r="E3" s="20"/>
      <c r="F3" s="29">
        <f t="shared" ref="F3:F20" si="0">B3-B2</f>
        <v>760</v>
      </c>
      <c r="G3" s="90">
        <f t="shared" ref="G3:G20" si="1">D3-D2</f>
        <v>0.9</v>
      </c>
      <c r="H3" s="14"/>
      <c r="I3" s="61">
        <f>ROUNDDOWN(G3*Q2/B3, 0)</f>
        <v>1</v>
      </c>
      <c r="J3" s="15"/>
      <c r="K3" s="29">
        <f>B3*I3 + N2*F3</f>
        <v>760</v>
      </c>
      <c r="L3" s="29">
        <f t="shared" ref="L3:L20" si="2">-I3*B3</f>
        <v>-760</v>
      </c>
      <c r="M3" s="14"/>
      <c r="N3" s="14">
        <f t="shared" ref="N3:N20" si="3">N2+I3</f>
        <v>1</v>
      </c>
      <c r="O3" s="14"/>
      <c r="P3" s="29">
        <f>P2+K3</f>
        <v>760</v>
      </c>
      <c r="Q3" s="29">
        <f>Q2+L3</f>
        <v>240</v>
      </c>
      <c r="R3" s="53">
        <f>P3+Q3</f>
        <v>1000</v>
      </c>
      <c r="T3" s="5" t="s">
        <v>17</v>
      </c>
    </row>
    <row r="4" spans="1:22" ht="19" x14ac:dyDescent="0.25">
      <c r="A4" s="1">
        <v>2</v>
      </c>
      <c r="B4">
        <v>800</v>
      </c>
      <c r="C4" s="29"/>
      <c r="D4">
        <v>0.9</v>
      </c>
      <c r="E4" s="20"/>
      <c r="F4" s="29">
        <f t="shared" ref="F4:F10" si="4">B4-B3</f>
        <v>40</v>
      </c>
      <c r="G4" s="90">
        <f t="shared" ref="G4:G10" si="5">D4-D3</f>
        <v>0</v>
      </c>
      <c r="H4" s="14"/>
      <c r="I4" s="61">
        <f t="shared" ref="I4:I20" si="6">ROUNDDOWN(G4*Q3/B4, 0)</f>
        <v>0</v>
      </c>
      <c r="J4" s="15"/>
      <c r="K4" s="29">
        <f t="shared" ref="K4:K9" si="7">B4*I4 + N3*F4</f>
        <v>40</v>
      </c>
      <c r="L4" s="29">
        <f t="shared" ref="L4:L10" si="8">-I4*B4</f>
        <v>0</v>
      </c>
      <c r="M4" s="14"/>
      <c r="N4" s="14">
        <f t="shared" ref="N4:N10" si="9">N3+I4</f>
        <v>1</v>
      </c>
      <c r="O4" s="14"/>
      <c r="P4" s="29">
        <f t="shared" ref="P4:P9" si="10">P3+K4</f>
        <v>800</v>
      </c>
      <c r="Q4" s="29">
        <f t="shared" ref="Q4:Q9" si="11">Q3+L4</f>
        <v>240</v>
      </c>
      <c r="R4" s="53">
        <f t="shared" ref="R4:R9" si="12">P4+Q4</f>
        <v>1040</v>
      </c>
      <c r="T4" s="5"/>
    </row>
    <row r="5" spans="1:22" ht="19" x14ac:dyDescent="0.25">
      <c r="A5" s="1">
        <v>3</v>
      </c>
      <c r="B5">
        <v>1400</v>
      </c>
      <c r="C5" s="29"/>
      <c r="D5">
        <v>0.5</v>
      </c>
      <c r="E5" s="20"/>
      <c r="F5" s="29">
        <f t="shared" si="4"/>
        <v>600</v>
      </c>
      <c r="G5" s="90">
        <f t="shared" si="5"/>
        <v>-0.4</v>
      </c>
      <c r="H5" s="14"/>
      <c r="I5" s="61">
        <f t="shared" si="6"/>
        <v>0</v>
      </c>
      <c r="J5" s="15"/>
      <c r="K5" s="29">
        <f t="shared" si="7"/>
        <v>600</v>
      </c>
      <c r="L5" s="29">
        <f t="shared" si="8"/>
        <v>0</v>
      </c>
      <c r="M5" s="14"/>
      <c r="N5" s="14">
        <f t="shared" si="9"/>
        <v>1</v>
      </c>
      <c r="O5" s="14"/>
      <c r="P5" s="29">
        <f t="shared" si="10"/>
        <v>1400</v>
      </c>
      <c r="Q5" s="29">
        <f t="shared" si="11"/>
        <v>240</v>
      </c>
      <c r="R5" s="53">
        <f t="shared" si="12"/>
        <v>1640</v>
      </c>
      <c r="T5" s="5"/>
    </row>
    <row r="6" spans="1:22" ht="19" x14ac:dyDescent="0.25">
      <c r="A6" s="1">
        <v>4</v>
      </c>
      <c r="B6">
        <v>1450</v>
      </c>
      <c r="C6" s="29"/>
      <c r="D6">
        <v>0.2</v>
      </c>
      <c r="E6" s="20"/>
      <c r="F6" s="29">
        <f t="shared" si="4"/>
        <v>50</v>
      </c>
      <c r="G6" s="90">
        <f t="shared" si="5"/>
        <v>-0.3</v>
      </c>
      <c r="H6" s="14"/>
      <c r="I6" s="61">
        <f t="shared" si="6"/>
        <v>0</v>
      </c>
      <c r="J6" s="15"/>
      <c r="K6" s="29">
        <f t="shared" si="7"/>
        <v>50</v>
      </c>
      <c r="L6" s="29">
        <f t="shared" si="8"/>
        <v>0</v>
      </c>
      <c r="M6" s="14"/>
      <c r="N6" s="14">
        <f t="shared" si="9"/>
        <v>1</v>
      </c>
      <c r="O6" s="14"/>
      <c r="P6" s="29">
        <f t="shared" si="10"/>
        <v>1450</v>
      </c>
      <c r="Q6" s="29">
        <f t="shared" si="11"/>
        <v>240</v>
      </c>
      <c r="R6" s="53">
        <f t="shared" si="12"/>
        <v>1690</v>
      </c>
      <c r="T6" s="5"/>
    </row>
    <row r="7" spans="1:22" ht="19" x14ac:dyDescent="0.25">
      <c r="A7" s="1">
        <v>5</v>
      </c>
      <c r="B7">
        <v>2000</v>
      </c>
      <c r="C7" s="29"/>
      <c r="D7">
        <v>0.9</v>
      </c>
      <c r="E7" s="20"/>
      <c r="F7" s="29">
        <f t="shared" si="4"/>
        <v>550</v>
      </c>
      <c r="G7" s="90">
        <f t="shared" si="5"/>
        <v>0.7</v>
      </c>
      <c r="H7" s="14"/>
      <c r="I7" s="61">
        <f t="shared" si="6"/>
        <v>0</v>
      </c>
      <c r="J7" s="15"/>
      <c r="K7" s="29">
        <f t="shared" si="7"/>
        <v>550</v>
      </c>
      <c r="L7" s="29">
        <f t="shared" si="8"/>
        <v>0</v>
      </c>
      <c r="M7" s="14"/>
      <c r="N7" s="14">
        <f t="shared" si="9"/>
        <v>1</v>
      </c>
      <c r="O7" s="14"/>
      <c r="P7" s="29">
        <f t="shared" si="10"/>
        <v>2000</v>
      </c>
      <c r="Q7" s="29">
        <f t="shared" si="11"/>
        <v>240</v>
      </c>
      <c r="R7" s="53">
        <f t="shared" si="12"/>
        <v>2240</v>
      </c>
      <c r="T7" s="5"/>
    </row>
    <row r="8" spans="1:22" ht="19" x14ac:dyDescent="0.25">
      <c r="A8" s="1">
        <v>6</v>
      </c>
      <c r="B8">
        <v>1850</v>
      </c>
      <c r="C8" s="29"/>
      <c r="D8">
        <v>1</v>
      </c>
      <c r="E8" s="20"/>
      <c r="F8" s="29">
        <f t="shared" si="4"/>
        <v>-150</v>
      </c>
      <c r="G8" s="90">
        <f t="shared" si="5"/>
        <v>9.9999999999999978E-2</v>
      </c>
      <c r="H8" s="14"/>
      <c r="I8" s="61">
        <f t="shared" si="6"/>
        <v>0</v>
      </c>
      <c r="J8" s="15"/>
      <c r="K8" s="29">
        <f t="shared" si="7"/>
        <v>-150</v>
      </c>
      <c r="L8" s="29">
        <f t="shared" si="8"/>
        <v>0</v>
      </c>
      <c r="M8" s="14"/>
      <c r="N8" s="14">
        <f t="shared" si="9"/>
        <v>1</v>
      </c>
      <c r="O8" s="14"/>
      <c r="P8" s="29">
        <f t="shared" si="10"/>
        <v>1850</v>
      </c>
      <c r="Q8" s="29">
        <f t="shared" si="11"/>
        <v>240</v>
      </c>
      <c r="R8" s="53">
        <f t="shared" si="12"/>
        <v>2090</v>
      </c>
      <c r="T8" s="5"/>
    </row>
    <row r="9" spans="1:22" ht="19" x14ac:dyDescent="0.25">
      <c r="A9" s="1">
        <v>7</v>
      </c>
      <c r="B9">
        <v>16</v>
      </c>
      <c r="C9" s="30"/>
      <c r="D9">
        <v>0</v>
      </c>
      <c r="E9" s="20"/>
      <c r="F9" s="29">
        <f t="shared" si="4"/>
        <v>-1834</v>
      </c>
      <c r="G9" s="90">
        <f>D9-D8</f>
        <v>-1</v>
      </c>
      <c r="H9" s="14"/>
      <c r="I9" s="61">
        <f t="shared" si="6"/>
        <v>-15</v>
      </c>
      <c r="J9" s="15"/>
      <c r="K9" s="29">
        <f t="shared" si="7"/>
        <v>-2074</v>
      </c>
      <c r="L9" s="29">
        <f t="shared" si="8"/>
        <v>240</v>
      </c>
      <c r="M9" s="14"/>
      <c r="N9" s="14">
        <f t="shared" si="9"/>
        <v>-14</v>
      </c>
      <c r="O9" s="14"/>
      <c r="P9" s="29">
        <f t="shared" si="10"/>
        <v>-224</v>
      </c>
      <c r="Q9" s="29">
        <f t="shared" si="11"/>
        <v>480</v>
      </c>
      <c r="R9" s="53">
        <f t="shared" si="12"/>
        <v>256</v>
      </c>
      <c r="S9" s="22"/>
      <c r="T9" s="5"/>
    </row>
    <row r="10" spans="1:22" x14ac:dyDescent="0.2">
      <c r="A10" s="1">
        <v>8</v>
      </c>
      <c r="B10">
        <v>140</v>
      </c>
      <c r="C10" s="31"/>
      <c r="D10">
        <v>1</v>
      </c>
      <c r="E10" s="18"/>
      <c r="F10" s="29">
        <f t="shared" si="4"/>
        <v>124</v>
      </c>
      <c r="G10" s="90">
        <f t="shared" si="5"/>
        <v>1</v>
      </c>
      <c r="H10" s="14"/>
      <c r="I10" s="61">
        <f t="shared" si="6"/>
        <v>3</v>
      </c>
      <c r="J10" s="15"/>
      <c r="K10" s="29">
        <f>B10*I10 + N9*F10</f>
        <v>-1316</v>
      </c>
      <c r="L10" s="29">
        <f t="shared" si="8"/>
        <v>-420</v>
      </c>
      <c r="M10" s="14"/>
      <c r="N10" s="14">
        <f t="shared" si="9"/>
        <v>-11</v>
      </c>
      <c r="O10" s="14"/>
      <c r="P10" s="29">
        <f>P9+K10</f>
        <v>-1540</v>
      </c>
      <c r="Q10" s="29">
        <f>Q9+L10</f>
        <v>60</v>
      </c>
      <c r="R10" s="53">
        <f>P10+Q10</f>
        <v>-1480</v>
      </c>
      <c r="S10" s="3"/>
      <c r="T10" s="3"/>
      <c r="U10">
        <f>R10/R3</f>
        <v>-1.48</v>
      </c>
      <c r="V10" t="e">
        <f>(R10/R3)^(1/A10)-1</f>
        <v>#NUM!</v>
      </c>
    </row>
    <row r="11" spans="1:22" ht="19" x14ac:dyDescent="0.25">
      <c r="A11" s="26">
        <v>7</v>
      </c>
      <c r="B11" s="32">
        <v>14.5</v>
      </c>
      <c r="C11" s="32"/>
      <c r="D11" s="91">
        <v>0.3</v>
      </c>
      <c r="E11" s="27"/>
      <c r="F11" s="32">
        <f t="shared" si="0"/>
        <v>-125.5</v>
      </c>
      <c r="G11" s="73">
        <f t="shared" si="1"/>
        <v>-0.7</v>
      </c>
      <c r="H11" s="27"/>
      <c r="I11" s="27">
        <f t="shared" si="6"/>
        <v>-2</v>
      </c>
      <c r="J11" s="27"/>
      <c r="K11" s="32">
        <f t="shared" ref="K11:K20" si="13">B11*I11 + N10*F11</f>
        <v>1351.5</v>
      </c>
      <c r="L11" s="32">
        <f t="shared" si="2"/>
        <v>29</v>
      </c>
      <c r="M11" s="27"/>
      <c r="N11" s="27">
        <f t="shared" si="3"/>
        <v>-13</v>
      </c>
      <c r="O11" s="28"/>
      <c r="P11" s="59">
        <f t="shared" ref="P11:Q20" si="14">P10+K11</f>
        <v>-188.5</v>
      </c>
      <c r="Q11" s="59">
        <f t="shared" si="14"/>
        <v>89</v>
      </c>
      <c r="R11" s="56">
        <f t="shared" ref="R11:R20" si="15">P11+Q11</f>
        <v>-99.5</v>
      </c>
      <c r="T11" s="5" t="s">
        <v>18</v>
      </c>
    </row>
    <row r="12" spans="1:22" ht="19" x14ac:dyDescent="0.25">
      <c r="A12" s="23">
        <v>8</v>
      </c>
      <c r="B12" s="33">
        <v>14.5</v>
      </c>
      <c r="C12" s="33"/>
      <c r="D12" s="24">
        <v>0.3</v>
      </c>
      <c r="E12" s="24"/>
      <c r="F12" s="33">
        <f t="shared" si="0"/>
        <v>0</v>
      </c>
      <c r="G12" s="74">
        <f t="shared" si="1"/>
        <v>0</v>
      </c>
      <c r="H12" s="24"/>
      <c r="I12" s="24">
        <f t="shared" si="6"/>
        <v>0</v>
      </c>
      <c r="J12" s="24"/>
      <c r="K12" s="33">
        <f t="shared" si="13"/>
        <v>0</v>
      </c>
      <c r="L12" s="33">
        <f t="shared" si="2"/>
        <v>0</v>
      </c>
      <c r="M12" s="24"/>
      <c r="N12" s="24">
        <f t="shared" si="3"/>
        <v>-13</v>
      </c>
      <c r="O12" s="25"/>
      <c r="P12" s="58">
        <f t="shared" si="14"/>
        <v>-188.5</v>
      </c>
      <c r="Q12" s="58">
        <f t="shared" si="14"/>
        <v>89</v>
      </c>
      <c r="R12" s="55">
        <f t="shared" si="15"/>
        <v>-99.5</v>
      </c>
      <c r="S12" s="3"/>
      <c r="T12" s="4"/>
      <c r="U12">
        <f>R12/R11</f>
        <v>1</v>
      </c>
      <c r="V12">
        <f>(R12/R11)^(1/A12)-1</f>
        <v>0</v>
      </c>
    </row>
    <row r="13" spans="1:22" ht="19" x14ac:dyDescent="0.25">
      <c r="A13" s="36">
        <v>9</v>
      </c>
      <c r="B13" s="34">
        <v>16.3</v>
      </c>
      <c r="C13" s="34"/>
      <c r="D13" s="92">
        <v>0.3</v>
      </c>
      <c r="E13" s="35"/>
      <c r="F13" s="34">
        <f t="shared" si="0"/>
        <v>1.8000000000000007</v>
      </c>
      <c r="G13" s="75">
        <f t="shared" si="1"/>
        <v>0</v>
      </c>
      <c r="H13" s="35"/>
      <c r="I13" s="35">
        <f t="shared" si="6"/>
        <v>0</v>
      </c>
      <c r="J13" s="35"/>
      <c r="K13" s="34">
        <f t="shared" si="13"/>
        <v>-23.400000000000009</v>
      </c>
      <c r="L13" s="34">
        <f t="shared" si="2"/>
        <v>0</v>
      </c>
      <c r="M13" s="35"/>
      <c r="N13" s="35">
        <f t="shared" si="3"/>
        <v>-13</v>
      </c>
      <c r="O13" s="37"/>
      <c r="P13" s="60">
        <f t="shared" si="14"/>
        <v>-211.9</v>
      </c>
      <c r="Q13" s="60">
        <f t="shared" si="14"/>
        <v>89</v>
      </c>
      <c r="R13" s="57">
        <f t="shared" si="15"/>
        <v>-122.9</v>
      </c>
      <c r="T13" s="5" t="s">
        <v>19</v>
      </c>
    </row>
    <row r="14" spans="1:22" ht="19" x14ac:dyDescent="0.25">
      <c r="A14" s="36">
        <v>10</v>
      </c>
      <c r="B14" s="34">
        <v>18</v>
      </c>
      <c r="C14" s="34"/>
      <c r="D14" s="35">
        <v>0.3</v>
      </c>
      <c r="E14" s="35"/>
      <c r="F14" s="34">
        <f t="shared" si="0"/>
        <v>1.6999999999999993</v>
      </c>
      <c r="G14" s="75">
        <f t="shared" si="1"/>
        <v>0</v>
      </c>
      <c r="H14" s="35"/>
      <c r="I14" s="35">
        <f t="shared" si="6"/>
        <v>0</v>
      </c>
      <c r="J14" s="35"/>
      <c r="K14" s="34">
        <f t="shared" si="13"/>
        <v>-22.099999999999991</v>
      </c>
      <c r="L14" s="34">
        <f t="shared" si="2"/>
        <v>0</v>
      </c>
      <c r="M14" s="35"/>
      <c r="N14" s="35">
        <f t="shared" si="3"/>
        <v>-13</v>
      </c>
      <c r="O14" s="37"/>
      <c r="P14" s="60">
        <f t="shared" si="14"/>
        <v>-234</v>
      </c>
      <c r="Q14" s="60">
        <f t="shared" si="14"/>
        <v>89</v>
      </c>
      <c r="R14" s="57">
        <f t="shared" si="15"/>
        <v>-145</v>
      </c>
      <c r="S14" s="3"/>
      <c r="T14" s="4"/>
      <c r="U14">
        <f>R14/R13</f>
        <v>1.1798209926769732</v>
      </c>
      <c r="V14">
        <f>(R14/R13)^(1/A14)-1</f>
        <v>1.6673753502241873E-2</v>
      </c>
    </row>
    <row r="15" spans="1:22" ht="19" x14ac:dyDescent="0.25">
      <c r="A15" s="38">
        <v>11</v>
      </c>
      <c r="B15" s="39">
        <v>15.2</v>
      </c>
      <c r="C15" s="39"/>
      <c r="D15" s="93">
        <v>0.3</v>
      </c>
      <c r="E15" s="39"/>
      <c r="F15" s="40">
        <f t="shared" si="0"/>
        <v>-2.8000000000000007</v>
      </c>
      <c r="G15" s="76">
        <f t="shared" si="1"/>
        <v>0</v>
      </c>
      <c r="H15" s="39"/>
      <c r="I15" s="39">
        <f t="shared" si="6"/>
        <v>0</v>
      </c>
      <c r="J15" s="39"/>
      <c r="K15" s="40">
        <f t="shared" si="13"/>
        <v>36.400000000000006</v>
      </c>
      <c r="L15" s="40">
        <f t="shared" si="2"/>
        <v>0</v>
      </c>
      <c r="M15" s="39"/>
      <c r="N15" s="39">
        <f t="shared" si="3"/>
        <v>-13</v>
      </c>
      <c r="O15" s="39"/>
      <c r="P15" s="59">
        <f t="shared" si="14"/>
        <v>-197.6</v>
      </c>
      <c r="Q15" s="59">
        <f t="shared" si="14"/>
        <v>89</v>
      </c>
      <c r="R15" s="56">
        <f t="shared" si="15"/>
        <v>-108.6</v>
      </c>
      <c r="T15" s="5" t="s">
        <v>20</v>
      </c>
    </row>
    <row r="16" spans="1:22" ht="19" x14ac:dyDescent="0.25">
      <c r="A16" s="41">
        <v>12</v>
      </c>
      <c r="B16" s="42">
        <v>14.6</v>
      </c>
      <c r="C16" s="42"/>
      <c r="D16" s="42">
        <v>0.3</v>
      </c>
      <c r="E16" s="42"/>
      <c r="F16" s="43">
        <f t="shared" si="0"/>
        <v>-0.59999999999999964</v>
      </c>
      <c r="G16" s="77">
        <f t="shared" si="1"/>
        <v>0</v>
      </c>
      <c r="H16" s="42"/>
      <c r="I16" s="42">
        <f t="shared" si="6"/>
        <v>0</v>
      </c>
      <c r="J16" s="42"/>
      <c r="K16" s="43">
        <f t="shared" si="13"/>
        <v>7.7999999999999954</v>
      </c>
      <c r="L16" s="43">
        <f t="shared" si="2"/>
        <v>0</v>
      </c>
      <c r="M16" s="42"/>
      <c r="N16" s="42">
        <f t="shared" si="3"/>
        <v>-13</v>
      </c>
      <c r="O16" s="42"/>
      <c r="P16" s="58">
        <f t="shared" si="14"/>
        <v>-189.8</v>
      </c>
      <c r="Q16" s="58">
        <f t="shared" si="14"/>
        <v>89</v>
      </c>
      <c r="R16" s="55">
        <f t="shared" si="15"/>
        <v>-100.80000000000001</v>
      </c>
      <c r="S16" s="3"/>
      <c r="T16" s="4"/>
    </row>
    <row r="17" spans="1:20" ht="19" x14ac:dyDescent="0.25">
      <c r="A17" s="44">
        <v>13</v>
      </c>
      <c r="B17" s="45">
        <v>14.6</v>
      </c>
      <c r="C17" s="45"/>
      <c r="D17" s="94">
        <v>0.7</v>
      </c>
      <c r="E17" s="45"/>
      <c r="F17" s="46">
        <f t="shared" si="0"/>
        <v>0</v>
      </c>
      <c r="G17" s="78">
        <f t="shared" si="1"/>
        <v>0.39999999999999997</v>
      </c>
      <c r="H17" s="45"/>
      <c r="I17" s="45">
        <f t="shared" si="6"/>
        <v>2</v>
      </c>
      <c r="J17" s="45"/>
      <c r="K17" s="46">
        <f t="shared" si="13"/>
        <v>29.2</v>
      </c>
      <c r="L17" s="60">
        <f t="shared" si="2"/>
        <v>-29.2</v>
      </c>
      <c r="M17" s="45"/>
      <c r="N17" s="45">
        <f t="shared" si="3"/>
        <v>-11</v>
      </c>
      <c r="O17" s="45"/>
      <c r="P17" s="60">
        <f t="shared" si="14"/>
        <v>-160.60000000000002</v>
      </c>
      <c r="Q17" s="60">
        <f t="shared" si="14"/>
        <v>59.8</v>
      </c>
      <c r="R17" s="57">
        <f t="shared" si="15"/>
        <v>-100.80000000000003</v>
      </c>
      <c r="T17" s="5" t="s">
        <v>21</v>
      </c>
    </row>
    <row r="18" spans="1:20" ht="19" x14ac:dyDescent="0.25">
      <c r="A18" s="44">
        <v>14</v>
      </c>
      <c r="B18" s="45">
        <v>14.6</v>
      </c>
      <c r="C18" s="45"/>
      <c r="D18" s="45">
        <v>0.8</v>
      </c>
      <c r="E18" s="45"/>
      <c r="F18" s="46">
        <f t="shared" si="0"/>
        <v>0</v>
      </c>
      <c r="G18" s="78">
        <f t="shared" si="1"/>
        <v>0.10000000000000009</v>
      </c>
      <c r="H18" s="45"/>
      <c r="I18" s="45">
        <f t="shared" si="6"/>
        <v>0</v>
      </c>
      <c r="J18" s="45"/>
      <c r="K18" s="46">
        <f t="shared" si="13"/>
        <v>0</v>
      </c>
      <c r="L18" s="60">
        <f t="shared" si="2"/>
        <v>0</v>
      </c>
      <c r="M18" s="45"/>
      <c r="N18" s="45">
        <f t="shared" si="3"/>
        <v>-11</v>
      </c>
      <c r="O18" s="45"/>
      <c r="P18" s="60">
        <f t="shared" si="14"/>
        <v>-160.60000000000002</v>
      </c>
      <c r="Q18" s="60">
        <f t="shared" si="14"/>
        <v>59.8</v>
      </c>
      <c r="R18" s="57">
        <f t="shared" si="15"/>
        <v>-100.80000000000003</v>
      </c>
      <c r="S18" s="3"/>
      <c r="T18" s="4"/>
    </row>
    <row r="19" spans="1:20" ht="19" x14ac:dyDescent="0.25">
      <c r="A19" s="47">
        <v>15</v>
      </c>
      <c r="B19" s="48">
        <v>14.6</v>
      </c>
      <c r="C19" s="48"/>
      <c r="D19" s="95">
        <v>0.6</v>
      </c>
      <c r="E19" s="48"/>
      <c r="F19" s="49">
        <f t="shared" si="0"/>
        <v>0</v>
      </c>
      <c r="G19" s="79">
        <f t="shared" si="1"/>
        <v>-0.20000000000000007</v>
      </c>
      <c r="H19" s="48"/>
      <c r="I19" s="48">
        <f t="shared" si="6"/>
        <v>0</v>
      </c>
      <c r="J19" s="48"/>
      <c r="K19" s="49">
        <f t="shared" si="13"/>
        <v>0</v>
      </c>
      <c r="L19" s="59">
        <f t="shared" si="2"/>
        <v>0</v>
      </c>
      <c r="M19" s="48"/>
      <c r="N19" s="48">
        <f t="shared" si="3"/>
        <v>-11</v>
      </c>
      <c r="O19" s="48"/>
      <c r="P19" s="59">
        <f t="shared" si="14"/>
        <v>-160.60000000000002</v>
      </c>
      <c r="Q19" s="59">
        <f t="shared" si="14"/>
        <v>59.8</v>
      </c>
      <c r="R19" s="56">
        <f t="shared" si="15"/>
        <v>-100.80000000000003</v>
      </c>
      <c r="T19" s="5" t="s">
        <v>22</v>
      </c>
    </row>
    <row r="20" spans="1:20" ht="19" x14ac:dyDescent="0.25">
      <c r="A20" s="50">
        <v>16</v>
      </c>
      <c r="B20" s="51">
        <v>14.6</v>
      </c>
      <c r="C20" s="51"/>
      <c r="D20" s="51">
        <v>0.2</v>
      </c>
      <c r="E20" s="51"/>
      <c r="F20" s="52">
        <f t="shared" si="0"/>
        <v>0</v>
      </c>
      <c r="G20" s="80">
        <f t="shared" si="1"/>
        <v>-0.39999999999999997</v>
      </c>
      <c r="H20" s="51"/>
      <c r="I20" s="51">
        <f t="shared" si="6"/>
        <v>-1</v>
      </c>
      <c r="J20" s="51"/>
      <c r="K20" s="52">
        <f t="shared" si="13"/>
        <v>-14.6</v>
      </c>
      <c r="L20" s="58">
        <f t="shared" si="2"/>
        <v>14.6</v>
      </c>
      <c r="M20" s="51"/>
      <c r="N20" s="51">
        <f t="shared" si="3"/>
        <v>-12</v>
      </c>
      <c r="O20" s="51"/>
      <c r="P20" s="58">
        <f t="shared" si="14"/>
        <v>-175.20000000000002</v>
      </c>
      <c r="Q20" s="58">
        <f t="shared" si="14"/>
        <v>74.399999999999991</v>
      </c>
      <c r="R20" s="55">
        <f t="shared" si="15"/>
        <v>-100.80000000000003</v>
      </c>
      <c r="S20" s="3"/>
      <c r="T20" s="4"/>
    </row>
    <row r="21" spans="1:20" ht="19" x14ac:dyDescent="0.25">
      <c r="T21" s="5"/>
    </row>
    <row r="25" spans="1:20" x14ac:dyDescent="0.2">
      <c r="G25">
        <f>_xlfn.FLOOR.MATH(0.8)</f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Prototype</vt:lpstr>
      <vt:lpstr>Model Weight</vt:lpstr>
      <vt:lpstr>Model Scratchpad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2020-06-08T05:20:05Z</dcterms:created>
  <dcterms:modified xsi:type="dcterms:W3CDTF">2020-06-13T06:29:47Z</dcterms:modified>
</cp:coreProperties>
</file>