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920"/>
  </bookViews>
  <sheets>
    <sheet name="日订购" sheetId="3" r:id="rId1"/>
    <sheet name="频道订购" sheetId="5" r:id="rId2"/>
    <sheet name="总订购" sheetId="4" r:id="rId3"/>
  </sheets>
  <calcPr calcId="144525"/>
</workbook>
</file>

<file path=xl/sharedStrings.xml><?xml version="1.0" encoding="utf-8"?>
<sst xmlns="http://schemas.openxmlformats.org/spreadsheetml/2006/main" count="33">
  <si>
    <t>增值</t>
  </si>
  <si>
    <t>日订购数（单日新增订购）</t>
  </si>
  <si>
    <t>按次</t>
  </si>
  <si>
    <t>包月</t>
  </si>
  <si>
    <t>包年</t>
  </si>
  <si>
    <t>合计订购</t>
  </si>
  <si>
    <t>日包点播5元退订</t>
  </si>
  <si>
    <t>包月15元退订</t>
  </si>
  <si>
    <t>续订9.9元退订</t>
  </si>
  <si>
    <t>包年99元退订</t>
  </si>
  <si>
    <t>合计退订</t>
  </si>
  <si>
    <t>合计订购金额</t>
  </si>
  <si>
    <t>日包点播5元</t>
  </si>
  <si>
    <t>单片点播5元</t>
  </si>
  <si>
    <t>包月15元</t>
  </si>
  <si>
    <t>续订9.9元</t>
  </si>
  <si>
    <t>包年99元</t>
  </si>
  <si>
    <t>鉴权接口</t>
  </si>
  <si>
    <t>C3接口</t>
  </si>
  <si>
    <t>差异</t>
  </si>
  <si>
    <t>新开赠送</t>
  </si>
  <si>
    <t>付费频道</t>
  </si>
  <si>
    <t>海豚少儿2.9</t>
  </si>
  <si>
    <r>
      <rPr>
        <sz val="11"/>
        <color theme="1"/>
        <rFont val="微软雅黑"/>
        <charset val="134"/>
      </rPr>
      <t>海豚健康1</t>
    </r>
    <r>
      <rPr>
        <sz val="11"/>
        <color theme="1"/>
        <rFont val="微软雅黑"/>
        <charset val="134"/>
      </rPr>
      <t>.9</t>
    </r>
  </si>
  <si>
    <r>
      <rPr>
        <sz val="11"/>
        <color theme="1"/>
        <rFont val="微软雅黑"/>
        <charset val="134"/>
      </rPr>
      <t>海豚影视1</t>
    </r>
    <r>
      <rPr>
        <sz val="11"/>
        <color theme="1"/>
        <rFont val="微软雅黑"/>
        <charset val="134"/>
      </rPr>
      <t>.9</t>
    </r>
  </si>
  <si>
    <r>
      <rPr>
        <sz val="11"/>
        <color theme="1"/>
        <rFont val="微软雅黑"/>
        <charset val="134"/>
      </rPr>
      <t>生活包9</t>
    </r>
    <r>
      <rPr>
        <sz val="11"/>
        <color theme="1"/>
        <rFont val="微软雅黑"/>
        <charset val="134"/>
      </rPr>
      <t>.9</t>
    </r>
  </si>
  <si>
    <t>海豚少儿退订</t>
  </si>
  <si>
    <t>海豚健康退订</t>
  </si>
  <si>
    <t>海豚影视退订</t>
  </si>
  <si>
    <t>生活包退订</t>
  </si>
  <si>
    <t>总订购数
（截止目前全部订购）</t>
  </si>
  <si>
    <t>失效</t>
  </si>
  <si>
    <t>退订</t>
  </si>
</sst>
</file>

<file path=xl/styles.xml><?xml version="1.0" encoding="utf-8"?>
<styleSheet xmlns="http://schemas.openxmlformats.org/spreadsheetml/2006/main">
  <numFmts count="6">
    <numFmt numFmtId="176" formatCode="yyyy&quot;年&quot;m&quot;月&quot;d&quot;日&quot;;@"/>
    <numFmt numFmtId="41" formatCode="_ * #,##0_ ;_ * \-#,##0_ ;_ * &quot;-&quot;_ ;_ @_ "/>
    <numFmt numFmtId="177" formatCode="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4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theme="1"/>
      <name val="微软雅黑"/>
      <charset val="134"/>
    </font>
    <font>
      <b/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sz val="11"/>
      <color rgb="FFFF0000"/>
      <name val="宋体"/>
      <charset val="134"/>
      <scheme val="minor"/>
    </font>
    <font>
      <sz val="11"/>
      <color rgb="FFFF0000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b/>
      <sz val="10"/>
      <color rgb="FF00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theme="1"/>
      <name val="Segoe UI"/>
      <charset val="134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29" fillId="0" borderId="0"/>
    <xf numFmtId="0" fontId="14" fillId="3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3" fillId="26" borderId="14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7" fillId="12" borderId="14" applyNumberFormat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9" fillId="15" borderId="13" applyNumberFormat="0" applyAlignment="0" applyProtection="0">
      <alignment vertical="center"/>
    </xf>
    <xf numFmtId="0" fontId="17" fillId="12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34" borderId="16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NumberFormat="1" applyFont="1" applyBorder="1" applyAlignment="1" applyProtection="1">
      <alignment horizontal="center" vertical="center" wrapText="1"/>
      <protection locked="0"/>
    </xf>
    <xf numFmtId="0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0" fontId="1" fillId="8" borderId="1" xfId="0" applyNumberFormat="1" applyFont="1" applyFill="1" applyBorder="1" applyAlignment="1" applyProtection="1">
      <alignment horizontal="center" vertical="center"/>
      <protection locked="0"/>
    </xf>
    <xf numFmtId="177" fontId="3" fillId="0" borderId="1" xfId="0" applyNumberFormat="1" applyFont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 applyProtection="1">
      <alignment horizontal="center" vertical="center"/>
      <protection locked="0"/>
    </xf>
    <xf numFmtId="0" fontId="1" fillId="6" borderId="1" xfId="0" applyNumberFormat="1" applyFont="1" applyFill="1" applyBorder="1" applyAlignment="1" applyProtection="1">
      <alignment horizontal="center" vertical="center"/>
      <protection locked="0"/>
    </xf>
    <xf numFmtId="0" fontId="1" fillId="1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3" xfId="0" applyNumberFormat="1" applyFont="1" applyFill="1" applyBorder="1" applyAlignment="1" applyProtection="1">
      <alignment horizontal="center" vertical="center"/>
      <protection locked="0"/>
    </xf>
    <xf numFmtId="0" fontId="4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8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1" fillId="3" borderId="6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" fillId="1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4"/>
  <sheetViews>
    <sheetView tabSelected="1" topLeftCell="A34" workbookViewId="0">
      <selection activeCell="C8" sqref="C8"/>
    </sheetView>
  </sheetViews>
  <sheetFormatPr defaultColWidth="9" defaultRowHeight="16.8"/>
  <cols>
    <col min="1" max="1" width="10" style="32" customWidth="1"/>
    <col min="2" max="2" width="9.25" style="33" customWidth="1"/>
    <col min="3" max="3" width="7.875" style="33" customWidth="1"/>
    <col min="4" max="4" width="5.5" style="33" customWidth="1"/>
    <col min="5" max="5" width="9.25" style="33" customWidth="1"/>
    <col min="6" max="6" width="7.875" style="33" customWidth="1"/>
    <col min="7" max="7" width="5.5" style="33" customWidth="1"/>
    <col min="8" max="8" width="9.25" style="33" customWidth="1"/>
    <col min="9" max="9" width="7.875" style="33" customWidth="1"/>
    <col min="10" max="10" width="9.25" style="33" customWidth="1"/>
    <col min="11" max="11" width="5.5" style="33" customWidth="1"/>
    <col min="12" max="12" width="9.25" style="33" customWidth="1"/>
    <col min="13" max="13" width="7.875" style="33" customWidth="1"/>
    <col min="14" max="14" width="5.5" style="33" customWidth="1"/>
    <col min="15" max="15" width="9.25" style="33" customWidth="1"/>
    <col min="16" max="16" width="7.875" customWidth="1"/>
    <col min="17" max="17" width="5.5" customWidth="1"/>
    <col min="19" max="19" width="12.5" customWidth="1"/>
    <col min="21" max="21" width="10" customWidth="1"/>
  </cols>
  <sheetData>
    <row r="1" ht="21" customHeight="1" spans="1:24">
      <c r="A1" s="34" t="s">
        <v>0</v>
      </c>
      <c r="B1" s="35" t="s">
        <v>1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34"/>
      <c r="B2" s="36" t="s">
        <v>2</v>
      </c>
      <c r="C2" s="36"/>
      <c r="D2" s="36"/>
      <c r="E2" s="36"/>
      <c r="F2" s="36"/>
      <c r="G2" s="36"/>
      <c r="H2" s="36"/>
      <c r="I2" s="36"/>
      <c r="J2" s="36"/>
      <c r="K2" s="36"/>
      <c r="L2" s="36" t="s">
        <v>3</v>
      </c>
      <c r="M2" s="36"/>
      <c r="N2" s="36"/>
      <c r="O2" s="36" t="s">
        <v>4</v>
      </c>
      <c r="P2" s="36"/>
      <c r="Q2" s="36"/>
      <c r="R2" s="47" t="s">
        <v>5</v>
      </c>
      <c r="S2" s="27" t="s">
        <v>6</v>
      </c>
      <c r="T2" s="27" t="s">
        <v>7</v>
      </c>
      <c r="U2" s="27" t="s">
        <v>8</v>
      </c>
      <c r="V2" s="27" t="s">
        <v>9</v>
      </c>
      <c r="W2" s="48" t="s">
        <v>10</v>
      </c>
      <c r="X2" s="48" t="s">
        <v>11</v>
      </c>
    </row>
    <row r="3" ht="24" customHeight="1" spans="1:24">
      <c r="A3" s="34"/>
      <c r="B3" s="3" t="s">
        <v>12</v>
      </c>
      <c r="C3" s="3"/>
      <c r="D3" s="3"/>
      <c r="E3" s="40" t="s">
        <v>13</v>
      </c>
      <c r="F3" s="41"/>
      <c r="G3" s="42"/>
      <c r="H3" s="43" t="s">
        <v>14</v>
      </c>
      <c r="I3" s="43"/>
      <c r="J3" s="43"/>
      <c r="K3" s="43"/>
      <c r="L3" s="9" t="s">
        <v>15</v>
      </c>
      <c r="M3" s="9"/>
      <c r="N3" s="9"/>
      <c r="O3" s="46" t="s">
        <v>16</v>
      </c>
      <c r="P3" s="46"/>
      <c r="Q3" s="46"/>
      <c r="R3" s="47"/>
      <c r="S3" s="27"/>
      <c r="T3" s="27"/>
      <c r="U3" s="27"/>
      <c r="V3" s="27"/>
      <c r="W3" s="48"/>
      <c r="X3" s="48"/>
    </row>
    <row r="4" ht="24.75" customHeight="1" spans="1:24">
      <c r="A4" s="34"/>
      <c r="B4" s="7" t="s">
        <v>17</v>
      </c>
      <c r="C4" s="7" t="s">
        <v>18</v>
      </c>
      <c r="D4" s="37" t="s">
        <v>19</v>
      </c>
      <c r="E4" s="7" t="s">
        <v>17</v>
      </c>
      <c r="F4" s="7" t="s">
        <v>18</v>
      </c>
      <c r="G4" s="37" t="s">
        <v>19</v>
      </c>
      <c r="H4" s="7" t="s">
        <v>17</v>
      </c>
      <c r="I4" s="7" t="s">
        <v>18</v>
      </c>
      <c r="J4" s="7" t="s">
        <v>20</v>
      </c>
      <c r="K4" s="37" t="s">
        <v>19</v>
      </c>
      <c r="L4" s="7" t="s">
        <v>17</v>
      </c>
      <c r="M4" s="7" t="s">
        <v>18</v>
      </c>
      <c r="N4" s="37" t="s">
        <v>19</v>
      </c>
      <c r="O4" s="7" t="s">
        <v>17</v>
      </c>
      <c r="P4" s="7" t="s">
        <v>18</v>
      </c>
      <c r="Q4" s="37" t="s">
        <v>19</v>
      </c>
      <c r="R4" s="47"/>
      <c r="S4" s="27"/>
      <c r="T4" s="27"/>
      <c r="U4" s="27"/>
      <c r="V4" s="27"/>
      <c r="W4" s="48"/>
      <c r="X4" s="48"/>
    </row>
    <row r="5" ht="20.1" customHeight="1" spans="1:24">
      <c r="A5" s="17">
        <v>44197</v>
      </c>
      <c r="B5" s="7">
        <v>222</v>
      </c>
      <c r="C5" s="7">
        <v>222</v>
      </c>
      <c r="D5" s="18">
        <f t="shared" ref="D5:D16" si="0">B5-C5</f>
        <v>0</v>
      </c>
      <c r="E5" s="44">
        <v>0</v>
      </c>
      <c r="F5" s="44">
        <v>0</v>
      </c>
      <c r="G5" s="18">
        <f>E5-F5</f>
        <v>0</v>
      </c>
      <c r="H5" s="7">
        <v>116</v>
      </c>
      <c r="I5" s="7">
        <v>116</v>
      </c>
      <c r="J5" s="7">
        <v>0</v>
      </c>
      <c r="K5" s="18">
        <f t="shared" ref="K5:K16" si="1">H5-I5-J5</f>
        <v>0</v>
      </c>
      <c r="L5" s="7">
        <v>91</v>
      </c>
      <c r="M5" s="7">
        <v>90</v>
      </c>
      <c r="N5" s="28">
        <f t="shared" ref="N5:N16" si="2">L5-M5</f>
        <v>1</v>
      </c>
      <c r="O5" s="7">
        <v>23</v>
      </c>
      <c r="P5" s="7">
        <v>23</v>
      </c>
      <c r="Q5" s="18">
        <f t="shared" ref="Q5:Q16" si="3">O5-P5</f>
        <v>0</v>
      </c>
      <c r="R5" s="26">
        <f>B5+H5-J5+L5+O5+E5</f>
        <v>452</v>
      </c>
      <c r="S5" s="27">
        <v>117</v>
      </c>
      <c r="T5" s="27">
        <v>32</v>
      </c>
      <c r="U5" s="29">
        <v>23</v>
      </c>
      <c r="V5" s="27">
        <f t="shared" ref="V5:V15" si="4">V6</f>
        <v>0</v>
      </c>
      <c r="W5" s="30">
        <f t="shared" ref="W5:W16" si="5">S5+T5+U5+V5</f>
        <v>172</v>
      </c>
      <c r="X5" s="31">
        <f>B5*5+(H5-J5)*15+L5*9.9+O5*99+E5*5</f>
        <v>6027.9</v>
      </c>
    </row>
    <row r="6" ht="18.95" customHeight="1" spans="1:24">
      <c r="A6" s="17">
        <v>44198</v>
      </c>
      <c r="B6" s="7">
        <v>189</v>
      </c>
      <c r="C6" s="7">
        <v>190</v>
      </c>
      <c r="D6" s="28">
        <f t="shared" si="0"/>
        <v>-1</v>
      </c>
      <c r="E6" s="44">
        <v>0</v>
      </c>
      <c r="F6" s="44">
        <v>0</v>
      </c>
      <c r="G6" s="18">
        <f>E6-F6</f>
        <v>0</v>
      </c>
      <c r="H6" s="7">
        <v>90</v>
      </c>
      <c r="I6" s="7">
        <v>90</v>
      </c>
      <c r="J6" s="7">
        <v>0</v>
      </c>
      <c r="K6" s="18">
        <f t="shared" si="1"/>
        <v>0</v>
      </c>
      <c r="L6" s="7">
        <v>66</v>
      </c>
      <c r="M6" s="7">
        <v>64</v>
      </c>
      <c r="N6" s="28">
        <f t="shared" si="2"/>
        <v>2</v>
      </c>
      <c r="O6" s="7">
        <v>13</v>
      </c>
      <c r="P6" s="7">
        <v>13</v>
      </c>
      <c r="Q6" s="18">
        <f t="shared" si="3"/>
        <v>0</v>
      </c>
      <c r="R6" s="26">
        <f t="shared" ref="R6:R44" si="6">B6+H6-J6+L6+O6+E6</f>
        <v>358</v>
      </c>
      <c r="S6" s="27">
        <v>222</v>
      </c>
      <c r="T6" s="27">
        <v>31</v>
      </c>
      <c r="U6" s="29">
        <v>19</v>
      </c>
      <c r="V6" s="27">
        <f t="shared" si="4"/>
        <v>0</v>
      </c>
      <c r="W6" s="30">
        <f t="shared" si="5"/>
        <v>272</v>
      </c>
      <c r="X6" s="31">
        <f t="shared" ref="X6:X44" si="7">B6*5+(H6-J6)*15+L6*9.9+O6*99+E6*5</f>
        <v>4235.4</v>
      </c>
    </row>
    <row r="7" ht="21" customHeight="1" spans="1:24">
      <c r="A7" s="17">
        <v>44199</v>
      </c>
      <c r="B7" s="7">
        <v>131</v>
      </c>
      <c r="C7" s="7">
        <v>130</v>
      </c>
      <c r="D7" s="28">
        <f t="shared" si="0"/>
        <v>1</v>
      </c>
      <c r="E7" s="44">
        <v>0</v>
      </c>
      <c r="F7" s="44">
        <v>0</v>
      </c>
      <c r="G7" s="18">
        <f t="shared" ref="G7:G23" si="8">E7-F7</f>
        <v>0</v>
      </c>
      <c r="H7" s="7">
        <v>64</v>
      </c>
      <c r="I7" s="7">
        <v>64</v>
      </c>
      <c r="J7" s="7">
        <v>0</v>
      </c>
      <c r="K7" s="18">
        <f t="shared" si="1"/>
        <v>0</v>
      </c>
      <c r="L7" s="7">
        <v>36</v>
      </c>
      <c r="M7" s="7">
        <v>36</v>
      </c>
      <c r="N7" s="18">
        <f t="shared" si="2"/>
        <v>0</v>
      </c>
      <c r="O7" s="7">
        <v>12</v>
      </c>
      <c r="P7" s="7">
        <v>12</v>
      </c>
      <c r="Q7" s="18">
        <f t="shared" si="3"/>
        <v>0</v>
      </c>
      <c r="R7" s="26">
        <f t="shared" si="6"/>
        <v>243</v>
      </c>
      <c r="S7" s="27">
        <v>190</v>
      </c>
      <c r="T7" s="27">
        <v>55</v>
      </c>
      <c r="U7" s="29">
        <v>25</v>
      </c>
      <c r="V7" s="27">
        <f t="shared" si="4"/>
        <v>0</v>
      </c>
      <c r="W7" s="30">
        <f t="shared" si="5"/>
        <v>270</v>
      </c>
      <c r="X7" s="31">
        <f t="shared" si="7"/>
        <v>3159.4</v>
      </c>
    </row>
    <row r="8" ht="18" customHeight="1" spans="1:24">
      <c r="A8" s="17">
        <v>44200</v>
      </c>
      <c r="B8" s="7">
        <v>66</v>
      </c>
      <c r="C8" s="7">
        <v>67</v>
      </c>
      <c r="D8" s="28">
        <f t="shared" si="0"/>
        <v>-1</v>
      </c>
      <c r="E8" s="44">
        <v>0</v>
      </c>
      <c r="F8" s="44">
        <v>0</v>
      </c>
      <c r="G8" s="18">
        <f t="shared" si="8"/>
        <v>0</v>
      </c>
      <c r="H8" s="7">
        <v>23</v>
      </c>
      <c r="I8" s="7">
        <v>23</v>
      </c>
      <c r="J8" s="7">
        <v>0</v>
      </c>
      <c r="K8" s="18">
        <f t="shared" si="1"/>
        <v>0</v>
      </c>
      <c r="L8" s="7">
        <v>47</v>
      </c>
      <c r="M8" s="7">
        <v>46</v>
      </c>
      <c r="N8" s="28">
        <f t="shared" si="2"/>
        <v>1</v>
      </c>
      <c r="O8" s="7">
        <v>10</v>
      </c>
      <c r="P8" s="7">
        <v>10</v>
      </c>
      <c r="Q8" s="18">
        <f t="shared" si="3"/>
        <v>0</v>
      </c>
      <c r="R8" s="26">
        <f t="shared" si="6"/>
        <v>146</v>
      </c>
      <c r="S8" s="27">
        <v>130</v>
      </c>
      <c r="T8" s="27">
        <v>64</v>
      </c>
      <c r="U8" s="29">
        <v>40</v>
      </c>
      <c r="V8" s="27">
        <f t="shared" si="4"/>
        <v>0</v>
      </c>
      <c r="W8" s="30">
        <f t="shared" si="5"/>
        <v>234</v>
      </c>
      <c r="X8" s="31">
        <f t="shared" si="7"/>
        <v>2130.3</v>
      </c>
    </row>
    <row r="9" ht="18" customHeight="1" spans="1:24">
      <c r="A9" s="17">
        <v>44201</v>
      </c>
      <c r="B9" s="7">
        <v>2</v>
      </c>
      <c r="C9" s="7">
        <v>2</v>
      </c>
      <c r="D9" s="18">
        <f t="shared" si="0"/>
        <v>0</v>
      </c>
      <c r="E9" s="44">
        <v>0</v>
      </c>
      <c r="F9" s="44">
        <v>0</v>
      </c>
      <c r="G9" s="18">
        <f t="shared" si="8"/>
        <v>0</v>
      </c>
      <c r="H9" s="7">
        <v>0</v>
      </c>
      <c r="I9" s="7">
        <v>0</v>
      </c>
      <c r="J9" s="7">
        <v>0</v>
      </c>
      <c r="K9" s="18">
        <f t="shared" si="1"/>
        <v>0</v>
      </c>
      <c r="L9" s="7">
        <v>2</v>
      </c>
      <c r="M9" s="7">
        <v>0</v>
      </c>
      <c r="N9" s="28">
        <f t="shared" si="2"/>
        <v>2</v>
      </c>
      <c r="O9" s="7">
        <v>0</v>
      </c>
      <c r="P9" s="7">
        <v>0</v>
      </c>
      <c r="Q9" s="18">
        <f t="shared" si="3"/>
        <v>0</v>
      </c>
      <c r="R9" s="26">
        <f t="shared" si="6"/>
        <v>4</v>
      </c>
      <c r="S9" s="27">
        <v>66</v>
      </c>
      <c r="T9" s="27">
        <v>36</v>
      </c>
      <c r="U9" s="29">
        <v>3</v>
      </c>
      <c r="V9" s="27">
        <f t="shared" si="4"/>
        <v>0</v>
      </c>
      <c r="W9" s="30">
        <f t="shared" si="5"/>
        <v>105</v>
      </c>
      <c r="X9" s="31">
        <f t="shared" si="7"/>
        <v>29.8</v>
      </c>
    </row>
    <row r="10" ht="20.1" customHeight="1" spans="1:24">
      <c r="A10" s="17">
        <v>44202</v>
      </c>
      <c r="B10" s="7">
        <v>78</v>
      </c>
      <c r="C10" s="7">
        <v>137</v>
      </c>
      <c r="D10" s="28">
        <f t="shared" si="0"/>
        <v>-59</v>
      </c>
      <c r="E10" s="44">
        <v>0</v>
      </c>
      <c r="F10" s="44">
        <v>0</v>
      </c>
      <c r="G10" s="18">
        <f t="shared" si="8"/>
        <v>0</v>
      </c>
      <c r="H10" s="7">
        <v>72</v>
      </c>
      <c r="I10" s="7">
        <v>71</v>
      </c>
      <c r="J10" s="7">
        <v>1</v>
      </c>
      <c r="K10" s="18">
        <f t="shared" si="1"/>
        <v>0</v>
      </c>
      <c r="L10" s="7">
        <v>66</v>
      </c>
      <c r="M10" s="7">
        <v>65</v>
      </c>
      <c r="N10" s="28">
        <f t="shared" si="2"/>
        <v>1</v>
      </c>
      <c r="O10" s="7">
        <v>20</v>
      </c>
      <c r="P10" s="7">
        <v>20</v>
      </c>
      <c r="Q10" s="18">
        <f t="shared" si="3"/>
        <v>0</v>
      </c>
      <c r="R10" s="26">
        <f t="shared" si="6"/>
        <v>235</v>
      </c>
      <c r="S10" s="27">
        <v>27</v>
      </c>
      <c r="T10" s="27">
        <v>27</v>
      </c>
      <c r="U10" s="29">
        <v>1</v>
      </c>
      <c r="V10" s="27">
        <f t="shared" si="4"/>
        <v>0</v>
      </c>
      <c r="W10" s="30">
        <f t="shared" si="5"/>
        <v>55</v>
      </c>
      <c r="X10" s="31">
        <f t="shared" si="7"/>
        <v>4088.4</v>
      </c>
    </row>
    <row r="11" ht="18.95" customHeight="1" spans="1:24">
      <c r="A11" s="17">
        <v>44203</v>
      </c>
      <c r="B11" s="7">
        <v>39</v>
      </c>
      <c r="C11" s="7">
        <v>39</v>
      </c>
      <c r="D11" s="18">
        <f t="shared" si="0"/>
        <v>0</v>
      </c>
      <c r="E11" s="44">
        <v>0</v>
      </c>
      <c r="F11" s="44">
        <v>0</v>
      </c>
      <c r="G11" s="18">
        <f t="shared" si="8"/>
        <v>0</v>
      </c>
      <c r="H11" s="7">
        <v>39</v>
      </c>
      <c r="I11" s="7">
        <v>39</v>
      </c>
      <c r="J11" s="7">
        <v>0</v>
      </c>
      <c r="K11" s="18">
        <f t="shared" si="1"/>
        <v>0</v>
      </c>
      <c r="L11" s="7">
        <v>34</v>
      </c>
      <c r="M11" s="7">
        <v>33</v>
      </c>
      <c r="N11" s="28">
        <f t="shared" si="2"/>
        <v>1</v>
      </c>
      <c r="O11" s="7">
        <v>7</v>
      </c>
      <c r="P11" s="7">
        <v>7</v>
      </c>
      <c r="Q11" s="18">
        <f t="shared" si="3"/>
        <v>0</v>
      </c>
      <c r="R11" s="26">
        <f t="shared" si="6"/>
        <v>119</v>
      </c>
      <c r="S11" s="27">
        <v>53</v>
      </c>
      <c r="T11" s="27">
        <v>24</v>
      </c>
      <c r="U11" s="29">
        <v>19</v>
      </c>
      <c r="V11" s="27">
        <f t="shared" si="4"/>
        <v>0</v>
      </c>
      <c r="W11" s="30">
        <f t="shared" si="5"/>
        <v>96</v>
      </c>
      <c r="X11" s="31">
        <f t="shared" si="7"/>
        <v>1809.6</v>
      </c>
    </row>
    <row r="12" ht="18" customHeight="1" spans="1:24">
      <c r="A12" s="17">
        <v>44204</v>
      </c>
      <c r="B12" s="7">
        <v>62</v>
      </c>
      <c r="C12" s="7">
        <v>62</v>
      </c>
      <c r="D12" s="18">
        <f t="shared" si="0"/>
        <v>0</v>
      </c>
      <c r="E12" s="44">
        <v>0</v>
      </c>
      <c r="F12" s="44">
        <v>0</v>
      </c>
      <c r="G12" s="18">
        <f t="shared" si="8"/>
        <v>0</v>
      </c>
      <c r="H12" s="7">
        <v>178</v>
      </c>
      <c r="I12" s="7">
        <v>54</v>
      </c>
      <c r="J12" s="7">
        <v>164</v>
      </c>
      <c r="K12" s="28">
        <f t="shared" si="1"/>
        <v>-40</v>
      </c>
      <c r="L12" s="7">
        <v>35</v>
      </c>
      <c r="M12" s="7">
        <v>35</v>
      </c>
      <c r="N12" s="18">
        <f t="shared" si="2"/>
        <v>0</v>
      </c>
      <c r="O12" s="7">
        <v>7</v>
      </c>
      <c r="P12" s="7">
        <v>7</v>
      </c>
      <c r="Q12" s="18">
        <f t="shared" si="3"/>
        <v>0</v>
      </c>
      <c r="R12" s="26">
        <f t="shared" si="6"/>
        <v>118</v>
      </c>
      <c r="S12" s="27">
        <v>39</v>
      </c>
      <c r="T12" s="27">
        <v>30</v>
      </c>
      <c r="U12" s="29">
        <v>22</v>
      </c>
      <c r="V12" s="27">
        <f t="shared" si="4"/>
        <v>0</v>
      </c>
      <c r="W12" s="30">
        <f t="shared" si="5"/>
        <v>91</v>
      </c>
      <c r="X12" s="31">
        <f t="shared" si="7"/>
        <v>1559.5</v>
      </c>
    </row>
    <row r="13" ht="20.1" customHeight="1" spans="1:24">
      <c r="A13" s="17">
        <v>44205</v>
      </c>
      <c r="B13" s="7">
        <v>73</v>
      </c>
      <c r="C13" s="7">
        <v>73</v>
      </c>
      <c r="D13" s="18">
        <f t="shared" si="0"/>
        <v>0</v>
      </c>
      <c r="E13" s="44">
        <v>0</v>
      </c>
      <c r="F13" s="44">
        <v>0</v>
      </c>
      <c r="G13" s="18">
        <f t="shared" si="8"/>
        <v>0</v>
      </c>
      <c r="H13" s="7">
        <v>279</v>
      </c>
      <c r="I13" s="7">
        <v>62</v>
      </c>
      <c r="J13" s="7">
        <v>264</v>
      </c>
      <c r="K13" s="28">
        <f t="shared" si="1"/>
        <v>-47</v>
      </c>
      <c r="L13" s="7">
        <v>45</v>
      </c>
      <c r="M13" s="7">
        <v>41</v>
      </c>
      <c r="N13" s="28">
        <f t="shared" si="2"/>
        <v>4</v>
      </c>
      <c r="O13" s="7">
        <v>10</v>
      </c>
      <c r="P13" s="7">
        <v>10</v>
      </c>
      <c r="Q13" s="18">
        <f t="shared" si="3"/>
        <v>0</v>
      </c>
      <c r="R13" s="26">
        <f t="shared" si="6"/>
        <v>143</v>
      </c>
      <c r="S13" s="27">
        <v>62</v>
      </c>
      <c r="T13" s="27">
        <v>38</v>
      </c>
      <c r="U13" s="29">
        <v>14</v>
      </c>
      <c r="V13" s="27">
        <f t="shared" si="4"/>
        <v>0</v>
      </c>
      <c r="W13" s="30">
        <f t="shared" si="5"/>
        <v>114</v>
      </c>
      <c r="X13" s="31">
        <f t="shared" si="7"/>
        <v>2025.5</v>
      </c>
    </row>
    <row r="14" ht="17.1" customHeight="1" spans="1:24">
      <c r="A14" s="17">
        <v>44206</v>
      </c>
      <c r="B14" s="7">
        <v>81</v>
      </c>
      <c r="C14" s="7">
        <v>81</v>
      </c>
      <c r="D14" s="18">
        <f t="shared" si="0"/>
        <v>0</v>
      </c>
      <c r="E14" s="44">
        <v>0</v>
      </c>
      <c r="F14" s="44">
        <v>0</v>
      </c>
      <c r="G14" s="18">
        <f t="shared" si="8"/>
        <v>0</v>
      </c>
      <c r="H14" s="7">
        <v>244</v>
      </c>
      <c r="I14" s="7">
        <v>52</v>
      </c>
      <c r="J14" s="7">
        <v>238</v>
      </c>
      <c r="K14" s="28">
        <f t="shared" si="1"/>
        <v>-46</v>
      </c>
      <c r="L14" s="7">
        <v>47</v>
      </c>
      <c r="M14" s="7">
        <v>46</v>
      </c>
      <c r="N14" s="28">
        <f t="shared" si="2"/>
        <v>1</v>
      </c>
      <c r="O14" s="7">
        <v>7</v>
      </c>
      <c r="P14" s="7">
        <v>7</v>
      </c>
      <c r="Q14" s="18">
        <f t="shared" si="3"/>
        <v>0</v>
      </c>
      <c r="R14" s="26">
        <f t="shared" si="6"/>
        <v>141</v>
      </c>
      <c r="S14" s="27">
        <v>73</v>
      </c>
      <c r="T14" s="27">
        <v>51</v>
      </c>
      <c r="U14" s="29">
        <v>27</v>
      </c>
      <c r="V14" s="27">
        <f t="shared" si="4"/>
        <v>0</v>
      </c>
      <c r="W14" s="30">
        <f t="shared" si="5"/>
        <v>151</v>
      </c>
      <c r="X14" s="31">
        <f t="shared" si="7"/>
        <v>1653.3</v>
      </c>
    </row>
    <row r="15" ht="18" customHeight="1" spans="1:24">
      <c r="A15" s="17">
        <v>44207</v>
      </c>
      <c r="B15" s="7">
        <v>72</v>
      </c>
      <c r="C15" s="7">
        <v>72</v>
      </c>
      <c r="D15" s="18">
        <f t="shared" si="0"/>
        <v>0</v>
      </c>
      <c r="E15" s="44">
        <v>0</v>
      </c>
      <c r="F15" s="44">
        <v>0</v>
      </c>
      <c r="G15" s="18">
        <f t="shared" si="8"/>
        <v>0</v>
      </c>
      <c r="H15" s="7">
        <v>259</v>
      </c>
      <c r="I15" s="7">
        <v>34</v>
      </c>
      <c r="J15" s="7">
        <v>304</v>
      </c>
      <c r="K15" s="28">
        <f t="shared" si="1"/>
        <v>-79</v>
      </c>
      <c r="L15" s="7">
        <v>35</v>
      </c>
      <c r="M15" s="7">
        <v>34</v>
      </c>
      <c r="N15" s="28">
        <f t="shared" si="2"/>
        <v>1</v>
      </c>
      <c r="O15" s="7">
        <v>11</v>
      </c>
      <c r="P15" s="7">
        <v>11</v>
      </c>
      <c r="Q15" s="18">
        <f t="shared" si="3"/>
        <v>0</v>
      </c>
      <c r="R15" s="26">
        <f t="shared" si="6"/>
        <v>73</v>
      </c>
      <c r="S15" s="27">
        <v>81</v>
      </c>
      <c r="T15" s="27">
        <v>93</v>
      </c>
      <c r="U15" s="29">
        <v>24</v>
      </c>
      <c r="V15" s="27">
        <f t="shared" si="4"/>
        <v>0</v>
      </c>
      <c r="W15" s="30">
        <f t="shared" si="5"/>
        <v>198</v>
      </c>
      <c r="X15" s="31">
        <f t="shared" si="7"/>
        <v>1120.5</v>
      </c>
    </row>
    <row r="16" spans="1:24">
      <c r="A16" s="17">
        <v>44208</v>
      </c>
      <c r="B16" s="29">
        <v>48</v>
      </c>
      <c r="C16" s="29">
        <v>48</v>
      </c>
      <c r="D16" s="18">
        <f t="shared" si="0"/>
        <v>0</v>
      </c>
      <c r="E16" s="44">
        <v>0</v>
      </c>
      <c r="F16" s="44">
        <v>0</v>
      </c>
      <c r="G16" s="18">
        <f t="shared" si="8"/>
        <v>0</v>
      </c>
      <c r="H16" s="29">
        <v>346</v>
      </c>
      <c r="I16" s="29">
        <v>39</v>
      </c>
      <c r="J16" s="29">
        <v>316</v>
      </c>
      <c r="K16" s="28">
        <f t="shared" si="1"/>
        <v>-9</v>
      </c>
      <c r="L16" s="29">
        <v>27</v>
      </c>
      <c r="M16" s="29">
        <v>27</v>
      </c>
      <c r="N16" s="18">
        <f t="shared" si="2"/>
        <v>0</v>
      </c>
      <c r="O16" s="29">
        <v>9</v>
      </c>
      <c r="P16" s="44">
        <v>9</v>
      </c>
      <c r="Q16" s="18">
        <f t="shared" si="3"/>
        <v>0</v>
      </c>
      <c r="R16" s="26">
        <f t="shared" si="6"/>
        <v>114</v>
      </c>
      <c r="S16" s="29">
        <v>72</v>
      </c>
      <c r="T16" s="29">
        <v>60</v>
      </c>
      <c r="U16" s="29">
        <v>26</v>
      </c>
      <c r="V16" s="29">
        <v>0</v>
      </c>
      <c r="W16" s="30">
        <f t="shared" si="5"/>
        <v>158</v>
      </c>
      <c r="X16" s="31">
        <f t="shared" si="7"/>
        <v>1848.3</v>
      </c>
    </row>
    <row r="17" spans="1:24">
      <c r="A17" s="17">
        <v>44209</v>
      </c>
      <c r="B17" s="29">
        <v>59</v>
      </c>
      <c r="C17" s="29">
        <v>59</v>
      </c>
      <c r="D17" s="18">
        <f t="shared" ref="D17:D44" si="9">B17-C17</f>
        <v>0</v>
      </c>
      <c r="E17" s="44">
        <v>0</v>
      </c>
      <c r="F17" s="44">
        <v>0</v>
      </c>
      <c r="G17" s="18">
        <f t="shared" si="8"/>
        <v>0</v>
      </c>
      <c r="H17" s="29">
        <v>405</v>
      </c>
      <c r="I17" s="29">
        <v>49</v>
      </c>
      <c r="J17" s="29">
        <v>356</v>
      </c>
      <c r="K17" s="18">
        <f t="shared" ref="K17:K45" si="10">H17-I17-J17</f>
        <v>0</v>
      </c>
      <c r="L17" s="29">
        <v>31</v>
      </c>
      <c r="M17" s="29">
        <v>30</v>
      </c>
      <c r="N17" s="28">
        <f t="shared" ref="N17:N44" si="11">L17-M17</f>
        <v>1</v>
      </c>
      <c r="O17" s="29">
        <v>4</v>
      </c>
      <c r="P17" s="44">
        <v>4</v>
      </c>
      <c r="Q17" s="18">
        <f t="shared" ref="Q17:Q44" si="12">O17-P17</f>
        <v>0</v>
      </c>
      <c r="R17" s="26">
        <f t="shared" si="6"/>
        <v>143</v>
      </c>
      <c r="S17" s="29">
        <v>48</v>
      </c>
      <c r="T17" s="29">
        <v>34</v>
      </c>
      <c r="U17" s="29">
        <v>20</v>
      </c>
      <c r="V17" s="29">
        <v>0</v>
      </c>
      <c r="W17" s="30">
        <f t="shared" ref="W17:W22" si="13">S17+T17+U17+V17</f>
        <v>102</v>
      </c>
      <c r="X17" s="31">
        <f t="shared" si="7"/>
        <v>1732.9</v>
      </c>
    </row>
    <row r="18" spans="1:24">
      <c r="A18" s="17">
        <v>44210</v>
      </c>
      <c r="B18" s="29">
        <v>65</v>
      </c>
      <c r="C18" s="29">
        <v>65</v>
      </c>
      <c r="D18" s="18">
        <f t="shared" si="9"/>
        <v>0</v>
      </c>
      <c r="E18" s="44">
        <v>0</v>
      </c>
      <c r="F18" s="44">
        <v>0</v>
      </c>
      <c r="G18" s="18">
        <f t="shared" si="8"/>
        <v>0</v>
      </c>
      <c r="H18" s="29">
        <v>392</v>
      </c>
      <c r="I18" s="29">
        <v>33</v>
      </c>
      <c r="J18" s="29">
        <v>359</v>
      </c>
      <c r="K18" s="18">
        <f t="shared" si="10"/>
        <v>0</v>
      </c>
      <c r="L18" s="29">
        <v>39</v>
      </c>
      <c r="M18" s="29">
        <v>38</v>
      </c>
      <c r="N18" s="28">
        <f t="shared" si="11"/>
        <v>1</v>
      </c>
      <c r="O18" s="29">
        <v>4</v>
      </c>
      <c r="P18" s="44">
        <v>4</v>
      </c>
      <c r="Q18" s="18">
        <f t="shared" si="12"/>
        <v>0</v>
      </c>
      <c r="R18" s="26">
        <f t="shared" si="6"/>
        <v>141</v>
      </c>
      <c r="S18" s="29">
        <v>59</v>
      </c>
      <c r="T18" s="29">
        <v>36</v>
      </c>
      <c r="U18" s="29">
        <v>14</v>
      </c>
      <c r="V18" s="29">
        <v>0</v>
      </c>
      <c r="W18" s="30">
        <f t="shared" si="13"/>
        <v>109</v>
      </c>
      <c r="X18" s="31">
        <f t="shared" si="7"/>
        <v>1602.1</v>
      </c>
    </row>
    <row r="19" spans="1:24">
      <c r="A19" s="17">
        <v>44211</v>
      </c>
      <c r="B19" s="29">
        <v>63</v>
      </c>
      <c r="C19" s="29">
        <v>63</v>
      </c>
      <c r="D19" s="18">
        <f t="shared" si="9"/>
        <v>0</v>
      </c>
      <c r="E19" s="44">
        <v>0</v>
      </c>
      <c r="F19" s="44">
        <v>0</v>
      </c>
      <c r="G19" s="18">
        <f t="shared" si="8"/>
        <v>0</v>
      </c>
      <c r="H19" s="29">
        <v>415</v>
      </c>
      <c r="I19" s="29">
        <v>55</v>
      </c>
      <c r="J19" s="29">
        <v>360</v>
      </c>
      <c r="K19" s="18">
        <f t="shared" si="10"/>
        <v>0</v>
      </c>
      <c r="L19" s="29">
        <v>50</v>
      </c>
      <c r="M19" s="29">
        <v>49</v>
      </c>
      <c r="N19" s="28">
        <f t="shared" si="11"/>
        <v>1</v>
      </c>
      <c r="O19" s="29">
        <v>3</v>
      </c>
      <c r="P19" s="44">
        <v>3</v>
      </c>
      <c r="Q19" s="18">
        <f t="shared" si="12"/>
        <v>0</v>
      </c>
      <c r="R19" s="26">
        <f t="shared" si="6"/>
        <v>171</v>
      </c>
      <c r="S19" s="29">
        <v>65</v>
      </c>
      <c r="T19" s="29">
        <v>26</v>
      </c>
      <c r="U19" s="29">
        <v>27</v>
      </c>
      <c r="V19" s="29">
        <v>0</v>
      </c>
      <c r="W19" s="30">
        <f t="shared" si="13"/>
        <v>118</v>
      </c>
      <c r="X19" s="31">
        <f t="shared" si="7"/>
        <v>1932</v>
      </c>
    </row>
    <row r="20" spans="1:24">
      <c r="A20" s="17">
        <v>44212</v>
      </c>
      <c r="B20" s="29">
        <v>108</v>
      </c>
      <c r="C20" s="29">
        <v>108</v>
      </c>
      <c r="D20" s="18">
        <f t="shared" si="9"/>
        <v>0</v>
      </c>
      <c r="E20" s="44">
        <v>0</v>
      </c>
      <c r="F20" s="44">
        <v>0</v>
      </c>
      <c r="G20" s="18">
        <f t="shared" si="8"/>
        <v>0</v>
      </c>
      <c r="H20" s="29">
        <v>478</v>
      </c>
      <c r="I20" s="29">
        <v>78</v>
      </c>
      <c r="J20" s="29">
        <v>400</v>
      </c>
      <c r="K20" s="18">
        <f t="shared" si="10"/>
        <v>0</v>
      </c>
      <c r="L20" s="29">
        <v>63</v>
      </c>
      <c r="M20" s="29">
        <v>62</v>
      </c>
      <c r="N20" s="28">
        <f t="shared" si="11"/>
        <v>1</v>
      </c>
      <c r="O20" s="29">
        <v>8</v>
      </c>
      <c r="P20" s="44">
        <v>8</v>
      </c>
      <c r="Q20" s="18">
        <f t="shared" si="12"/>
        <v>0</v>
      </c>
      <c r="R20" s="26">
        <f t="shared" si="6"/>
        <v>257</v>
      </c>
      <c r="S20" s="29">
        <v>63</v>
      </c>
      <c r="T20" s="29">
        <v>34</v>
      </c>
      <c r="U20" s="29">
        <v>20</v>
      </c>
      <c r="V20" s="29">
        <v>0</v>
      </c>
      <c r="W20" s="30">
        <f t="shared" si="13"/>
        <v>117</v>
      </c>
      <c r="X20" s="31">
        <f t="shared" si="7"/>
        <v>3125.7</v>
      </c>
    </row>
    <row r="21" spans="1:24">
      <c r="A21" s="17">
        <v>44213</v>
      </c>
      <c r="B21" s="29">
        <v>68</v>
      </c>
      <c r="C21" s="29">
        <v>68</v>
      </c>
      <c r="D21" s="18">
        <f t="shared" si="9"/>
        <v>0</v>
      </c>
      <c r="E21" s="44">
        <v>0</v>
      </c>
      <c r="F21" s="44">
        <v>0</v>
      </c>
      <c r="G21" s="18">
        <f t="shared" si="8"/>
        <v>0</v>
      </c>
      <c r="H21" s="29">
        <v>415</v>
      </c>
      <c r="I21" s="29">
        <v>51</v>
      </c>
      <c r="J21" s="29">
        <v>364</v>
      </c>
      <c r="K21" s="18">
        <f t="shared" si="10"/>
        <v>0</v>
      </c>
      <c r="L21" s="29">
        <v>41</v>
      </c>
      <c r="M21" s="29">
        <v>41</v>
      </c>
      <c r="N21" s="18">
        <f t="shared" si="11"/>
        <v>0</v>
      </c>
      <c r="O21" s="29">
        <v>4</v>
      </c>
      <c r="P21" s="44">
        <v>4</v>
      </c>
      <c r="Q21" s="18">
        <f t="shared" si="12"/>
        <v>0</v>
      </c>
      <c r="R21" s="26">
        <f t="shared" si="6"/>
        <v>164</v>
      </c>
      <c r="S21" s="29">
        <v>108</v>
      </c>
      <c r="T21" s="29">
        <v>48</v>
      </c>
      <c r="U21" s="29">
        <v>20</v>
      </c>
      <c r="V21" s="29">
        <v>0</v>
      </c>
      <c r="W21" s="30">
        <f t="shared" si="13"/>
        <v>176</v>
      </c>
      <c r="X21" s="31">
        <f t="shared" si="7"/>
        <v>1906.9</v>
      </c>
    </row>
    <row r="22" spans="1:24">
      <c r="A22" s="17">
        <v>44214</v>
      </c>
      <c r="B22" s="29">
        <v>43</v>
      </c>
      <c r="C22" s="29">
        <v>43</v>
      </c>
      <c r="D22" s="18">
        <f t="shared" si="9"/>
        <v>0</v>
      </c>
      <c r="E22" s="44">
        <v>0</v>
      </c>
      <c r="F22" s="44">
        <v>0</v>
      </c>
      <c r="G22" s="18">
        <f t="shared" si="8"/>
        <v>0</v>
      </c>
      <c r="H22" s="29">
        <v>434</v>
      </c>
      <c r="I22" s="29">
        <v>36</v>
      </c>
      <c r="J22" s="45">
        <v>398</v>
      </c>
      <c r="K22" s="18">
        <f t="shared" si="10"/>
        <v>0</v>
      </c>
      <c r="L22" s="29">
        <v>32</v>
      </c>
      <c r="M22" s="29">
        <v>31</v>
      </c>
      <c r="N22" s="28">
        <f t="shared" si="11"/>
        <v>1</v>
      </c>
      <c r="O22" s="29">
        <v>4</v>
      </c>
      <c r="P22" s="44">
        <v>4</v>
      </c>
      <c r="Q22" s="18">
        <f t="shared" si="12"/>
        <v>0</v>
      </c>
      <c r="R22" s="26">
        <f t="shared" si="6"/>
        <v>115</v>
      </c>
      <c r="S22" s="29">
        <v>68</v>
      </c>
      <c r="T22" s="29">
        <v>64</v>
      </c>
      <c r="U22" s="29">
        <v>25</v>
      </c>
      <c r="V22" s="29">
        <v>0</v>
      </c>
      <c r="W22" s="30">
        <f t="shared" si="13"/>
        <v>157</v>
      </c>
      <c r="X22" s="31">
        <f t="shared" si="7"/>
        <v>1467.8</v>
      </c>
    </row>
    <row r="23" spans="1:24">
      <c r="A23" s="38">
        <v>44215</v>
      </c>
      <c r="B23" s="29">
        <v>37</v>
      </c>
      <c r="C23" s="29">
        <v>37</v>
      </c>
      <c r="D23" s="18">
        <f t="shared" si="9"/>
        <v>0</v>
      </c>
      <c r="E23" s="44">
        <v>0</v>
      </c>
      <c r="F23" s="44">
        <v>0</v>
      </c>
      <c r="G23" s="18">
        <f t="shared" si="8"/>
        <v>0</v>
      </c>
      <c r="H23" s="29">
        <v>484</v>
      </c>
      <c r="I23" s="29">
        <v>44</v>
      </c>
      <c r="J23" s="29">
        <v>440</v>
      </c>
      <c r="K23" s="18">
        <f t="shared" si="10"/>
        <v>0</v>
      </c>
      <c r="L23" s="29">
        <v>43</v>
      </c>
      <c r="M23" s="29">
        <v>41</v>
      </c>
      <c r="N23" s="28">
        <f t="shared" si="11"/>
        <v>2</v>
      </c>
      <c r="O23" s="29">
        <v>12</v>
      </c>
      <c r="P23" s="44">
        <v>12</v>
      </c>
      <c r="Q23" s="18">
        <f t="shared" si="12"/>
        <v>0</v>
      </c>
      <c r="R23" s="26">
        <f t="shared" si="6"/>
        <v>136</v>
      </c>
      <c r="S23" s="45">
        <v>43</v>
      </c>
      <c r="T23" s="45">
        <v>56</v>
      </c>
      <c r="U23" s="45">
        <v>26</v>
      </c>
      <c r="V23" s="45">
        <v>0</v>
      </c>
      <c r="W23" s="49">
        <v>99</v>
      </c>
      <c r="X23" s="31">
        <f t="shared" si="7"/>
        <v>2458.7</v>
      </c>
    </row>
    <row r="24" spans="1:24">
      <c r="A24" s="38">
        <v>44216</v>
      </c>
      <c r="B24" s="29">
        <v>55</v>
      </c>
      <c r="C24" s="29">
        <v>55</v>
      </c>
      <c r="D24" s="18">
        <f t="shared" si="9"/>
        <v>0</v>
      </c>
      <c r="E24" s="44">
        <v>0</v>
      </c>
      <c r="F24" s="44">
        <v>0</v>
      </c>
      <c r="G24" s="18">
        <f t="shared" ref="G24:G44" si="14">E24-F24</f>
        <v>0</v>
      </c>
      <c r="H24" s="29">
        <v>607</v>
      </c>
      <c r="I24" s="29">
        <v>55</v>
      </c>
      <c r="J24" s="29">
        <v>552</v>
      </c>
      <c r="K24" s="18">
        <f t="shared" si="10"/>
        <v>0</v>
      </c>
      <c r="L24" s="29">
        <v>38</v>
      </c>
      <c r="M24" s="29">
        <v>37</v>
      </c>
      <c r="N24" s="28">
        <f t="shared" si="11"/>
        <v>1</v>
      </c>
      <c r="O24" s="29">
        <v>3</v>
      </c>
      <c r="P24" s="29">
        <v>3</v>
      </c>
      <c r="Q24" s="18">
        <f t="shared" si="12"/>
        <v>0</v>
      </c>
      <c r="R24" s="26">
        <f t="shared" si="6"/>
        <v>151</v>
      </c>
      <c r="S24" s="29">
        <v>37</v>
      </c>
      <c r="T24" s="29">
        <v>26</v>
      </c>
      <c r="U24" s="29">
        <v>23</v>
      </c>
      <c r="V24" s="29">
        <v>0</v>
      </c>
      <c r="W24" s="30">
        <f t="shared" ref="W24:W44" si="15">SUM(S24,T24,U24,V24)</f>
        <v>86</v>
      </c>
      <c r="X24" s="31">
        <f t="shared" si="7"/>
        <v>1773.2</v>
      </c>
    </row>
    <row r="25" spans="1:24">
      <c r="A25" s="38">
        <v>44217</v>
      </c>
      <c r="B25" s="29">
        <v>67</v>
      </c>
      <c r="C25" s="29">
        <v>67</v>
      </c>
      <c r="D25" s="18">
        <f t="shared" si="9"/>
        <v>0</v>
      </c>
      <c r="E25" s="44">
        <v>0</v>
      </c>
      <c r="F25" s="44">
        <v>0</v>
      </c>
      <c r="G25" s="18">
        <f t="shared" si="14"/>
        <v>0</v>
      </c>
      <c r="H25" s="29">
        <v>594</v>
      </c>
      <c r="I25" s="29">
        <v>71</v>
      </c>
      <c r="J25" s="29">
        <v>524</v>
      </c>
      <c r="K25" s="28">
        <f t="shared" si="10"/>
        <v>-1</v>
      </c>
      <c r="L25" s="29">
        <v>38</v>
      </c>
      <c r="M25" s="29">
        <v>37</v>
      </c>
      <c r="N25" s="28">
        <f t="shared" si="11"/>
        <v>1</v>
      </c>
      <c r="O25" s="29">
        <v>7</v>
      </c>
      <c r="P25" s="29">
        <v>7</v>
      </c>
      <c r="Q25" s="18">
        <f t="shared" si="12"/>
        <v>0</v>
      </c>
      <c r="R25" s="26">
        <f t="shared" si="6"/>
        <v>182</v>
      </c>
      <c r="S25" s="29">
        <v>55</v>
      </c>
      <c r="T25" s="29">
        <v>33</v>
      </c>
      <c r="U25" s="29">
        <v>18</v>
      </c>
      <c r="V25" s="29">
        <v>0</v>
      </c>
      <c r="W25" s="30">
        <f t="shared" si="15"/>
        <v>106</v>
      </c>
      <c r="X25" s="31">
        <f t="shared" si="7"/>
        <v>2454.2</v>
      </c>
    </row>
    <row r="26" spans="1:24">
      <c r="A26" s="38">
        <v>44218</v>
      </c>
      <c r="B26" s="29">
        <v>82</v>
      </c>
      <c r="C26" s="29">
        <v>82</v>
      </c>
      <c r="D26" s="18">
        <f t="shared" si="9"/>
        <v>0</v>
      </c>
      <c r="E26" s="44">
        <v>0</v>
      </c>
      <c r="F26" s="44">
        <v>0</v>
      </c>
      <c r="G26" s="18">
        <f t="shared" si="14"/>
        <v>0</v>
      </c>
      <c r="H26" s="29">
        <v>519</v>
      </c>
      <c r="I26" s="29">
        <v>117</v>
      </c>
      <c r="J26" s="29">
        <v>412</v>
      </c>
      <c r="K26" s="28">
        <f t="shared" si="10"/>
        <v>-10</v>
      </c>
      <c r="L26" s="29">
        <v>72</v>
      </c>
      <c r="M26" s="29">
        <v>71</v>
      </c>
      <c r="N26" s="28">
        <f t="shared" si="11"/>
        <v>1</v>
      </c>
      <c r="O26" s="29">
        <v>8</v>
      </c>
      <c r="P26" s="29">
        <v>8</v>
      </c>
      <c r="Q26" s="18">
        <f t="shared" si="12"/>
        <v>0</v>
      </c>
      <c r="R26" s="26">
        <f t="shared" si="6"/>
        <v>269</v>
      </c>
      <c r="S26" s="29">
        <v>67</v>
      </c>
      <c r="T26" s="29">
        <v>27</v>
      </c>
      <c r="U26" s="29">
        <v>16</v>
      </c>
      <c r="V26" s="29">
        <v>0</v>
      </c>
      <c r="W26" s="30">
        <f t="shared" si="15"/>
        <v>110</v>
      </c>
      <c r="X26" s="31">
        <f t="shared" si="7"/>
        <v>3519.8</v>
      </c>
    </row>
    <row r="27" spans="1:24">
      <c r="A27" s="38">
        <v>44219</v>
      </c>
      <c r="B27" s="29">
        <v>100</v>
      </c>
      <c r="C27" s="29">
        <v>100</v>
      </c>
      <c r="D27" s="18">
        <f t="shared" si="9"/>
        <v>0</v>
      </c>
      <c r="E27" s="44">
        <v>0</v>
      </c>
      <c r="F27" s="44">
        <v>0</v>
      </c>
      <c r="G27" s="18">
        <f t="shared" si="14"/>
        <v>0</v>
      </c>
      <c r="H27" s="29">
        <v>697</v>
      </c>
      <c r="I27" s="29">
        <v>104</v>
      </c>
      <c r="J27" s="29">
        <v>592</v>
      </c>
      <c r="K27" s="28">
        <f t="shared" si="10"/>
        <v>1</v>
      </c>
      <c r="L27" s="29">
        <v>76</v>
      </c>
      <c r="M27" s="29">
        <v>75</v>
      </c>
      <c r="N27" s="28">
        <f t="shared" si="11"/>
        <v>1</v>
      </c>
      <c r="O27" s="29">
        <v>13</v>
      </c>
      <c r="P27" s="29">
        <v>13</v>
      </c>
      <c r="Q27" s="18">
        <f t="shared" si="12"/>
        <v>0</v>
      </c>
      <c r="R27" s="26">
        <f t="shared" si="6"/>
        <v>294</v>
      </c>
      <c r="S27" s="29">
        <v>82</v>
      </c>
      <c r="T27" s="29">
        <v>21</v>
      </c>
      <c r="U27" s="29">
        <v>20</v>
      </c>
      <c r="V27" s="29">
        <v>0</v>
      </c>
      <c r="W27" s="30">
        <f t="shared" si="15"/>
        <v>123</v>
      </c>
      <c r="X27" s="31">
        <f t="shared" si="7"/>
        <v>4114.4</v>
      </c>
    </row>
    <row r="28" spans="1:24">
      <c r="A28" s="38">
        <v>44220</v>
      </c>
      <c r="B28" s="29">
        <v>84</v>
      </c>
      <c r="C28" s="29">
        <v>84</v>
      </c>
      <c r="D28" s="18">
        <f t="shared" si="9"/>
        <v>0</v>
      </c>
      <c r="E28" s="44">
        <v>0</v>
      </c>
      <c r="F28" s="44">
        <v>0</v>
      </c>
      <c r="G28" s="18">
        <f t="shared" si="14"/>
        <v>0</v>
      </c>
      <c r="H28" s="29">
        <v>678</v>
      </c>
      <c r="I28" s="29">
        <v>87</v>
      </c>
      <c r="J28" s="29">
        <v>591</v>
      </c>
      <c r="K28" s="18">
        <f t="shared" si="10"/>
        <v>0</v>
      </c>
      <c r="L28" s="29">
        <v>57</v>
      </c>
      <c r="M28" s="29">
        <v>56</v>
      </c>
      <c r="N28" s="28">
        <f t="shared" si="11"/>
        <v>1</v>
      </c>
      <c r="O28" s="29">
        <v>7</v>
      </c>
      <c r="P28" s="29">
        <v>7</v>
      </c>
      <c r="Q28" s="18">
        <f t="shared" si="12"/>
        <v>0</v>
      </c>
      <c r="R28" s="26">
        <f t="shared" si="6"/>
        <v>235</v>
      </c>
      <c r="S28" s="29">
        <v>100</v>
      </c>
      <c r="T28" s="29">
        <v>37</v>
      </c>
      <c r="U28" s="29">
        <v>21</v>
      </c>
      <c r="V28" s="29">
        <v>0</v>
      </c>
      <c r="W28" s="30">
        <f t="shared" si="15"/>
        <v>158</v>
      </c>
      <c r="X28" s="31">
        <f t="shared" si="7"/>
        <v>2982.3</v>
      </c>
    </row>
    <row r="29" spans="1:24">
      <c r="A29" s="38">
        <v>44221</v>
      </c>
      <c r="B29" s="29">
        <v>72</v>
      </c>
      <c r="C29" s="29">
        <v>72</v>
      </c>
      <c r="D29" s="18">
        <f t="shared" si="9"/>
        <v>0</v>
      </c>
      <c r="E29" s="44">
        <v>0</v>
      </c>
      <c r="F29" s="44">
        <v>0</v>
      </c>
      <c r="G29" s="18">
        <f t="shared" si="14"/>
        <v>0</v>
      </c>
      <c r="H29" s="29">
        <v>576</v>
      </c>
      <c r="I29" s="29">
        <v>98</v>
      </c>
      <c r="J29" s="29">
        <v>478</v>
      </c>
      <c r="K29" s="18">
        <f t="shared" si="10"/>
        <v>0</v>
      </c>
      <c r="L29" s="29">
        <v>57</v>
      </c>
      <c r="M29" s="29">
        <v>53</v>
      </c>
      <c r="N29" s="28">
        <f t="shared" si="11"/>
        <v>4</v>
      </c>
      <c r="O29" s="29">
        <v>11</v>
      </c>
      <c r="P29" s="29">
        <v>11</v>
      </c>
      <c r="Q29" s="18">
        <f t="shared" si="12"/>
        <v>0</v>
      </c>
      <c r="R29" s="26">
        <f t="shared" si="6"/>
        <v>238</v>
      </c>
      <c r="S29" s="29">
        <v>84</v>
      </c>
      <c r="T29" s="29">
        <v>57</v>
      </c>
      <c r="U29" s="29">
        <v>31</v>
      </c>
      <c r="V29" s="29">
        <v>0</v>
      </c>
      <c r="W29" s="30">
        <f t="shared" si="15"/>
        <v>172</v>
      </c>
      <c r="X29" s="31">
        <f t="shared" si="7"/>
        <v>3483.3</v>
      </c>
    </row>
    <row r="30" spans="1:24">
      <c r="A30" s="38">
        <v>44222</v>
      </c>
      <c r="B30" s="29">
        <v>64</v>
      </c>
      <c r="C30" s="29">
        <v>65</v>
      </c>
      <c r="D30" s="28">
        <f t="shared" si="9"/>
        <v>-1</v>
      </c>
      <c r="E30" s="44">
        <v>0</v>
      </c>
      <c r="F30" s="44">
        <v>0</v>
      </c>
      <c r="G30" s="18">
        <f t="shared" si="14"/>
        <v>0</v>
      </c>
      <c r="H30" s="29">
        <v>669</v>
      </c>
      <c r="I30" s="29">
        <v>87</v>
      </c>
      <c r="J30" s="29">
        <v>582</v>
      </c>
      <c r="K30" s="18">
        <f t="shared" si="10"/>
        <v>0</v>
      </c>
      <c r="L30" s="29">
        <v>55</v>
      </c>
      <c r="M30" s="29">
        <v>54</v>
      </c>
      <c r="N30" s="28">
        <f t="shared" si="11"/>
        <v>1</v>
      </c>
      <c r="O30" s="29">
        <v>4</v>
      </c>
      <c r="P30" s="29">
        <v>4</v>
      </c>
      <c r="Q30" s="18">
        <f t="shared" si="12"/>
        <v>0</v>
      </c>
      <c r="R30" s="26">
        <f t="shared" si="6"/>
        <v>210</v>
      </c>
      <c r="S30" s="29">
        <v>72</v>
      </c>
      <c r="T30" s="29">
        <v>39</v>
      </c>
      <c r="U30" s="29">
        <v>18</v>
      </c>
      <c r="V30" s="29">
        <v>0</v>
      </c>
      <c r="W30" s="30">
        <f t="shared" si="15"/>
        <v>129</v>
      </c>
      <c r="X30" s="31">
        <f t="shared" si="7"/>
        <v>2565.5</v>
      </c>
    </row>
    <row r="31" spans="1:24">
      <c r="A31" s="38">
        <v>44223</v>
      </c>
      <c r="B31" s="29">
        <v>92</v>
      </c>
      <c r="C31" s="29">
        <v>92</v>
      </c>
      <c r="D31" s="39">
        <f t="shared" si="9"/>
        <v>0</v>
      </c>
      <c r="E31" s="44">
        <v>0</v>
      </c>
      <c r="F31" s="44">
        <v>0</v>
      </c>
      <c r="G31" s="18">
        <f t="shared" si="14"/>
        <v>0</v>
      </c>
      <c r="H31" s="29">
        <v>868</v>
      </c>
      <c r="I31" s="29">
        <v>117</v>
      </c>
      <c r="J31" s="29">
        <v>751</v>
      </c>
      <c r="K31" s="18">
        <f t="shared" si="10"/>
        <v>0</v>
      </c>
      <c r="L31" s="29">
        <v>72</v>
      </c>
      <c r="M31" s="29">
        <v>69</v>
      </c>
      <c r="N31" s="28">
        <f t="shared" si="11"/>
        <v>3</v>
      </c>
      <c r="O31" s="29">
        <v>20</v>
      </c>
      <c r="P31" s="29">
        <v>20</v>
      </c>
      <c r="Q31" s="18">
        <f t="shared" si="12"/>
        <v>0</v>
      </c>
      <c r="R31" s="26">
        <f t="shared" si="6"/>
        <v>301</v>
      </c>
      <c r="S31" s="29">
        <v>64</v>
      </c>
      <c r="T31" s="29">
        <v>28</v>
      </c>
      <c r="U31" s="29">
        <v>17</v>
      </c>
      <c r="V31" s="29">
        <v>0</v>
      </c>
      <c r="W31" s="30">
        <f t="shared" si="15"/>
        <v>109</v>
      </c>
      <c r="X31" s="31">
        <f t="shared" si="7"/>
        <v>4907.8</v>
      </c>
    </row>
    <row r="32" spans="1:24">
      <c r="A32" s="38">
        <v>44224</v>
      </c>
      <c r="B32" s="29">
        <v>112</v>
      </c>
      <c r="C32" s="29">
        <v>113</v>
      </c>
      <c r="D32" s="28">
        <f t="shared" si="9"/>
        <v>-1</v>
      </c>
      <c r="E32" s="44">
        <v>0</v>
      </c>
      <c r="F32" s="44">
        <v>0</v>
      </c>
      <c r="G32" s="18">
        <f t="shared" si="14"/>
        <v>0</v>
      </c>
      <c r="H32" s="29">
        <v>885</v>
      </c>
      <c r="I32" s="29">
        <v>115</v>
      </c>
      <c r="J32" s="29">
        <v>770</v>
      </c>
      <c r="K32" s="18">
        <f t="shared" si="10"/>
        <v>0</v>
      </c>
      <c r="L32" s="29">
        <v>65</v>
      </c>
      <c r="M32" s="29">
        <v>62</v>
      </c>
      <c r="N32" s="28">
        <f t="shared" si="11"/>
        <v>3</v>
      </c>
      <c r="O32" s="29">
        <v>15</v>
      </c>
      <c r="P32" s="29">
        <v>15</v>
      </c>
      <c r="Q32" s="18">
        <f t="shared" si="12"/>
        <v>0</v>
      </c>
      <c r="R32" s="26">
        <f t="shared" si="6"/>
        <v>307</v>
      </c>
      <c r="S32" s="29">
        <v>92</v>
      </c>
      <c r="T32" s="29">
        <v>38</v>
      </c>
      <c r="U32" s="29">
        <v>29</v>
      </c>
      <c r="V32" s="29">
        <v>0</v>
      </c>
      <c r="W32" s="30">
        <f t="shared" si="15"/>
        <v>159</v>
      </c>
      <c r="X32" s="31">
        <f t="shared" si="7"/>
        <v>4413.5</v>
      </c>
    </row>
    <row r="33" spans="1:24">
      <c r="A33" s="38">
        <v>44225</v>
      </c>
      <c r="B33" s="29">
        <v>92</v>
      </c>
      <c r="C33" s="29">
        <v>91</v>
      </c>
      <c r="D33" s="28">
        <f t="shared" si="9"/>
        <v>1</v>
      </c>
      <c r="E33" s="44">
        <v>0</v>
      </c>
      <c r="F33" s="44">
        <v>0</v>
      </c>
      <c r="G33" s="18">
        <f t="shared" si="14"/>
        <v>0</v>
      </c>
      <c r="H33" s="29">
        <v>843</v>
      </c>
      <c r="I33" s="29">
        <v>130</v>
      </c>
      <c r="J33" s="29">
        <v>713</v>
      </c>
      <c r="K33" s="18">
        <f t="shared" si="10"/>
        <v>0</v>
      </c>
      <c r="L33" s="29">
        <v>70</v>
      </c>
      <c r="M33" s="29">
        <v>69</v>
      </c>
      <c r="N33" s="28">
        <f t="shared" si="11"/>
        <v>1</v>
      </c>
      <c r="O33" s="29">
        <v>14</v>
      </c>
      <c r="P33" s="29">
        <v>14</v>
      </c>
      <c r="Q33" s="18">
        <f t="shared" si="12"/>
        <v>0</v>
      </c>
      <c r="R33" s="26">
        <f t="shared" si="6"/>
        <v>306</v>
      </c>
      <c r="S33" s="29">
        <v>113</v>
      </c>
      <c r="T33" s="29">
        <v>44</v>
      </c>
      <c r="U33" s="29">
        <v>21</v>
      </c>
      <c r="V33" s="29">
        <v>0</v>
      </c>
      <c r="W33" s="30">
        <f t="shared" si="15"/>
        <v>178</v>
      </c>
      <c r="X33" s="31">
        <f t="shared" si="7"/>
        <v>4489</v>
      </c>
    </row>
    <row r="34" spans="1:24">
      <c r="A34" s="38">
        <v>44226</v>
      </c>
      <c r="B34" s="29">
        <v>79</v>
      </c>
      <c r="C34" s="29">
        <v>79</v>
      </c>
      <c r="D34" s="18">
        <f t="shared" si="9"/>
        <v>0</v>
      </c>
      <c r="E34" s="44">
        <v>0</v>
      </c>
      <c r="F34" s="44">
        <v>0</v>
      </c>
      <c r="G34" s="18">
        <f t="shared" si="14"/>
        <v>0</v>
      </c>
      <c r="H34" s="29">
        <v>822</v>
      </c>
      <c r="I34" s="29">
        <v>120</v>
      </c>
      <c r="J34" s="29">
        <v>702</v>
      </c>
      <c r="K34" s="18">
        <f t="shared" si="10"/>
        <v>0</v>
      </c>
      <c r="L34" s="29">
        <v>65</v>
      </c>
      <c r="M34" s="29">
        <v>65</v>
      </c>
      <c r="N34" s="18">
        <f t="shared" si="11"/>
        <v>0</v>
      </c>
      <c r="O34" s="29">
        <v>16</v>
      </c>
      <c r="P34" s="29">
        <v>16</v>
      </c>
      <c r="Q34" s="18">
        <f t="shared" si="12"/>
        <v>0</v>
      </c>
      <c r="R34" s="26">
        <f t="shared" si="6"/>
        <v>280</v>
      </c>
      <c r="S34" s="29">
        <v>91</v>
      </c>
      <c r="T34" s="29">
        <v>69</v>
      </c>
      <c r="U34" s="29">
        <v>23</v>
      </c>
      <c r="V34" s="29">
        <v>0</v>
      </c>
      <c r="W34" s="30">
        <f t="shared" si="15"/>
        <v>183</v>
      </c>
      <c r="X34" s="31">
        <f t="shared" si="7"/>
        <v>4422.5</v>
      </c>
    </row>
    <row r="35" spans="1:24">
      <c r="A35" s="38">
        <v>44227</v>
      </c>
      <c r="B35" s="29">
        <v>95</v>
      </c>
      <c r="C35" s="29">
        <v>95</v>
      </c>
      <c r="D35" s="18">
        <f t="shared" si="9"/>
        <v>0</v>
      </c>
      <c r="E35" s="44">
        <v>0</v>
      </c>
      <c r="F35" s="44">
        <v>0</v>
      </c>
      <c r="G35" s="18">
        <f t="shared" si="14"/>
        <v>0</v>
      </c>
      <c r="H35" s="29">
        <v>809</v>
      </c>
      <c r="I35" s="29">
        <v>108</v>
      </c>
      <c r="J35" s="29">
        <v>701</v>
      </c>
      <c r="K35" s="18">
        <f t="shared" si="10"/>
        <v>0</v>
      </c>
      <c r="L35" s="29">
        <v>77</v>
      </c>
      <c r="M35" s="29">
        <v>76</v>
      </c>
      <c r="N35" s="28">
        <f t="shared" si="11"/>
        <v>1</v>
      </c>
      <c r="O35" s="29">
        <v>10</v>
      </c>
      <c r="P35" s="29">
        <v>10</v>
      </c>
      <c r="Q35" s="18">
        <f t="shared" si="12"/>
        <v>0</v>
      </c>
      <c r="R35" s="26">
        <f t="shared" si="6"/>
        <v>290</v>
      </c>
      <c r="S35" s="29">
        <v>79</v>
      </c>
      <c r="T35" s="29">
        <v>116</v>
      </c>
      <c r="U35" s="29">
        <v>47</v>
      </c>
      <c r="V35" s="29">
        <v>0</v>
      </c>
      <c r="W35" s="30">
        <f t="shared" si="15"/>
        <v>242</v>
      </c>
      <c r="X35" s="31">
        <f t="shared" si="7"/>
        <v>3847.3</v>
      </c>
    </row>
    <row r="36" spans="1:24">
      <c r="A36" s="38">
        <v>44228</v>
      </c>
      <c r="B36" s="29">
        <v>95</v>
      </c>
      <c r="C36" s="29">
        <v>95</v>
      </c>
      <c r="D36" s="18">
        <f t="shared" si="9"/>
        <v>0</v>
      </c>
      <c r="E36" s="44">
        <v>0</v>
      </c>
      <c r="F36" s="44">
        <v>0</v>
      </c>
      <c r="G36" s="18">
        <f t="shared" si="14"/>
        <v>0</v>
      </c>
      <c r="H36" s="29">
        <v>905</v>
      </c>
      <c r="I36" s="29">
        <v>171</v>
      </c>
      <c r="J36" s="29">
        <v>734</v>
      </c>
      <c r="K36" s="18">
        <f t="shared" si="10"/>
        <v>0</v>
      </c>
      <c r="L36" s="29">
        <v>77</v>
      </c>
      <c r="M36" s="29">
        <v>74</v>
      </c>
      <c r="N36" s="28">
        <f t="shared" si="11"/>
        <v>3</v>
      </c>
      <c r="O36" s="29">
        <v>9</v>
      </c>
      <c r="P36" s="29">
        <v>9</v>
      </c>
      <c r="Q36" s="18">
        <f t="shared" si="12"/>
        <v>0</v>
      </c>
      <c r="R36" s="26">
        <f t="shared" si="6"/>
        <v>352</v>
      </c>
      <c r="S36" s="29">
        <v>95</v>
      </c>
      <c r="T36" s="29">
        <v>90</v>
      </c>
      <c r="U36" s="29">
        <v>30</v>
      </c>
      <c r="V36" s="29">
        <v>0</v>
      </c>
      <c r="W36" s="30">
        <f t="shared" si="15"/>
        <v>215</v>
      </c>
      <c r="X36" s="31">
        <f t="shared" si="7"/>
        <v>4693.3</v>
      </c>
    </row>
    <row r="37" spans="1:24">
      <c r="A37" s="38">
        <v>44229</v>
      </c>
      <c r="B37" s="29">
        <v>85</v>
      </c>
      <c r="C37" s="29">
        <v>85</v>
      </c>
      <c r="D37" s="18">
        <f t="shared" si="9"/>
        <v>0</v>
      </c>
      <c r="E37" s="44">
        <v>0</v>
      </c>
      <c r="F37" s="44">
        <v>0</v>
      </c>
      <c r="G37" s="18">
        <f t="shared" si="14"/>
        <v>0</v>
      </c>
      <c r="H37" s="29">
        <v>928</v>
      </c>
      <c r="I37" s="29">
        <v>115</v>
      </c>
      <c r="J37" s="29">
        <v>812</v>
      </c>
      <c r="K37" s="28">
        <f t="shared" si="10"/>
        <v>1</v>
      </c>
      <c r="L37" s="29">
        <v>89</v>
      </c>
      <c r="M37" s="29">
        <v>92</v>
      </c>
      <c r="N37" s="28">
        <f t="shared" si="11"/>
        <v>-3</v>
      </c>
      <c r="O37" s="29">
        <v>10</v>
      </c>
      <c r="P37" s="29">
        <v>10</v>
      </c>
      <c r="Q37" s="18">
        <f t="shared" si="12"/>
        <v>0</v>
      </c>
      <c r="R37" s="26">
        <f t="shared" si="6"/>
        <v>300</v>
      </c>
      <c r="S37" s="29">
        <v>95</v>
      </c>
      <c r="T37" s="29">
        <v>64</v>
      </c>
      <c r="U37" s="29">
        <v>38</v>
      </c>
      <c r="V37" s="29">
        <v>0</v>
      </c>
      <c r="W37" s="30">
        <f t="shared" si="15"/>
        <v>197</v>
      </c>
      <c r="X37" s="31">
        <f t="shared" si="7"/>
        <v>4036.1</v>
      </c>
    </row>
    <row r="38" spans="1:24">
      <c r="A38" s="38">
        <v>44230</v>
      </c>
      <c r="B38" s="29">
        <v>86</v>
      </c>
      <c r="C38" s="29">
        <v>86</v>
      </c>
      <c r="D38" s="18">
        <f t="shared" si="9"/>
        <v>0</v>
      </c>
      <c r="E38" s="44">
        <v>0</v>
      </c>
      <c r="F38" s="44">
        <v>0</v>
      </c>
      <c r="G38" s="18">
        <f t="shared" si="14"/>
        <v>0</v>
      </c>
      <c r="H38" s="29">
        <v>837</v>
      </c>
      <c r="I38" s="29">
        <v>110</v>
      </c>
      <c r="J38" s="29">
        <v>727</v>
      </c>
      <c r="K38" s="18">
        <f t="shared" si="10"/>
        <v>0</v>
      </c>
      <c r="L38" s="29">
        <v>80</v>
      </c>
      <c r="M38" s="29">
        <v>90</v>
      </c>
      <c r="N38" s="28">
        <f t="shared" si="11"/>
        <v>-10</v>
      </c>
      <c r="O38" s="29">
        <v>13</v>
      </c>
      <c r="P38" s="29">
        <v>13</v>
      </c>
      <c r="Q38" s="18">
        <f t="shared" si="12"/>
        <v>0</v>
      </c>
      <c r="R38" s="26">
        <f t="shared" si="6"/>
        <v>289</v>
      </c>
      <c r="S38" s="29">
        <v>85</v>
      </c>
      <c r="T38" s="29">
        <v>23</v>
      </c>
      <c r="U38" s="29">
        <v>21</v>
      </c>
      <c r="V38" s="29">
        <v>0</v>
      </c>
      <c r="W38" s="30">
        <f t="shared" si="15"/>
        <v>129</v>
      </c>
      <c r="X38" s="31">
        <f t="shared" si="7"/>
        <v>4159</v>
      </c>
    </row>
    <row r="39" spans="1:24">
      <c r="A39" s="38">
        <v>44231</v>
      </c>
      <c r="B39" s="29">
        <v>69</v>
      </c>
      <c r="C39" s="29">
        <v>69</v>
      </c>
      <c r="D39" s="18">
        <f t="shared" si="9"/>
        <v>0</v>
      </c>
      <c r="E39" s="44">
        <v>0</v>
      </c>
      <c r="F39" s="44">
        <v>0</v>
      </c>
      <c r="G39" s="18">
        <f t="shared" si="14"/>
        <v>0</v>
      </c>
      <c r="H39" s="29">
        <v>934</v>
      </c>
      <c r="I39" s="29">
        <v>120</v>
      </c>
      <c r="J39" s="29">
        <v>814</v>
      </c>
      <c r="K39" s="18">
        <f t="shared" si="10"/>
        <v>0</v>
      </c>
      <c r="L39" s="29">
        <v>59</v>
      </c>
      <c r="M39" s="29">
        <v>67</v>
      </c>
      <c r="N39" s="28">
        <f t="shared" si="11"/>
        <v>-8</v>
      </c>
      <c r="O39" s="29">
        <v>9</v>
      </c>
      <c r="P39" s="29">
        <v>9</v>
      </c>
      <c r="Q39" s="18">
        <f t="shared" si="12"/>
        <v>0</v>
      </c>
      <c r="R39" s="26">
        <f t="shared" si="6"/>
        <v>257</v>
      </c>
      <c r="S39" s="29">
        <v>86</v>
      </c>
      <c r="T39" s="29">
        <v>41</v>
      </c>
      <c r="U39" s="29">
        <v>30</v>
      </c>
      <c r="V39" s="29">
        <v>0</v>
      </c>
      <c r="W39" s="30">
        <f t="shared" si="15"/>
        <v>157</v>
      </c>
      <c r="X39" s="31">
        <f t="shared" si="7"/>
        <v>3620.1</v>
      </c>
    </row>
    <row r="40" spans="1:24">
      <c r="A40" s="38">
        <v>44232</v>
      </c>
      <c r="B40" s="29">
        <v>90</v>
      </c>
      <c r="C40" s="29">
        <v>90</v>
      </c>
      <c r="D40" s="18">
        <f t="shared" si="9"/>
        <v>0</v>
      </c>
      <c r="E40" s="44">
        <v>21</v>
      </c>
      <c r="F40" s="44">
        <v>21</v>
      </c>
      <c r="G40" s="18">
        <f t="shared" si="14"/>
        <v>0</v>
      </c>
      <c r="H40" s="29">
        <v>845</v>
      </c>
      <c r="I40" s="29">
        <v>122</v>
      </c>
      <c r="J40" s="29">
        <v>723</v>
      </c>
      <c r="K40" s="18">
        <f t="shared" si="10"/>
        <v>0</v>
      </c>
      <c r="L40" s="29">
        <v>85</v>
      </c>
      <c r="M40" s="29">
        <v>96</v>
      </c>
      <c r="N40" s="28">
        <f t="shared" si="11"/>
        <v>-11</v>
      </c>
      <c r="O40" s="29">
        <v>62</v>
      </c>
      <c r="P40" s="29">
        <v>62</v>
      </c>
      <c r="Q40" s="18">
        <f t="shared" si="12"/>
        <v>0</v>
      </c>
      <c r="R40" s="26">
        <f t="shared" si="6"/>
        <v>380</v>
      </c>
      <c r="S40" s="29">
        <v>69</v>
      </c>
      <c r="T40" s="29">
        <v>31</v>
      </c>
      <c r="U40" s="29">
        <v>25</v>
      </c>
      <c r="V40" s="29">
        <v>0</v>
      </c>
      <c r="W40" s="30">
        <f t="shared" si="15"/>
        <v>125</v>
      </c>
      <c r="X40" s="31">
        <f t="shared" si="7"/>
        <v>9364.5</v>
      </c>
    </row>
    <row r="41" spans="1:24">
      <c r="A41" s="38">
        <v>44233</v>
      </c>
      <c r="B41" s="29">
        <v>71</v>
      </c>
      <c r="C41" s="29">
        <v>71</v>
      </c>
      <c r="D41" s="18">
        <f t="shared" si="9"/>
        <v>0</v>
      </c>
      <c r="E41" s="44">
        <v>36</v>
      </c>
      <c r="F41" s="44">
        <v>36</v>
      </c>
      <c r="G41" s="18">
        <f t="shared" si="14"/>
        <v>0</v>
      </c>
      <c r="H41" s="29">
        <v>883</v>
      </c>
      <c r="I41" s="29">
        <v>125</v>
      </c>
      <c r="J41" s="29">
        <v>758</v>
      </c>
      <c r="K41" s="18">
        <f t="shared" si="10"/>
        <v>0</v>
      </c>
      <c r="L41" s="29">
        <v>64</v>
      </c>
      <c r="M41" s="29">
        <v>74</v>
      </c>
      <c r="N41" s="28">
        <f t="shared" si="11"/>
        <v>-10</v>
      </c>
      <c r="O41" s="29">
        <v>13</v>
      </c>
      <c r="P41" s="29">
        <v>13</v>
      </c>
      <c r="Q41" s="18">
        <f t="shared" si="12"/>
        <v>0</v>
      </c>
      <c r="R41" s="26">
        <f t="shared" si="6"/>
        <v>309</v>
      </c>
      <c r="S41" s="29">
        <v>90</v>
      </c>
      <c r="T41" s="29">
        <v>39</v>
      </c>
      <c r="U41" s="29">
        <v>23</v>
      </c>
      <c r="V41" s="29">
        <v>0</v>
      </c>
      <c r="W41" s="30">
        <f t="shared" si="15"/>
        <v>152</v>
      </c>
      <c r="X41" s="31">
        <f t="shared" si="7"/>
        <v>4330.6</v>
      </c>
    </row>
    <row r="42" spans="1:24">
      <c r="A42" s="38">
        <v>44234</v>
      </c>
      <c r="B42" s="29">
        <v>74</v>
      </c>
      <c r="C42" s="29">
        <v>74</v>
      </c>
      <c r="D42" s="18">
        <f t="shared" si="9"/>
        <v>0</v>
      </c>
      <c r="E42" s="44">
        <v>30</v>
      </c>
      <c r="F42" s="44">
        <v>30</v>
      </c>
      <c r="G42" s="18">
        <f t="shared" si="14"/>
        <v>0</v>
      </c>
      <c r="H42" s="29">
        <v>899</v>
      </c>
      <c r="I42" s="29">
        <v>122</v>
      </c>
      <c r="J42" s="29">
        <v>777</v>
      </c>
      <c r="K42" s="18">
        <f t="shared" si="10"/>
        <v>0</v>
      </c>
      <c r="L42" s="29">
        <v>68</v>
      </c>
      <c r="M42" s="29">
        <v>75</v>
      </c>
      <c r="N42" s="28">
        <f t="shared" si="11"/>
        <v>-7</v>
      </c>
      <c r="O42" s="29">
        <v>12</v>
      </c>
      <c r="P42" s="29">
        <v>12</v>
      </c>
      <c r="Q42" s="18">
        <f t="shared" si="12"/>
        <v>0</v>
      </c>
      <c r="R42" s="26">
        <f t="shared" si="6"/>
        <v>306</v>
      </c>
      <c r="S42" s="29">
        <v>71</v>
      </c>
      <c r="T42" s="29">
        <v>178</v>
      </c>
      <c r="U42" s="29">
        <v>18</v>
      </c>
      <c r="V42" s="29">
        <v>0</v>
      </c>
      <c r="W42" s="30">
        <f t="shared" si="15"/>
        <v>267</v>
      </c>
      <c r="X42" s="31">
        <f t="shared" si="7"/>
        <v>4211.2</v>
      </c>
    </row>
    <row r="43" spans="1:24">
      <c r="A43" s="38">
        <v>44235</v>
      </c>
      <c r="B43" s="29">
        <v>99</v>
      </c>
      <c r="C43" s="29">
        <v>99</v>
      </c>
      <c r="D43" s="18">
        <f t="shared" si="9"/>
        <v>0</v>
      </c>
      <c r="E43" s="44">
        <v>19</v>
      </c>
      <c r="F43" s="44">
        <v>19</v>
      </c>
      <c r="G43" s="18">
        <f t="shared" si="14"/>
        <v>0</v>
      </c>
      <c r="H43" s="29">
        <v>770</v>
      </c>
      <c r="I43" s="29">
        <v>131</v>
      </c>
      <c r="J43" s="29">
        <v>639</v>
      </c>
      <c r="K43" s="18">
        <f t="shared" si="10"/>
        <v>0</v>
      </c>
      <c r="L43" s="29">
        <v>79</v>
      </c>
      <c r="M43" s="29">
        <v>89</v>
      </c>
      <c r="N43" s="28">
        <f t="shared" si="11"/>
        <v>-10</v>
      </c>
      <c r="O43" s="29">
        <v>14</v>
      </c>
      <c r="P43" s="29">
        <v>14</v>
      </c>
      <c r="Q43" s="18">
        <f t="shared" si="12"/>
        <v>0</v>
      </c>
      <c r="R43" s="26">
        <f t="shared" si="6"/>
        <v>342</v>
      </c>
      <c r="S43" s="29">
        <v>74</v>
      </c>
      <c r="T43" s="29">
        <v>279</v>
      </c>
      <c r="U43" s="29">
        <v>28</v>
      </c>
      <c r="V43" s="29">
        <v>0</v>
      </c>
      <c r="W43" s="30">
        <f t="shared" si="15"/>
        <v>381</v>
      </c>
      <c r="X43" s="31">
        <f t="shared" si="7"/>
        <v>4723.1</v>
      </c>
    </row>
    <row r="44" spans="1:24">
      <c r="A44" s="38">
        <v>44236</v>
      </c>
      <c r="B44" s="29">
        <v>81</v>
      </c>
      <c r="C44" s="29">
        <v>81</v>
      </c>
      <c r="D44" s="18">
        <f t="shared" si="9"/>
        <v>0</v>
      </c>
      <c r="E44" s="29">
        <v>19</v>
      </c>
      <c r="F44" s="29">
        <v>19</v>
      </c>
      <c r="G44" s="18">
        <f t="shared" si="14"/>
        <v>0</v>
      </c>
      <c r="H44" s="29">
        <v>835</v>
      </c>
      <c r="I44" s="29">
        <v>127</v>
      </c>
      <c r="J44" s="29">
        <v>709</v>
      </c>
      <c r="K44" s="28">
        <f t="shared" si="10"/>
        <v>-1</v>
      </c>
      <c r="L44" s="29">
        <v>59</v>
      </c>
      <c r="M44" s="29">
        <v>67</v>
      </c>
      <c r="N44" s="28">
        <f t="shared" si="11"/>
        <v>-8</v>
      </c>
      <c r="O44" s="29">
        <v>11</v>
      </c>
      <c r="P44" s="29">
        <v>11</v>
      </c>
      <c r="Q44" s="18">
        <f t="shared" si="12"/>
        <v>0</v>
      </c>
      <c r="R44" s="26">
        <f t="shared" si="6"/>
        <v>296</v>
      </c>
      <c r="S44" s="29">
        <v>99</v>
      </c>
      <c r="T44" s="29">
        <v>244</v>
      </c>
      <c r="U44" s="29">
        <v>25</v>
      </c>
      <c r="V44" s="29">
        <v>0</v>
      </c>
      <c r="W44" s="30">
        <f t="shared" si="15"/>
        <v>368</v>
      </c>
      <c r="X44" s="31">
        <f t="shared" si="7"/>
        <v>4063.1</v>
      </c>
    </row>
    <row r="45" spans="1:24">
      <c r="A45" s="38">
        <v>44237</v>
      </c>
      <c r="B45" s="29">
        <v>76</v>
      </c>
      <c r="C45" s="29">
        <v>76</v>
      </c>
      <c r="D45" s="18">
        <f t="shared" ref="D45:D108" si="16">B45-C45</f>
        <v>0</v>
      </c>
      <c r="E45" s="29">
        <v>12</v>
      </c>
      <c r="F45" s="29">
        <v>12</v>
      </c>
      <c r="G45" s="18">
        <f t="shared" ref="G45:G108" si="17">E45-F45</f>
        <v>0</v>
      </c>
      <c r="H45" s="29">
        <v>795</v>
      </c>
      <c r="I45" s="29">
        <v>164</v>
      </c>
      <c r="J45" s="29">
        <v>631</v>
      </c>
      <c r="K45" s="18">
        <f t="shared" si="10"/>
        <v>0</v>
      </c>
      <c r="L45" s="29">
        <v>86</v>
      </c>
      <c r="M45" s="29">
        <v>97</v>
      </c>
      <c r="N45" s="28">
        <f t="shared" ref="N45:N108" si="18">L45-M45</f>
        <v>-11</v>
      </c>
      <c r="O45" s="29">
        <v>11</v>
      </c>
      <c r="P45" s="29">
        <v>11</v>
      </c>
      <c r="Q45" s="18">
        <f t="shared" ref="Q45:Q108" si="19">O45-P45</f>
        <v>0</v>
      </c>
      <c r="R45" s="26">
        <f t="shared" ref="R45:R108" si="20">B45+H45-J45+L45+O45+E45</f>
        <v>349</v>
      </c>
      <c r="S45" s="29">
        <v>81</v>
      </c>
      <c r="T45" s="29">
        <v>259</v>
      </c>
      <c r="U45" s="29">
        <v>19</v>
      </c>
      <c r="V45" s="29">
        <v>0</v>
      </c>
      <c r="W45" s="30">
        <f t="shared" ref="W45:W108" si="21">SUM(S45,T45,U45,V45)</f>
        <v>359</v>
      </c>
      <c r="X45" s="31">
        <f t="shared" ref="X45:X108" si="22">B45*5+(H45-J45)*15+L45*9.9+O45*99+E45*5</f>
        <v>4840.4</v>
      </c>
    </row>
    <row r="46" spans="1:24">
      <c r="A46" s="38">
        <v>44238</v>
      </c>
      <c r="B46" s="29">
        <v>136</v>
      </c>
      <c r="C46" s="29">
        <v>136</v>
      </c>
      <c r="D46" s="18">
        <f t="shared" si="16"/>
        <v>0</v>
      </c>
      <c r="E46" s="29">
        <v>6</v>
      </c>
      <c r="F46" s="29">
        <v>6</v>
      </c>
      <c r="G46" s="18">
        <f t="shared" si="17"/>
        <v>0</v>
      </c>
      <c r="H46" s="29">
        <v>349</v>
      </c>
      <c r="I46" s="29">
        <v>169</v>
      </c>
      <c r="J46" s="29">
        <v>180</v>
      </c>
      <c r="K46" s="18">
        <f t="shared" ref="K46:K109" si="23">H46-I46-J46</f>
        <v>0</v>
      </c>
      <c r="L46" s="29">
        <v>88</v>
      </c>
      <c r="M46" s="29">
        <v>96</v>
      </c>
      <c r="N46" s="28">
        <f t="shared" si="18"/>
        <v>-8</v>
      </c>
      <c r="O46" s="29">
        <v>25</v>
      </c>
      <c r="P46" s="29">
        <v>25</v>
      </c>
      <c r="Q46" s="18">
        <f t="shared" si="19"/>
        <v>0</v>
      </c>
      <c r="R46" s="26">
        <f t="shared" si="20"/>
        <v>424</v>
      </c>
      <c r="S46" s="29">
        <v>76</v>
      </c>
      <c r="T46" s="29">
        <v>346</v>
      </c>
      <c r="U46" s="29">
        <v>25</v>
      </c>
      <c r="V46" s="29">
        <v>0</v>
      </c>
      <c r="W46" s="30">
        <f t="shared" si="21"/>
        <v>447</v>
      </c>
      <c r="X46" s="31">
        <f t="shared" si="22"/>
        <v>6591.2</v>
      </c>
    </row>
    <row r="47" spans="1:24">
      <c r="A47" s="38">
        <v>44239</v>
      </c>
      <c r="B47" s="29">
        <v>173</v>
      </c>
      <c r="C47" s="29">
        <v>173</v>
      </c>
      <c r="D47" s="18">
        <f t="shared" si="16"/>
        <v>0</v>
      </c>
      <c r="E47" s="29">
        <v>7</v>
      </c>
      <c r="F47" s="29">
        <v>7</v>
      </c>
      <c r="G47" s="18">
        <f t="shared" si="17"/>
        <v>0</v>
      </c>
      <c r="H47" s="29">
        <v>220</v>
      </c>
      <c r="I47" s="29">
        <v>189</v>
      </c>
      <c r="J47" s="29">
        <v>31</v>
      </c>
      <c r="K47" s="18">
        <f t="shared" si="23"/>
        <v>0</v>
      </c>
      <c r="L47" s="29">
        <v>100</v>
      </c>
      <c r="M47" s="29">
        <v>117</v>
      </c>
      <c r="N47" s="28">
        <f t="shared" si="18"/>
        <v>-17</v>
      </c>
      <c r="O47" s="29">
        <v>16</v>
      </c>
      <c r="P47" s="29">
        <v>16</v>
      </c>
      <c r="Q47" s="18">
        <f t="shared" si="19"/>
        <v>0</v>
      </c>
      <c r="R47" s="26">
        <f t="shared" si="20"/>
        <v>485</v>
      </c>
      <c r="S47" s="29">
        <v>136</v>
      </c>
      <c r="T47" s="29">
        <v>405</v>
      </c>
      <c r="U47" s="29">
        <v>16</v>
      </c>
      <c r="V47" s="29">
        <v>0</v>
      </c>
      <c r="W47" s="30">
        <f t="shared" si="21"/>
        <v>557</v>
      </c>
      <c r="X47" s="31">
        <f t="shared" si="22"/>
        <v>6309</v>
      </c>
    </row>
    <row r="48" spans="1:24">
      <c r="A48" s="38">
        <v>44240</v>
      </c>
      <c r="B48" s="29">
        <v>156</v>
      </c>
      <c r="C48" s="29">
        <v>156</v>
      </c>
      <c r="D48" s="18">
        <f t="shared" si="16"/>
        <v>0</v>
      </c>
      <c r="E48" s="29">
        <v>4</v>
      </c>
      <c r="F48" s="29">
        <v>4</v>
      </c>
      <c r="G48" s="18">
        <f t="shared" si="17"/>
        <v>0</v>
      </c>
      <c r="H48" s="29">
        <v>159</v>
      </c>
      <c r="I48" s="29">
        <v>125</v>
      </c>
      <c r="J48" s="29">
        <v>34</v>
      </c>
      <c r="K48" s="18">
        <f t="shared" si="23"/>
        <v>0</v>
      </c>
      <c r="L48" s="29">
        <v>63</v>
      </c>
      <c r="M48" s="29">
        <v>72</v>
      </c>
      <c r="N48" s="28">
        <f t="shared" si="18"/>
        <v>-9</v>
      </c>
      <c r="O48" s="29">
        <v>10</v>
      </c>
      <c r="P48" s="29">
        <v>10</v>
      </c>
      <c r="Q48" s="18">
        <f t="shared" si="19"/>
        <v>0</v>
      </c>
      <c r="R48" s="26">
        <f t="shared" si="20"/>
        <v>358</v>
      </c>
      <c r="S48" s="29">
        <v>173</v>
      </c>
      <c r="T48" s="29">
        <v>392</v>
      </c>
      <c r="U48" s="29">
        <v>35</v>
      </c>
      <c r="V48" s="29">
        <v>0</v>
      </c>
      <c r="W48" s="30">
        <f t="shared" si="21"/>
        <v>600</v>
      </c>
      <c r="X48" s="31">
        <f t="shared" si="22"/>
        <v>4288.7</v>
      </c>
    </row>
    <row r="49" spans="1:24">
      <c r="A49" s="38">
        <v>44241</v>
      </c>
      <c r="B49" s="29">
        <v>165</v>
      </c>
      <c r="C49" s="29">
        <v>165</v>
      </c>
      <c r="D49" s="18">
        <f t="shared" si="16"/>
        <v>0</v>
      </c>
      <c r="E49" s="29">
        <v>11</v>
      </c>
      <c r="F49" s="29">
        <v>11</v>
      </c>
      <c r="G49" s="18">
        <f t="shared" si="17"/>
        <v>0</v>
      </c>
      <c r="H49" s="29">
        <v>144</v>
      </c>
      <c r="I49" s="29">
        <v>95</v>
      </c>
      <c r="J49" s="29">
        <v>49</v>
      </c>
      <c r="K49" s="18">
        <f t="shared" si="23"/>
        <v>0</v>
      </c>
      <c r="L49" s="29">
        <v>60</v>
      </c>
      <c r="M49" s="29">
        <v>64</v>
      </c>
      <c r="N49" s="28">
        <f t="shared" si="18"/>
        <v>-4</v>
      </c>
      <c r="O49" s="29">
        <v>19</v>
      </c>
      <c r="P49" s="29">
        <v>19</v>
      </c>
      <c r="Q49" s="18">
        <f t="shared" si="19"/>
        <v>0</v>
      </c>
      <c r="R49" s="26">
        <f t="shared" si="20"/>
        <v>350</v>
      </c>
      <c r="S49" s="29">
        <v>156</v>
      </c>
      <c r="T49" s="29">
        <v>415</v>
      </c>
      <c r="U49" s="29">
        <v>29</v>
      </c>
      <c r="V49" s="29">
        <v>0</v>
      </c>
      <c r="W49" s="30">
        <f t="shared" si="21"/>
        <v>600</v>
      </c>
      <c r="X49" s="31">
        <f t="shared" si="22"/>
        <v>4780</v>
      </c>
    </row>
    <row r="50" spans="1:24">
      <c r="A50" s="38">
        <v>44242</v>
      </c>
      <c r="B50" s="29">
        <v>144</v>
      </c>
      <c r="C50" s="29">
        <v>144</v>
      </c>
      <c r="D50" s="18">
        <f t="shared" si="16"/>
        <v>0</v>
      </c>
      <c r="E50" s="29">
        <v>8</v>
      </c>
      <c r="F50" s="29">
        <v>8</v>
      </c>
      <c r="G50" s="18">
        <f t="shared" si="17"/>
        <v>0</v>
      </c>
      <c r="H50" s="29">
        <v>179</v>
      </c>
      <c r="I50" s="29">
        <v>106</v>
      </c>
      <c r="J50" s="29">
        <v>73</v>
      </c>
      <c r="K50" s="18">
        <f t="shared" si="23"/>
        <v>0</v>
      </c>
      <c r="L50" s="29">
        <v>57</v>
      </c>
      <c r="M50" s="29">
        <v>72</v>
      </c>
      <c r="N50" s="28">
        <f t="shared" si="18"/>
        <v>-15</v>
      </c>
      <c r="O50" s="29">
        <v>15</v>
      </c>
      <c r="P50" s="29">
        <v>15</v>
      </c>
      <c r="Q50" s="18">
        <f t="shared" si="19"/>
        <v>0</v>
      </c>
      <c r="R50" s="26">
        <f t="shared" si="20"/>
        <v>330</v>
      </c>
      <c r="S50" s="29">
        <v>165</v>
      </c>
      <c r="T50" s="29">
        <v>478</v>
      </c>
      <c r="U50" s="29">
        <v>36</v>
      </c>
      <c r="V50" s="29">
        <v>0</v>
      </c>
      <c r="W50" s="30">
        <f t="shared" si="21"/>
        <v>679</v>
      </c>
      <c r="X50" s="31">
        <f t="shared" si="22"/>
        <v>4399.3</v>
      </c>
    </row>
    <row r="51" spans="1:24">
      <c r="A51" s="38">
        <v>44243</v>
      </c>
      <c r="B51" s="29">
        <v>181</v>
      </c>
      <c r="C51" s="29">
        <v>183</v>
      </c>
      <c r="D51" s="28">
        <f t="shared" si="16"/>
        <v>-2</v>
      </c>
      <c r="E51" s="29">
        <v>4</v>
      </c>
      <c r="F51" s="29">
        <v>4</v>
      </c>
      <c r="G51" s="18">
        <f t="shared" si="17"/>
        <v>0</v>
      </c>
      <c r="H51" s="29">
        <v>178</v>
      </c>
      <c r="I51" s="29">
        <v>84</v>
      </c>
      <c r="J51" s="29">
        <v>94</v>
      </c>
      <c r="K51" s="18">
        <f t="shared" si="23"/>
        <v>0</v>
      </c>
      <c r="L51" s="29">
        <v>67</v>
      </c>
      <c r="M51" s="29">
        <v>75</v>
      </c>
      <c r="N51" s="28">
        <f t="shared" si="18"/>
        <v>-8</v>
      </c>
      <c r="O51" s="29">
        <v>14</v>
      </c>
      <c r="P51" s="29">
        <v>14</v>
      </c>
      <c r="Q51" s="18">
        <f t="shared" si="19"/>
        <v>0</v>
      </c>
      <c r="R51" s="26">
        <f t="shared" si="20"/>
        <v>350</v>
      </c>
      <c r="S51" s="29">
        <v>144</v>
      </c>
      <c r="T51" s="29">
        <v>415</v>
      </c>
      <c r="U51" s="29">
        <v>33</v>
      </c>
      <c r="V51" s="29">
        <v>0</v>
      </c>
      <c r="W51" s="30">
        <f t="shared" si="21"/>
        <v>592</v>
      </c>
      <c r="X51" s="31">
        <f t="shared" si="22"/>
        <v>4234.3</v>
      </c>
    </row>
    <row r="52" spans="1:24">
      <c r="A52" s="38">
        <v>44244</v>
      </c>
      <c r="B52" s="29">
        <v>143</v>
      </c>
      <c r="C52" s="29">
        <v>143</v>
      </c>
      <c r="D52" s="18">
        <f t="shared" si="16"/>
        <v>0</v>
      </c>
      <c r="E52" s="29">
        <v>3</v>
      </c>
      <c r="F52" s="29">
        <v>3</v>
      </c>
      <c r="G52" s="18">
        <f t="shared" si="17"/>
        <v>0</v>
      </c>
      <c r="H52" s="29">
        <v>197</v>
      </c>
      <c r="I52" s="29">
        <v>79</v>
      </c>
      <c r="J52" s="29">
        <v>118</v>
      </c>
      <c r="K52" s="18">
        <f t="shared" si="23"/>
        <v>0</v>
      </c>
      <c r="L52" s="29">
        <v>56</v>
      </c>
      <c r="M52" s="29">
        <v>66</v>
      </c>
      <c r="N52" s="28">
        <f t="shared" si="18"/>
        <v>-10</v>
      </c>
      <c r="O52" s="29">
        <v>20</v>
      </c>
      <c r="P52" s="29">
        <v>20</v>
      </c>
      <c r="Q52" s="18">
        <f t="shared" si="19"/>
        <v>0</v>
      </c>
      <c r="R52" s="26">
        <f t="shared" si="20"/>
        <v>301</v>
      </c>
      <c r="S52" s="29">
        <v>181</v>
      </c>
      <c r="T52" s="29">
        <v>434</v>
      </c>
      <c r="U52" s="29">
        <v>19</v>
      </c>
      <c r="V52" s="29">
        <v>0</v>
      </c>
      <c r="W52" s="30">
        <f t="shared" si="21"/>
        <v>634</v>
      </c>
      <c r="X52" s="31">
        <f t="shared" si="22"/>
        <v>4449.4</v>
      </c>
    </row>
    <row r="53" spans="1:24">
      <c r="A53" s="38">
        <v>44245</v>
      </c>
      <c r="B53" s="29">
        <v>142</v>
      </c>
      <c r="C53" s="29">
        <v>142</v>
      </c>
      <c r="D53" s="18">
        <f t="shared" si="16"/>
        <v>0</v>
      </c>
      <c r="E53" s="29">
        <v>2</v>
      </c>
      <c r="F53" s="29">
        <v>2</v>
      </c>
      <c r="G53" s="18">
        <f t="shared" si="17"/>
        <v>0</v>
      </c>
      <c r="H53" s="29">
        <v>275</v>
      </c>
      <c r="I53" s="29">
        <v>89</v>
      </c>
      <c r="J53" s="29">
        <v>186</v>
      </c>
      <c r="K53" s="18">
        <f t="shared" si="23"/>
        <v>0</v>
      </c>
      <c r="L53" s="29">
        <v>46</v>
      </c>
      <c r="M53" s="29">
        <v>50</v>
      </c>
      <c r="N53" s="28">
        <f t="shared" si="18"/>
        <v>-4</v>
      </c>
      <c r="O53" s="29">
        <v>22</v>
      </c>
      <c r="P53" s="29">
        <v>22</v>
      </c>
      <c r="Q53" s="18">
        <f t="shared" si="19"/>
        <v>0</v>
      </c>
      <c r="R53" s="26">
        <f t="shared" si="20"/>
        <v>301</v>
      </c>
      <c r="S53" s="29">
        <v>143</v>
      </c>
      <c r="T53" s="29">
        <v>484</v>
      </c>
      <c r="U53" s="29">
        <v>34</v>
      </c>
      <c r="V53" s="29">
        <v>0</v>
      </c>
      <c r="W53" s="30">
        <f t="shared" si="21"/>
        <v>661</v>
      </c>
      <c r="X53" s="31">
        <f t="shared" si="22"/>
        <v>4688.4</v>
      </c>
    </row>
    <row r="54" spans="1:24">
      <c r="A54" s="38">
        <v>44246</v>
      </c>
      <c r="B54" s="29">
        <v>145</v>
      </c>
      <c r="C54" s="29">
        <v>145</v>
      </c>
      <c r="D54" s="18">
        <f t="shared" si="16"/>
        <v>0</v>
      </c>
      <c r="E54" s="29">
        <v>4</v>
      </c>
      <c r="F54" s="29">
        <v>4</v>
      </c>
      <c r="G54" s="18">
        <f t="shared" si="17"/>
        <v>0</v>
      </c>
      <c r="H54" s="29">
        <v>311</v>
      </c>
      <c r="I54" s="29">
        <v>84</v>
      </c>
      <c r="J54" s="29">
        <v>227</v>
      </c>
      <c r="K54" s="18">
        <f t="shared" si="23"/>
        <v>0</v>
      </c>
      <c r="L54" s="29">
        <v>52</v>
      </c>
      <c r="M54" s="29">
        <v>59</v>
      </c>
      <c r="N54" s="28">
        <f t="shared" si="18"/>
        <v>-7</v>
      </c>
      <c r="O54" s="29">
        <v>9</v>
      </c>
      <c r="P54" s="29">
        <v>9</v>
      </c>
      <c r="Q54" s="18">
        <f t="shared" si="19"/>
        <v>0</v>
      </c>
      <c r="R54" s="26">
        <f t="shared" si="20"/>
        <v>294</v>
      </c>
      <c r="S54" s="29">
        <v>142</v>
      </c>
      <c r="T54" s="29">
        <v>607</v>
      </c>
      <c r="U54" s="29">
        <v>28</v>
      </c>
      <c r="V54" s="29">
        <v>0</v>
      </c>
      <c r="W54" s="30">
        <f t="shared" si="21"/>
        <v>777</v>
      </c>
      <c r="X54" s="31">
        <f t="shared" si="22"/>
        <v>3410.8</v>
      </c>
    </row>
    <row r="55" spans="1:24">
      <c r="A55" s="38">
        <v>44247</v>
      </c>
      <c r="B55" s="29">
        <v>136</v>
      </c>
      <c r="C55" s="29">
        <v>136</v>
      </c>
      <c r="D55" s="18">
        <f t="shared" si="16"/>
        <v>0</v>
      </c>
      <c r="E55" s="29">
        <v>0</v>
      </c>
      <c r="F55" s="29">
        <v>0</v>
      </c>
      <c r="G55" s="18">
        <f t="shared" si="17"/>
        <v>0</v>
      </c>
      <c r="H55" s="29">
        <v>268</v>
      </c>
      <c r="I55" s="29">
        <v>73</v>
      </c>
      <c r="J55" s="29">
        <v>195</v>
      </c>
      <c r="K55" s="18">
        <f t="shared" si="23"/>
        <v>0</v>
      </c>
      <c r="L55" s="29">
        <v>44</v>
      </c>
      <c r="M55" s="29">
        <v>50</v>
      </c>
      <c r="N55" s="28">
        <f t="shared" si="18"/>
        <v>-6</v>
      </c>
      <c r="O55" s="29">
        <v>15</v>
      </c>
      <c r="P55" s="29">
        <v>15</v>
      </c>
      <c r="Q55" s="18">
        <f t="shared" si="19"/>
        <v>0</v>
      </c>
      <c r="R55" s="26">
        <f t="shared" si="20"/>
        <v>268</v>
      </c>
      <c r="S55" s="29">
        <v>145</v>
      </c>
      <c r="T55" s="29">
        <v>594</v>
      </c>
      <c r="U55" s="29">
        <v>32</v>
      </c>
      <c r="V55" s="29">
        <v>0</v>
      </c>
      <c r="W55" s="30">
        <f t="shared" si="21"/>
        <v>771</v>
      </c>
      <c r="X55" s="31">
        <f t="shared" si="22"/>
        <v>3695.6</v>
      </c>
    </row>
    <row r="56" spans="1:24">
      <c r="A56" s="38">
        <v>44248</v>
      </c>
      <c r="B56" s="29">
        <v>124</v>
      </c>
      <c r="C56" s="29">
        <v>124</v>
      </c>
      <c r="D56" s="18">
        <f t="shared" si="16"/>
        <v>0</v>
      </c>
      <c r="E56" s="29">
        <v>0</v>
      </c>
      <c r="F56" s="29">
        <v>0</v>
      </c>
      <c r="G56" s="18">
        <f t="shared" si="17"/>
        <v>0</v>
      </c>
      <c r="H56" s="29">
        <v>266</v>
      </c>
      <c r="I56" s="29">
        <v>54</v>
      </c>
      <c r="J56" s="29">
        <v>212</v>
      </c>
      <c r="K56" s="18">
        <f t="shared" si="23"/>
        <v>0</v>
      </c>
      <c r="L56" s="29">
        <v>51</v>
      </c>
      <c r="M56" s="29">
        <v>56</v>
      </c>
      <c r="N56" s="28">
        <f t="shared" si="18"/>
        <v>-5</v>
      </c>
      <c r="O56" s="29">
        <v>12</v>
      </c>
      <c r="P56" s="29">
        <v>12</v>
      </c>
      <c r="Q56" s="18">
        <f t="shared" si="19"/>
        <v>0</v>
      </c>
      <c r="R56" s="26">
        <f t="shared" si="20"/>
        <v>241</v>
      </c>
      <c r="S56" s="29">
        <v>136</v>
      </c>
      <c r="T56" s="29">
        <v>519</v>
      </c>
      <c r="U56" s="29">
        <v>41</v>
      </c>
      <c r="V56" s="29">
        <v>0</v>
      </c>
      <c r="W56" s="30">
        <f t="shared" si="21"/>
        <v>696</v>
      </c>
      <c r="X56" s="31">
        <f t="shared" si="22"/>
        <v>3122.9</v>
      </c>
    </row>
    <row r="57" spans="1:24">
      <c r="A57" s="38">
        <v>44249</v>
      </c>
      <c r="B57" s="29">
        <v>101</v>
      </c>
      <c r="C57" s="29">
        <v>101</v>
      </c>
      <c r="D57" s="18">
        <f t="shared" si="16"/>
        <v>0</v>
      </c>
      <c r="E57" s="29">
        <v>0</v>
      </c>
      <c r="F57" s="29">
        <v>0</v>
      </c>
      <c r="G57" s="18">
        <f t="shared" si="17"/>
        <v>0</v>
      </c>
      <c r="H57" s="29">
        <v>315</v>
      </c>
      <c r="I57" s="29">
        <v>60</v>
      </c>
      <c r="J57" s="29">
        <v>256</v>
      </c>
      <c r="K57" s="28">
        <f t="shared" si="23"/>
        <v>-1</v>
      </c>
      <c r="L57" s="29">
        <v>39</v>
      </c>
      <c r="M57" s="29">
        <v>39</v>
      </c>
      <c r="N57" s="18">
        <f t="shared" si="18"/>
        <v>0</v>
      </c>
      <c r="O57" s="29">
        <v>12</v>
      </c>
      <c r="P57" s="29">
        <v>12</v>
      </c>
      <c r="Q57" s="18">
        <f t="shared" si="19"/>
        <v>0</v>
      </c>
      <c r="R57" s="26">
        <f t="shared" si="20"/>
        <v>211</v>
      </c>
      <c r="S57" s="29">
        <v>124</v>
      </c>
      <c r="T57" s="29">
        <v>697</v>
      </c>
      <c r="U57" s="29">
        <v>46</v>
      </c>
      <c r="V57" s="29">
        <v>0</v>
      </c>
      <c r="W57" s="30">
        <f t="shared" si="21"/>
        <v>867</v>
      </c>
      <c r="X57" s="31">
        <f t="shared" si="22"/>
        <v>2964.1</v>
      </c>
    </row>
    <row r="58" spans="1:24">
      <c r="A58" s="38">
        <v>44250</v>
      </c>
      <c r="B58" s="29">
        <v>70</v>
      </c>
      <c r="C58" s="29">
        <v>70</v>
      </c>
      <c r="D58" s="18">
        <f t="shared" si="16"/>
        <v>0</v>
      </c>
      <c r="E58" s="29">
        <v>0</v>
      </c>
      <c r="F58" s="29">
        <v>0</v>
      </c>
      <c r="G58" s="18">
        <f t="shared" si="17"/>
        <v>0</v>
      </c>
      <c r="H58" s="29">
        <v>299</v>
      </c>
      <c r="I58" s="29">
        <v>56</v>
      </c>
      <c r="J58" s="29">
        <v>246</v>
      </c>
      <c r="K58" s="28">
        <f t="shared" si="23"/>
        <v>-3</v>
      </c>
      <c r="L58" s="29">
        <v>40</v>
      </c>
      <c r="M58" s="29">
        <v>46</v>
      </c>
      <c r="N58" s="28">
        <f t="shared" si="18"/>
        <v>-6</v>
      </c>
      <c r="O58" s="29">
        <v>4</v>
      </c>
      <c r="P58" s="29">
        <v>4</v>
      </c>
      <c r="Q58" s="18">
        <f t="shared" si="19"/>
        <v>0</v>
      </c>
      <c r="R58" s="26">
        <f t="shared" si="20"/>
        <v>167</v>
      </c>
      <c r="S58" s="29">
        <v>101</v>
      </c>
      <c r="T58" s="29">
        <v>678</v>
      </c>
      <c r="U58" s="29">
        <v>37</v>
      </c>
      <c r="V58" s="29">
        <v>0</v>
      </c>
      <c r="W58" s="30">
        <f t="shared" si="21"/>
        <v>816</v>
      </c>
      <c r="X58" s="31">
        <f t="shared" si="22"/>
        <v>1937</v>
      </c>
    </row>
    <row r="59" spans="1:24">
      <c r="A59" s="38">
        <v>44251</v>
      </c>
      <c r="B59" s="29">
        <v>73</v>
      </c>
      <c r="C59" s="29">
        <v>73</v>
      </c>
      <c r="D59" s="18">
        <f t="shared" si="16"/>
        <v>0</v>
      </c>
      <c r="E59" s="29">
        <v>0</v>
      </c>
      <c r="F59" s="29">
        <v>0</v>
      </c>
      <c r="G59" s="18">
        <f t="shared" si="17"/>
        <v>0</v>
      </c>
      <c r="H59" s="29">
        <v>324</v>
      </c>
      <c r="I59" s="29">
        <v>48</v>
      </c>
      <c r="J59" s="29">
        <v>276</v>
      </c>
      <c r="K59" s="18">
        <f t="shared" si="23"/>
        <v>0</v>
      </c>
      <c r="L59" s="29">
        <v>44</v>
      </c>
      <c r="M59" s="29">
        <v>46</v>
      </c>
      <c r="N59" s="28">
        <f t="shared" si="18"/>
        <v>-2</v>
      </c>
      <c r="O59" s="29">
        <v>12</v>
      </c>
      <c r="P59" s="29">
        <v>12</v>
      </c>
      <c r="Q59" s="18">
        <f t="shared" si="19"/>
        <v>0</v>
      </c>
      <c r="R59" s="26">
        <f t="shared" si="20"/>
        <v>177</v>
      </c>
      <c r="S59" s="29">
        <v>70</v>
      </c>
      <c r="T59" s="29">
        <v>576</v>
      </c>
      <c r="U59" s="29">
        <v>32</v>
      </c>
      <c r="V59" s="29">
        <v>0</v>
      </c>
      <c r="W59" s="30">
        <f t="shared" si="21"/>
        <v>678</v>
      </c>
      <c r="X59" s="31">
        <f t="shared" si="22"/>
        <v>2708.6</v>
      </c>
    </row>
    <row r="60" spans="1:24">
      <c r="A60" s="38">
        <v>44252</v>
      </c>
      <c r="B60" s="29">
        <v>76</v>
      </c>
      <c r="C60" s="29">
        <v>76</v>
      </c>
      <c r="D60" s="18">
        <f t="shared" si="16"/>
        <v>0</v>
      </c>
      <c r="E60" s="29">
        <v>3</v>
      </c>
      <c r="F60" s="29">
        <v>3</v>
      </c>
      <c r="G60" s="18">
        <f t="shared" si="17"/>
        <v>0</v>
      </c>
      <c r="H60" s="29">
        <v>295</v>
      </c>
      <c r="I60" s="29">
        <v>56</v>
      </c>
      <c r="J60" s="29">
        <v>239</v>
      </c>
      <c r="K60" s="18">
        <f t="shared" si="23"/>
        <v>0</v>
      </c>
      <c r="L60" s="29">
        <v>46</v>
      </c>
      <c r="M60" s="29">
        <v>52</v>
      </c>
      <c r="N60" s="28">
        <f t="shared" si="18"/>
        <v>-6</v>
      </c>
      <c r="O60" s="29">
        <v>14</v>
      </c>
      <c r="P60" s="29">
        <v>14</v>
      </c>
      <c r="Q60" s="18">
        <f t="shared" si="19"/>
        <v>0</v>
      </c>
      <c r="R60" s="26">
        <f t="shared" si="20"/>
        <v>195</v>
      </c>
      <c r="S60" s="29">
        <v>73</v>
      </c>
      <c r="T60" s="29">
        <v>669</v>
      </c>
      <c r="U60" s="29">
        <v>38</v>
      </c>
      <c r="V60" s="29">
        <v>0</v>
      </c>
      <c r="W60" s="30">
        <f t="shared" si="21"/>
        <v>780</v>
      </c>
      <c r="X60" s="31">
        <f t="shared" si="22"/>
        <v>3076.4</v>
      </c>
    </row>
    <row r="61" spans="1:24">
      <c r="A61" s="38">
        <v>44253</v>
      </c>
      <c r="B61" s="29">
        <v>140</v>
      </c>
      <c r="C61" s="29">
        <v>140</v>
      </c>
      <c r="D61" s="18">
        <f t="shared" si="16"/>
        <v>0</v>
      </c>
      <c r="E61" s="29">
        <v>17</v>
      </c>
      <c r="F61" s="29">
        <v>17</v>
      </c>
      <c r="G61" s="18">
        <f t="shared" si="17"/>
        <v>0</v>
      </c>
      <c r="H61" s="29">
        <v>236</v>
      </c>
      <c r="I61" s="29">
        <v>72</v>
      </c>
      <c r="J61" s="29">
        <v>164</v>
      </c>
      <c r="K61" s="18">
        <f t="shared" si="23"/>
        <v>0</v>
      </c>
      <c r="L61" s="29">
        <v>48</v>
      </c>
      <c r="M61" s="29">
        <v>60</v>
      </c>
      <c r="N61" s="28">
        <f t="shared" si="18"/>
        <v>-12</v>
      </c>
      <c r="O61" s="29">
        <v>10</v>
      </c>
      <c r="P61" s="29">
        <v>10</v>
      </c>
      <c r="Q61" s="18">
        <f t="shared" si="19"/>
        <v>0</v>
      </c>
      <c r="R61" s="26">
        <f t="shared" si="20"/>
        <v>287</v>
      </c>
      <c r="S61" s="29">
        <v>76</v>
      </c>
      <c r="T61" s="29">
        <v>868</v>
      </c>
      <c r="U61" s="29">
        <v>45</v>
      </c>
      <c r="V61" s="29">
        <v>0</v>
      </c>
      <c r="W61" s="30">
        <f t="shared" si="21"/>
        <v>989</v>
      </c>
      <c r="X61" s="31">
        <f t="shared" si="22"/>
        <v>3330.2</v>
      </c>
    </row>
    <row r="62" spans="1:24">
      <c r="A62" s="38">
        <v>44254</v>
      </c>
      <c r="B62" s="29">
        <v>141</v>
      </c>
      <c r="C62" s="29">
        <v>141</v>
      </c>
      <c r="D62" s="18">
        <f t="shared" si="16"/>
        <v>0</v>
      </c>
      <c r="E62" s="29">
        <v>23</v>
      </c>
      <c r="F62" s="29">
        <v>23</v>
      </c>
      <c r="G62" s="18">
        <f t="shared" si="17"/>
        <v>0</v>
      </c>
      <c r="H62" s="29">
        <v>232</v>
      </c>
      <c r="I62" s="29">
        <v>78</v>
      </c>
      <c r="J62" s="29">
        <v>154</v>
      </c>
      <c r="K62" s="18">
        <f t="shared" si="23"/>
        <v>0</v>
      </c>
      <c r="L62" s="29">
        <v>55</v>
      </c>
      <c r="M62" s="29">
        <v>56</v>
      </c>
      <c r="N62" s="28">
        <f t="shared" si="18"/>
        <v>-1</v>
      </c>
      <c r="O62" s="29">
        <v>14</v>
      </c>
      <c r="P62" s="29">
        <v>14</v>
      </c>
      <c r="Q62" s="18">
        <f t="shared" si="19"/>
        <v>0</v>
      </c>
      <c r="R62" s="26">
        <f t="shared" si="20"/>
        <v>311</v>
      </c>
      <c r="S62" s="29">
        <v>140</v>
      </c>
      <c r="T62" s="29">
        <v>885</v>
      </c>
      <c r="U62" s="29">
        <v>45</v>
      </c>
      <c r="V62" s="29">
        <v>0</v>
      </c>
      <c r="W62" s="30">
        <f t="shared" si="21"/>
        <v>1070</v>
      </c>
      <c r="X62" s="31">
        <f t="shared" si="22"/>
        <v>3920.5</v>
      </c>
    </row>
    <row r="63" spans="1:24">
      <c r="A63" s="38">
        <v>44255</v>
      </c>
      <c r="B63" s="29">
        <v>112</v>
      </c>
      <c r="C63" s="29">
        <v>112</v>
      </c>
      <c r="D63" s="18">
        <f t="shared" si="16"/>
        <v>0</v>
      </c>
      <c r="E63" s="29">
        <v>13</v>
      </c>
      <c r="F63" s="29">
        <v>13</v>
      </c>
      <c r="G63" s="18">
        <f t="shared" si="17"/>
        <v>0</v>
      </c>
      <c r="H63" s="29">
        <v>275</v>
      </c>
      <c r="I63" s="29">
        <v>66</v>
      </c>
      <c r="J63" s="29">
        <v>209</v>
      </c>
      <c r="K63" s="18">
        <f t="shared" si="23"/>
        <v>0</v>
      </c>
      <c r="L63" s="29">
        <v>57</v>
      </c>
      <c r="M63" s="29">
        <v>64</v>
      </c>
      <c r="N63" s="28">
        <f t="shared" si="18"/>
        <v>-7</v>
      </c>
      <c r="O63" s="29">
        <v>7</v>
      </c>
      <c r="P63" s="29">
        <v>7</v>
      </c>
      <c r="Q63" s="18">
        <f t="shared" si="19"/>
        <v>0</v>
      </c>
      <c r="R63" s="26">
        <f t="shared" si="20"/>
        <v>255</v>
      </c>
      <c r="S63" s="29">
        <v>141</v>
      </c>
      <c r="T63" s="29">
        <v>1242</v>
      </c>
      <c r="U63" s="29">
        <v>191</v>
      </c>
      <c r="V63" s="29">
        <v>0</v>
      </c>
      <c r="W63" s="30">
        <f t="shared" si="21"/>
        <v>1574</v>
      </c>
      <c r="X63" s="31">
        <f t="shared" si="22"/>
        <v>2872.3</v>
      </c>
    </row>
    <row r="64" spans="1:24">
      <c r="A64" s="38">
        <v>44256</v>
      </c>
      <c r="B64" s="29">
        <v>57</v>
      </c>
      <c r="C64" s="29">
        <v>57</v>
      </c>
      <c r="D64" s="18">
        <f t="shared" si="16"/>
        <v>0</v>
      </c>
      <c r="E64" s="29">
        <v>3</v>
      </c>
      <c r="F64" s="29">
        <v>3</v>
      </c>
      <c r="G64" s="18">
        <f t="shared" si="17"/>
        <v>0</v>
      </c>
      <c r="H64" s="29">
        <v>297</v>
      </c>
      <c r="I64" s="29">
        <v>64</v>
      </c>
      <c r="J64" s="29">
        <v>233</v>
      </c>
      <c r="K64" s="18">
        <f t="shared" si="23"/>
        <v>0</v>
      </c>
      <c r="L64" s="29">
        <v>56</v>
      </c>
      <c r="M64" s="29">
        <v>59</v>
      </c>
      <c r="N64" s="28">
        <f t="shared" si="18"/>
        <v>-3</v>
      </c>
      <c r="O64" s="29">
        <v>12</v>
      </c>
      <c r="P64" s="29">
        <v>12</v>
      </c>
      <c r="Q64" s="18">
        <f t="shared" si="19"/>
        <v>0</v>
      </c>
      <c r="R64" s="26">
        <f t="shared" si="20"/>
        <v>192</v>
      </c>
      <c r="S64" s="29">
        <v>112</v>
      </c>
      <c r="T64" s="29">
        <v>818</v>
      </c>
      <c r="U64" s="29">
        <v>64</v>
      </c>
      <c r="V64" s="29">
        <v>0</v>
      </c>
      <c r="W64" s="30">
        <f t="shared" si="21"/>
        <v>994</v>
      </c>
      <c r="X64" s="31">
        <f t="shared" si="22"/>
        <v>3002.4</v>
      </c>
    </row>
    <row r="65" spans="1:24">
      <c r="A65" s="38">
        <v>44257</v>
      </c>
      <c r="B65" s="29">
        <v>47</v>
      </c>
      <c r="C65" s="29">
        <v>47</v>
      </c>
      <c r="D65" s="18">
        <f t="shared" si="16"/>
        <v>0</v>
      </c>
      <c r="E65" s="29">
        <v>4</v>
      </c>
      <c r="F65" s="29">
        <v>4</v>
      </c>
      <c r="G65" s="18">
        <f t="shared" si="17"/>
        <v>0</v>
      </c>
      <c r="H65" s="29">
        <v>342</v>
      </c>
      <c r="I65" s="29">
        <v>49</v>
      </c>
      <c r="J65" s="29">
        <v>293</v>
      </c>
      <c r="K65" s="18">
        <f t="shared" si="23"/>
        <v>0</v>
      </c>
      <c r="L65" s="29">
        <v>28</v>
      </c>
      <c r="M65" s="29">
        <v>29</v>
      </c>
      <c r="N65" s="28">
        <f t="shared" si="18"/>
        <v>-1</v>
      </c>
      <c r="O65" s="29">
        <v>33</v>
      </c>
      <c r="P65" s="29">
        <v>33</v>
      </c>
      <c r="Q65" s="18">
        <f t="shared" si="19"/>
        <v>0</v>
      </c>
      <c r="R65" s="26">
        <f t="shared" si="20"/>
        <v>161</v>
      </c>
      <c r="S65" s="29">
        <v>57</v>
      </c>
      <c r="T65" s="29">
        <v>811</v>
      </c>
      <c r="U65" s="29">
        <v>58</v>
      </c>
      <c r="V65" s="29">
        <v>0</v>
      </c>
      <c r="W65" s="30">
        <f t="shared" si="21"/>
        <v>926</v>
      </c>
      <c r="X65" s="31">
        <f t="shared" si="22"/>
        <v>4534.2</v>
      </c>
    </row>
    <row r="66" spans="1:24">
      <c r="A66" s="38">
        <v>44258</v>
      </c>
      <c r="B66" s="29">
        <v>44</v>
      </c>
      <c r="C66" s="29">
        <v>44</v>
      </c>
      <c r="D66" s="18">
        <f t="shared" si="16"/>
        <v>0</v>
      </c>
      <c r="E66" s="29">
        <v>0</v>
      </c>
      <c r="F66" s="29">
        <v>0</v>
      </c>
      <c r="G66" s="18">
        <f t="shared" si="17"/>
        <v>0</v>
      </c>
      <c r="H66" s="29">
        <v>308</v>
      </c>
      <c r="I66" s="29">
        <v>30</v>
      </c>
      <c r="J66" s="29">
        <v>278</v>
      </c>
      <c r="K66" s="18">
        <f t="shared" si="23"/>
        <v>0</v>
      </c>
      <c r="L66" s="29">
        <v>18</v>
      </c>
      <c r="M66" s="29">
        <v>20</v>
      </c>
      <c r="N66" s="28">
        <f t="shared" si="18"/>
        <v>-2</v>
      </c>
      <c r="O66" s="29">
        <v>8</v>
      </c>
      <c r="P66" s="29">
        <v>8</v>
      </c>
      <c r="Q66" s="18">
        <f t="shared" si="19"/>
        <v>0</v>
      </c>
      <c r="R66" s="26">
        <f t="shared" si="20"/>
        <v>100</v>
      </c>
      <c r="S66" s="29">
        <v>47</v>
      </c>
      <c r="T66" s="29">
        <v>854</v>
      </c>
      <c r="U66" s="29">
        <v>48</v>
      </c>
      <c r="V66" s="29">
        <v>0</v>
      </c>
      <c r="W66" s="30">
        <f t="shared" si="21"/>
        <v>949</v>
      </c>
      <c r="X66" s="31">
        <f t="shared" si="22"/>
        <v>1640.2</v>
      </c>
    </row>
    <row r="67" spans="1:24">
      <c r="A67" s="38">
        <v>44259</v>
      </c>
      <c r="B67" s="29">
        <v>48</v>
      </c>
      <c r="C67" s="29">
        <v>48</v>
      </c>
      <c r="D67" s="18">
        <f t="shared" si="16"/>
        <v>0</v>
      </c>
      <c r="E67" s="29">
        <v>1</v>
      </c>
      <c r="F67" s="29">
        <v>1</v>
      </c>
      <c r="G67" s="18">
        <f t="shared" si="17"/>
        <v>0</v>
      </c>
      <c r="H67" s="29">
        <v>291</v>
      </c>
      <c r="I67" s="29">
        <v>42</v>
      </c>
      <c r="J67" s="29">
        <v>249</v>
      </c>
      <c r="K67" s="18">
        <f t="shared" si="23"/>
        <v>0</v>
      </c>
      <c r="L67" s="29">
        <v>25</v>
      </c>
      <c r="M67" s="29">
        <v>26</v>
      </c>
      <c r="N67" s="28">
        <f t="shared" si="18"/>
        <v>-1</v>
      </c>
      <c r="O67" s="29">
        <v>5</v>
      </c>
      <c r="P67" s="29">
        <v>5</v>
      </c>
      <c r="Q67" s="18">
        <f t="shared" si="19"/>
        <v>0</v>
      </c>
      <c r="R67" s="26">
        <f t="shared" si="20"/>
        <v>121</v>
      </c>
      <c r="S67" s="29">
        <v>44</v>
      </c>
      <c r="T67" s="29">
        <v>934</v>
      </c>
      <c r="U67" s="29">
        <v>55</v>
      </c>
      <c r="V67" s="29">
        <v>0</v>
      </c>
      <c r="W67" s="30">
        <f t="shared" si="21"/>
        <v>1033</v>
      </c>
      <c r="X67" s="31">
        <f t="shared" si="22"/>
        <v>1617.5</v>
      </c>
    </row>
    <row r="68" spans="1:24">
      <c r="A68" s="38">
        <v>44260</v>
      </c>
      <c r="B68" s="29">
        <v>80</v>
      </c>
      <c r="C68" s="29">
        <v>80</v>
      </c>
      <c r="D68" s="18">
        <f t="shared" si="16"/>
        <v>0</v>
      </c>
      <c r="E68" s="29">
        <v>3</v>
      </c>
      <c r="F68" s="29">
        <v>3</v>
      </c>
      <c r="G68" s="18">
        <f t="shared" si="17"/>
        <v>0</v>
      </c>
      <c r="H68" s="29">
        <v>256</v>
      </c>
      <c r="I68" s="29">
        <v>67</v>
      </c>
      <c r="J68" s="29">
        <v>189</v>
      </c>
      <c r="K68" s="18">
        <f t="shared" si="23"/>
        <v>0</v>
      </c>
      <c r="L68" s="29">
        <v>57</v>
      </c>
      <c r="M68" s="29">
        <v>58</v>
      </c>
      <c r="N68" s="28">
        <f t="shared" si="18"/>
        <v>-1</v>
      </c>
      <c r="O68" s="29">
        <v>15</v>
      </c>
      <c r="P68" s="29">
        <v>15</v>
      </c>
      <c r="Q68" s="18">
        <f t="shared" si="19"/>
        <v>0</v>
      </c>
      <c r="R68" s="26">
        <f t="shared" si="20"/>
        <v>222</v>
      </c>
      <c r="S68" s="29">
        <v>48</v>
      </c>
      <c r="T68" s="29">
        <v>852</v>
      </c>
      <c r="U68" s="29">
        <v>48</v>
      </c>
      <c r="V68" s="29">
        <v>0</v>
      </c>
      <c r="W68" s="30">
        <f t="shared" si="21"/>
        <v>948</v>
      </c>
      <c r="X68" s="31">
        <f t="shared" si="22"/>
        <v>3469.3</v>
      </c>
    </row>
    <row r="69" spans="1:24">
      <c r="A69" s="38">
        <v>44261</v>
      </c>
      <c r="B69" s="29">
        <v>157</v>
      </c>
      <c r="C69" s="29">
        <v>157</v>
      </c>
      <c r="D69" s="18">
        <f t="shared" si="16"/>
        <v>0</v>
      </c>
      <c r="E69" s="29">
        <v>3</v>
      </c>
      <c r="F69" s="29">
        <v>3</v>
      </c>
      <c r="G69" s="18">
        <f t="shared" si="17"/>
        <v>0</v>
      </c>
      <c r="H69" s="29">
        <v>318</v>
      </c>
      <c r="I69" s="29">
        <v>97</v>
      </c>
      <c r="J69" s="29">
        <v>221</v>
      </c>
      <c r="K69" s="18">
        <f t="shared" si="23"/>
        <v>0</v>
      </c>
      <c r="L69" s="29">
        <v>72</v>
      </c>
      <c r="M69" s="29">
        <v>74</v>
      </c>
      <c r="N69" s="28">
        <f t="shared" si="18"/>
        <v>-2</v>
      </c>
      <c r="O69" s="29">
        <v>17</v>
      </c>
      <c r="P69" s="29">
        <v>17</v>
      </c>
      <c r="Q69" s="18">
        <f t="shared" si="19"/>
        <v>0</v>
      </c>
      <c r="R69" s="26">
        <f t="shared" si="20"/>
        <v>346</v>
      </c>
      <c r="S69" s="29">
        <v>80</v>
      </c>
      <c r="T69" s="29">
        <v>936</v>
      </c>
      <c r="U69" s="29">
        <v>45</v>
      </c>
      <c r="V69" s="29">
        <v>0</v>
      </c>
      <c r="W69" s="30">
        <f t="shared" si="21"/>
        <v>1061</v>
      </c>
      <c r="X69" s="31">
        <f t="shared" si="22"/>
        <v>4650.8</v>
      </c>
    </row>
    <row r="70" spans="1:24">
      <c r="A70" s="38">
        <v>44262</v>
      </c>
      <c r="B70" s="29">
        <v>94</v>
      </c>
      <c r="C70" s="29">
        <v>94</v>
      </c>
      <c r="D70" s="18">
        <f t="shared" si="16"/>
        <v>0</v>
      </c>
      <c r="E70" s="29">
        <v>0</v>
      </c>
      <c r="F70" s="29">
        <v>0</v>
      </c>
      <c r="G70" s="18">
        <f t="shared" si="17"/>
        <v>0</v>
      </c>
      <c r="H70" s="29">
        <v>222</v>
      </c>
      <c r="I70" s="29">
        <v>62</v>
      </c>
      <c r="J70" s="29">
        <v>160</v>
      </c>
      <c r="K70" s="18">
        <f t="shared" si="23"/>
        <v>0</v>
      </c>
      <c r="L70" s="29">
        <v>42</v>
      </c>
      <c r="M70" s="29">
        <v>45</v>
      </c>
      <c r="N70" s="28">
        <f t="shared" si="18"/>
        <v>-3</v>
      </c>
      <c r="O70" s="29">
        <v>7</v>
      </c>
      <c r="P70" s="29">
        <v>7</v>
      </c>
      <c r="Q70" s="18">
        <f t="shared" si="19"/>
        <v>0</v>
      </c>
      <c r="R70" s="26">
        <f t="shared" si="20"/>
        <v>205</v>
      </c>
      <c r="S70" s="29">
        <v>157</v>
      </c>
      <c r="T70" s="29">
        <v>854</v>
      </c>
      <c r="U70" s="29">
        <v>59</v>
      </c>
      <c r="V70" s="29">
        <v>0</v>
      </c>
      <c r="W70" s="30">
        <f t="shared" si="21"/>
        <v>1070</v>
      </c>
      <c r="X70" s="31">
        <f t="shared" si="22"/>
        <v>2508.8</v>
      </c>
    </row>
    <row r="71" spans="1:24">
      <c r="A71" s="38">
        <v>44263</v>
      </c>
      <c r="B71" s="29">
        <v>53</v>
      </c>
      <c r="C71" s="29">
        <v>53</v>
      </c>
      <c r="D71" s="18">
        <f t="shared" si="16"/>
        <v>0</v>
      </c>
      <c r="E71" s="29">
        <v>0</v>
      </c>
      <c r="F71" s="29">
        <v>0</v>
      </c>
      <c r="G71" s="18">
        <f t="shared" si="17"/>
        <v>0</v>
      </c>
      <c r="H71" s="29">
        <v>200</v>
      </c>
      <c r="I71" s="29">
        <v>43</v>
      </c>
      <c r="J71" s="29">
        <v>157</v>
      </c>
      <c r="K71" s="18">
        <f t="shared" si="23"/>
        <v>0</v>
      </c>
      <c r="L71" s="29">
        <v>30</v>
      </c>
      <c r="M71" s="29">
        <v>31</v>
      </c>
      <c r="N71" s="28">
        <f t="shared" si="18"/>
        <v>-1</v>
      </c>
      <c r="O71" s="29">
        <v>6</v>
      </c>
      <c r="P71" s="29">
        <v>6</v>
      </c>
      <c r="Q71" s="18">
        <f t="shared" si="19"/>
        <v>0</v>
      </c>
      <c r="R71" s="26">
        <f t="shared" si="20"/>
        <v>132</v>
      </c>
      <c r="S71" s="29">
        <v>94</v>
      </c>
      <c r="T71" s="29">
        <v>885</v>
      </c>
      <c r="U71" s="29">
        <v>45</v>
      </c>
      <c r="V71" s="29">
        <v>0</v>
      </c>
      <c r="W71" s="30">
        <f t="shared" si="21"/>
        <v>1024</v>
      </c>
      <c r="X71" s="31">
        <f t="shared" si="22"/>
        <v>1801</v>
      </c>
    </row>
    <row r="72" spans="1:24">
      <c r="A72" s="38">
        <v>44264</v>
      </c>
      <c r="B72" s="29">
        <v>43</v>
      </c>
      <c r="C72" s="29">
        <v>43</v>
      </c>
      <c r="D72" s="18">
        <f t="shared" si="16"/>
        <v>0</v>
      </c>
      <c r="E72" s="29">
        <v>0</v>
      </c>
      <c r="F72" s="29">
        <v>0</v>
      </c>
      <c r="G72" s="18">
        <f t="shared" si="17"/>
        <v>0</v>
      </c>
      <c r="H72" s="29">
        <v>212</v>
      </c>
      <c r="I72" s="29">
        <v>24</v>
      </c>
      <c r="J72" s="29">
        <v>188</v>
      </c>
      <c r="K72" s="18">
        <f t="shared" si="23"/>
        <v>0</v>
      </c>
      <c r="L72" s="29">
        <v>30</v>
      </c>
      <c r="M72" s="29">
        <v>34</v>
      </c>
      <c r="N72" s="28">
        <f t="shared" si="18"/>
        <v>-4</v>
      </c>
      <c r="O72" s="29">
        <v>12</v>
      </c>
      <c r="P72" s="29">
        <v>12</v>
      </c>
      <c r="Q72" s="18">
        <f t="shared" si="19"/>
        <v>0</v>
      </c>
      <c r="R72" s="26">
        <f t="shared" si="20"/>
        <v>109</v>
      </c>
      <c r="S72" s="29">
        <v>53</v>
      </c>
      <c r="T72" s="29">
        <v>941</v>
      </c>
      <c r="U72" s="29">
        <v>53</v>
      </c>
      <c r="V72" s="29">
        <v>0</v>
      </c>
      <c r="W72" s="30">
        <f t="shared" si="21"/>
        <v>1047</v>
      </c>
      <c r="X72" s="31">
        <f t="shared" si="22"/>
        <v>2060</v>
      </c>
    </row>
    <row r="73" spans="1:24">
      <c r="A73" s="38">
        <v>44265</v>
      </c>
      <c r="B73" s="29">
        <v>52</v>
      </c>
      <c r="C73" s="29">
        <v>52</v>
      </c>
      <c r="D73" s="18">
        <f t="shared" si="16"/>
        <v>0</v>
      </c>
      <c r="E73" s="29">
        <v>0</v>
      </c>
      <c r="F73" s="29">
        <v>0</v>
      </c>
      <c r="G73" s="18">
        <f t="shared" si="17"/>
        <v>0</v>
      </c>
      <c r="H73" s="29">
        <v>34</v>
      </c>
      <c r="I73" s="29">
        <v>34</v>
      </c>
      <c r="J73" s="29">
        <v>0</v>
      </c>
      <c r="K73" s="18">
        <f t="shared" si="23"/>
        <v>0</v>
      </c>
      <c r="L73" s="29">
        <v>17</v>
      </c>
      <c r="M73" s="29">
        <v>22</v>
      </c>
      <c r="N73" s="28">
        <f t="shared" si="18"/>
        <v>-5</v>
      </c>
      <c r="O73" s="29">
        <v>6</v>
      </c>
      <c r="P73" s="29">
        <v>6</v>
      </c>
      <c r="Q73" s="18">
        <f t="shared" si="19"/>
        <v>0</v>
      </c>
      <c r="R73" s="26">
        <f t="shared" si="20"/>
        <v>109</v>
      </c>
      <c r="S73" s="29">
        <v>43</v>
      </c>
      <c r="T73" s="29">
        <v>808</v>
      </c>
      <c r="U73" s="29">
        <v>67</v>
      </c>
      <c r="V73" s="29">
        <v>0</v>
      </c>
      <c r="W73" s="30">
        <f t="shared" si="21"/>
        <v>918</v>
      </c>
      <c r="X73" s="31">
        <f t="shared" si="22"/>
        <v>1532.3</v>
      </c>
    </row>
    <row r="74" spans="1:24">
      <c r="A74" s="38">
        <v>44266</v>
      </c>
      <c r="B74" s="29">
        <v>60</v>
      </c>
      <c r="C74" s="29">
        <v>60</v>
      </c>
      <c r="D74" s="18">
        <f t="shared" si="16"/>
        <v>0</v>
      </c>
      <c r="E74" s="29">
        <v>2</v>
      </c>
      <c r="F74" s="29">
        <v>2</v>
      </c>
      <c r="G74" s="18">
        <f t="shared" si="17"/>
        <v>0</v>
      </c>
      <c r="H74" s="29">
        <v>23</v>
      </c>
      <c r="I74" s="29">
        <v>23</v>
      </c>
      <c r="J74" s="29">
        <v>0</v>
      </c>
      <c r="K74" s="18">
        <f t="shared" si="23"/>
        <v>0</v>
      </c>
      <c r="L74" s="29">
        <v>29</v>
      </c>
      <c r="M74" s="29">
        <v>36</v>
      </c>
      <c r="N74" s="28">
        <f t="shared" si="18"/>
        <v>-7</v>
      </c>
      <c r="O74" s="29">
        <v>10</v>
      </c>
      <c r="P74" s="29">
        <v>10</v>
      </c>
      <c r="Q74" s="18">
        <f t="shared" si="19"/>
        <v>0</v>
      </c>
      <c r="R74" s="26">
        <f t="shared" si="20"/>
        <v>124</v>
      </c>
      <c r="S74" s="29">
        <v>52</v>
      </c>
      <c r="T74" s="29">
        <v>897</v>
      </c>
      <c r="U74" s="29">
        <v>78</v>
      </c>
      <c r="V74" s="29">
        <v>0</v>
      </c>
      <c r="W74" s="30">
        <f t="shared" si="21"/>
        <v>1027</v>
      </c>
      <c r="X74" s="31">
        <f t="shared" si="22"/>
        <v>1932.1</v>
      </c>
    </row>
    <row r="75" spans="1:24">
      <c r="A75" s="38">
        <v>44267</v>
      </c>
      <c r="B75" s="29">
        <v>70</v>
      </c>
      <c r="C75" s="29">
        <v>70</v>
      </c>
      <c r="D75" s="18">
        <f t="shared" si="16"/>
        <v>0</v>
      </c>
      <c r="E75" s="29">
        <v>1</v>
      </c>
      <c r="F75" s="29">
        <v>1</v>
      </c>
      <c r="G75" s="18">
        <f t="shared" si="17"/>
        <v>0</v>
      </c>
      <c r="H75" s="29">
        <v>59</v>
      </c>
      <c r="I75" s="29">
        <v>59</v>
      </c>
      <c r="J75" s="29">
        <v>0</v>
      </c>
      <c r="K75" s="18">
        <f t="shared" si="23"/>
        <v>0</v>
      </c>
      <c r="L75" s="29">
        <v>42</v>
      </c>
      <c r="M75" s="29">
        <v>44</v>
      </c>
      <c r="N75" s="28">
        <f t="shared" si="18"/>
        <v>-2</v>
      </c>
      <c r="O75" s="29">
        <v>9</v>
      </c>
      <c r="P75" s="29">
        <v>9</v>
      </c>
      <c r="Q75" s="18">
        <f t="shared" si="19"/>
        <v>0</v>
      </c>
      <c r="R75" s="26">
        <f t="shared" si="20"/>
        <v>181</v>
      </c>
      <c r="S75" s="29">
        <v>60</v>
      </c>
      <c r="T75" s="29">
        <v>756</v>
      </c>
      <c r="U75" s="29">
        <v>45</v>
      </c>
      <c r="V75" s="29">
        <v>0</v>
      </c>
      <c r="W75" s="30">
        <f t="shared" si="21"/>
        <v>861</v>
      </c>
      <c r="X75" s="31">
        <f t="shared" si="22"/>
        <v>2546.8</v>
      </c>
    </row>
    <row r="76" spans="1:24">
      <c r="A76" s="38">
        <v>44268</v>
      </c>
      <c r="B76" s="29">
        <v>124</v>
      </c>
      <c r="C76" s="29">
        <v>124</v>
      </c>
      <c r="D76" s="18">
        <f t="shared" si="16"/>
        <v>0</v>
      </c>
      <c r="E76" s="29">
        <v>1</v>
      </c>
      <c r="F76" s="29">
        <v>1</v>
      </c>
      <c r="G76" s="18">
        <f t="shared" si="17"/>
        <v>0</v>
      </c>
      <c r="H76" s="29">
        <v>58</v>
      </c>
      <c r="I76" s="29">
        <v>58</v>
      </c>
      <c r="J76" s="29">
        <v>0</v>
      </c>
      <c r="K76" s="18">
        <f t="shared" si="23"/>
        <v>0</v>
      </c>
      <c r="L76" s="29">
        <v>31</v>
      </c>
      <c r="M76" s="29">
        <v>33</v>
      </c>
      <c r="N76" s="28">
        <f t="shared" si="18"/>
        <v>-2</v>
      </c>
      <c r="O76" s="29">
        <v>17</v>
      </c>
      <c r="P76" s="29">
        <v>17</v>
      </c>
      <c r="Q76" s="18">
        <f t="shared" si="19"/>
        <v>0</v>
      </c>
      <c r="R76" s="26">
        <f t="shared" si="20"/>
        <v>231</v>
      </c>
      <c r="S76" s="29">
        <v>70</v>
      </c>
      <c r="T76" s="29">
        <v>275</v>
      </c>
      <c r="U76" s="29">
        <v>44</v>
      </c>
      <c r="V76" s="29">
        <v>0</v>
      </c>
      <c r="W76" s="30">
        <f t="shared" si="21"/>
        <v>389</v>
      </c>
      <c r="X76" s="31">
        <f t="shared" si="22"/>
        <v>3484.9</v>
      </c>
    </row>
    <row r="77" spans="1:24">
      <c r="A77" s="38">
        <v>44269</v>
      </c>
      <c r="B77" s="29">
        <v>61</v>
      </c>
      <c r="C77" s="29">
        <v>61</v>
      </c>
      <c r="D77" s="18">
        <f t="shared" si="16"/>
        <v>0</v>
      </c>
      <c r="E77" s="29">
        <v>0</v>
      </c>
      <c r="F77" s="29">
        <v>0</v>
      </c>
      <c r="G77" s="18">
        <f t="shared" si="17"/>
        <v>0</v>
      </c>
      <c r="H77" s="29">
        <v>47</v>
      </c>
      <c r="I77" s="29">
        <v>47</v>
      </c>
      <c r="J77" s="29">
        <v>0</v>
      </c>
      <c r="K77" s="18">
        <f t="shared" si="23"/>
        <v>0</v>
      </c>
      <c r="L77" s="29">
        <v>36</v>
      </c>
      <c r="M77" s="29">
        <v>41</v>
      </c>
      <c r="N77" s="28">
        <f t="shared" si="18"/>
        <v>-5</v>
      </c>
      <c r="O77" s="29">
        <v>9</v>
      </c>
      <c r="P77" s="29">
        <v>9</v>
      </c>
      <c r="Q77" s="18">
        <f t="shared" si="19"/>
        <v>0</v>
      </c>
      <c r="R77" s="26">
        <f t="shared" si="20"/>
        <v>153</v>
      </c>
      <c r="S77" s="29">
        <v>124</v>
      </c>
      <c r="T77" s="29">
        <v>137</v>
      </c>
      <c r="U77" s="29">
        <v>40</v>
      </c>
      <c r="V77" s="29">
        <v>0</v>
      </c>
      <c r="W77" s="30">
        <f t="shared" si="21"/>
        <v>301</v>
      </c>
      <c r="X77" s="31">
        <f t="shared" si="22"/>
        <v>2257.4</v>
      </c>
    </row>
    <row r="78" spans="1:24">
      <c r="A78" s="38">
        <v>44270</v>
      </c>
      <c r="B78" s="29">
        <v>46</v>
      </c>
      <c r="C78" s="29">
        <v>46</v>
      </c>
      <c r="D78" s="18">
        <f t="shared" si="16"/>
        <v>0</v>
      </c>
      <c r="E78" s="29">
        <v>0</v>
      </c>
      <c r="F78" s="29">
        <v>0</v>
      </c>
      <c r="G78" s="18">
        <f t="shared" si="17"/>
        <v>0</v>
      </c>
      <c r="H78" s="29">
        <v>22</v>
      </c>
      <c r="I78" s="29">
        <v>22</v>
      </c>
      <c r="J78" s="29">
        <v>0</v>
      </c>
      <c r="K78" s="18">
        <f t="shared" si="23"/>
        <v>0</v>
      </c>
      <c r="L78" s="29">
        <v>28</v>
      </c>
      <c r="M78" s="29">
        <v>30</v>
      </c>
      <c r="N78" s="28">
        <f t="shared" si="18"/>
        <v>-2</v>
      </c>
      <c r="O78" s="29">
        <v>30</v>
      </c>
      <c r="P78" s="29">
        <v>5</v>
      </c>
      <c r="Q78" s="28">
        <f t="shared" si="19"/>
        <v>25</v>
      </c>
      <c r="R78" s="26">
        <f t="shared" si="20"/>
        <v>126</v>
      </c>
      <c r="S78" s="29">
        <v>61</v>
      </c>
      <c r="T78" s="29">
        <v>118</v>
      </c>
      <c r="U78" s="29">
        <v>46</v>
      </c>
      <c r="V78" s="29">
        <v>0</v>
      </c>
      <c r="W78" s="30">
        <f t="shared" si="21"/>
        <v>225</v>
      </c>
      <c r="X78" s="31">
        <f t="shared" si="22"/>
        <v>3807.2</v>
      </c>
    </row>
    <row r="79" spans="1:24">
      <c r="A79" s="38">
        <v>44271</v>
      </c>
      <c r="B79" s="29">
        <v>49</v>
      </c>
      <c r="C79" s="29">
        <v>49</v>
      </c>
      <c r="D79" s="18">
        <f t="shared" si="16"/>
        <v>0</v>
      </c>
      <c r="E79" s="29">
        <v>0</v>
      </c>
      <c r="F79" s="29">
        <v>0</v>
      </c>
      <c r="G79" s="18">
        <f t="shared" si="17"/>
        <v>0</v>
      </c>
      <c r="H79" s="29">
        <v>23</v>
      </c>
      <c r="I79" s="29">
        <v>23</v>
      </c>
      <c r="J79" s="29">
        <v>0</v>
      </c>
      <c r="K79" s="18">
        <f t="shared" si="23"/>
        <v>0</v>
      </c>
      <c r="L79" s="29">
        <v>19</v>
      </c>
      <c r="M79" s="29">
        <v>20</v>
      </c>
      <c r="N79" s="28">
        <f t="shared" si="18"/>
        <v>-1</v>
      </c>
      <c r="O79" s="29">
        <v>7</v>
      </c>
      <c r="P79" s="29">
        <v>7</v>
      </c>
      <c r="Q79" s="18">
        <f t="shared" si="19"/>
        <v>0</v>
      </c>
      <c r="R79" s="26">
        <f t="shared" si="20"/>
        <v>98</v>
      </c>
      <c r="S79" s="29">
        <v>46</v>
      </c>
      <c r="T79" s="29">
        <v>128</v>
      </c>
      <c r="U79" s="29">
        <v>34</v>
      </c>
      <c r="V79" s="29">
        <v>0</v>
      </c>
      <c r="W79" s="30">
        <f t="shared" si="21"/>
        <v>208</v>
      </c>
      <c r="X79" s="31">
        <f t="shared" si="22"/>
        <v>1471.1</v>
      </c>
    </row>
    <row r="80" spans="1:24">
      <c r="A80" s="38">
        <v>44272</v>
      </c>
      <c r="B80" s="29">
        <v>67</v>
      </c>
      <c r="C80" s="29">
        <v>67</v>
      </c>
      <c r="D80" s="18">
        <f t="shared" si="16"/>
        <v>0</v>
      </c>
      <c r="E80" s="29">
        <v>2</v>
      </c>
      <c r="F80" s="29">
        <v>2</v>
      </c>
      <c r="G80" s="18">
        <f t="shared" si="17"/>
        <v>0</v>
      </c>
      <c r="H80" s="29">
        <v>29</v>
      </c>
      <c r="I80" s="29">
        <v>29</v>
      </c>
      <c r="J80" s="29">
        <v>0</v>
      </c>
      <c r="K80" s="18">
        <f t="shared" si="23"/>
        <v>0</v>
      </c>
      <c r="L80" s="29">
        <v>22</v>
      </c>
      <c r="M80" s="29">
        <v>24</v>
      </c>
      <c r="N80" s="28">
        <f t="shared" si="18"/>
        <v>-2</v>
      </c>
      <c r="O80" s="29">
        <v>9</v>
      </c>
      <c r="P80" s="29">
        <v>9</v>
      </c>
      <c r="Q80" s="18">
        <f t="shared" si="19"/>
        <v>0</v>
      </c>
      <c r="R80" s="26">
        <f t="shared" si="20"/>
        <v>129</v>
      </c>
      <c r="S80" s="29">
        <v>49</v>
      </c>
      <c r="T80" s="29">
        <v>162</v>
      </c>
      <c r="U80" s="29">
        <v>39</v>
      </c>
      <c r="V80" s="29">
        <v>0</v>
      </c>
      <c r="W80" s="30">
        <f t="shared" si="21"/>
        <v>250</v>
      </c>
      <c r="X80" s="31">
        <f t="shared" si="22"/>
        <v>1888.8</v>
      </c>
    </row>
    <row r="81" spans="1:24">
      <c r="A81" s="38">
        <v>44273</v>
      </c>
      <c r="B81" s="29">
        <v>56</v>
      </c>
      <c r="C81" s="29">
        <v>56</v>
      </c>
      <c r="D81" s="18">
        <f t="shared" si="16"/>
        <v>0</v>
      </c>
      <c r="E81" s="29">
        <v>1</v>
      </c>
      <c r="F81" s="29">
        <v>1</v>
      </c>
      <c r="G81" s="18">
        <f t="shared" si="17"/>
        <v>0</v>
      </c>
      <c r="H81" s="29">
        <v>29</v>
      </c>
      <c r="I81" s="29">
        <v>29</v>
      </c>
      <c r="J81" s="29">
        <v>0</v>
      </c>
      <c r="K81" s="18">
        <f t="shared" si="23"/>
        <v>0</v>
      </c>
      <c r="L81" s="29">
        <v>24</v>
      </c>
      <c r="M81" s="29">
        <v>26</v>
      </c>
      <c r="N81" s="28">
        <f t="shared" si="18"/>
        <v>-2</v>
      </c>
      <c r="O81" s="29">
        <v>5</v>
      </c>
      <c r="P81" s="29">
        <v>5</v>
      </c>
      <c r="Q81" s="18">
        <f t="shared" si="19"/>
        <v>0</v>
      </c>
      <c r="R81" s="26">
        <f t="shared" si="20"/>
        <v>115</v>
      </c>
      <c r="S81" s="29">
        <v>67</v>
      </c>
      <c r="T81" s="29">
        <v>178</v>
      </c>
      <c r="U81" s="29">
        <v>27</v>
      </c>
      <c r="V81" s="29">
        <v>0</v>
      </c>
      <c r="W81" s="30">
        <f t="shared" si="21"/>
        <v>272</v>
      </c>
      <c r="X81" s="31">
        <f t="shared" si="22"/>
        <v>1452.6</v>
      </c>
    </row>
    <row r="82" spans="1:24">
      <c r="A82" s="38">
        <v>44274</v>
      </c>
      <c r="B82" s="29">
        <v>80</v>
      </c>
      <c r="C82" s="29">
        <v>80</v>
      </c>
      <c r="D82" s="18">
        <f t="shared" si="16"/>
        <v>0</v>
      </c>
      <c r="E82" s="29">
        <v>1</v>
      </c>
      <c r="F82" s="29">
        <v>1</v>
      </c>
      <c r="G82" s="18">
        <f t="shared" si="17"/>
        <v>0</v>
      </c>
      <c r="H82" s="29">
        <v>55</v>
      </c>
      <c r="I82" s="29">
        <v>55</v>
      </c>
      <c r="J82" s="29">
        <v>0</v>
      </c>
      <c r="K82" s="18">
        <f t="shared" si="23"/>
        <v>0</v>
      </c>
      <c r="L82" s="29">
        <v>40</v>
      </c>
      <c r="M82" s="29">
        <v>43</v>
      </c>
      <c r="N82" s="28">
        <f t="shared" si="18"/>
        <v>-3</v>
      </c>
      <c r="O82" s="29">
        <v>8</v>
      </c>
      <c r="P82" s="29">
        <v>7</v>
      </c>
      <c r="Q82" s="28">
        <f t="shared" si="19"/>
        <v>1</v>
      </c>
      <c r="R82" s="26">
        <f t="shared" si="20"/>
        <v>184</v>
      </c>
      <c r="S82" s="29">
        <v>56</v>
      </c>
      <c r="T82" s="29">
        <v>191</v>
      </c>
      <c r="U82" s="29">
        <v>36</v>
      </c>
      <c r="V82" s="29">
        <v>0</v>
      </c>
      <c r="W82" s="30">
        <f t="shared" si="21"/>
        <v>283</v>
      </c>
      <c r="X82" s="31">
        <f t="shared" si="22"/>
        <v>2418</v>
      </c>
    </row>
    <row r="83" spans="1:24">
      <c r="A83" s="38">
        <v>44275</v>
      </c>
      <c r="B83" s="29">
        <v>92</v>
      </c>
      <c r="C83" s="29">
        <v>92</v>
      </c>
      <c r="D83" s="18">
        <f t="shared" si="16"/>
        <v>0</v>
      </c>
      <c r="E83" s="29">
        <v>0</v>
      </c>
      <c r="F83" s="29">
        <v>0</v>
      </c>
      <c r="G83" s="18">
        <f t="shared" si="17"/>
        <v>0</v>
      </c>
      <c r="H83" s="29">
        <v>73</v>
      </c>
      <c r="I83" s="29">
        <v>73</v>
      </c>
      <c r="J83" s="29">
        <v>0</v>
      </c>
      <c r="K83" s="18">
        <f t="shared" si="23"/>
        <v>0</v>
      </c>
      <c r="L83" s="29">
        <v>37</v>
      </c>
      <c r="M83" s="29">
        <v>40</v>
      </c>
      <c r="N83" s="28">
        <f t="shared" si="18"/>
        <v>-3</v>
      </c>
      <c r="O83" s="29">
        <v>5</v>
      </c>
      <c r="P83" s="29">
        <v>5</v>
      </c>
      <c r="Q83" s="18">
        <f t="shared" si="19"/>
        <v>0</v>
      </c>
      <c r="R83" s="26">
        <f t="shared" si="20"/>
        <v>207</v>
      </c>
      <c r="S83" s="29">
        <v>80</v>
      </c>
      <c r="T83" s="29">
        <v>240</v>
      </c>
      <c r="U83" s="29">
        <v>47</v>
      </c>
      <c r="V83" s="29">
        <v>0</v>
      </c>
      <c r="W83" s="30">
        <f t="shared" si="21"/>
        <v>367</v>
      </c>
      <c r="X83" s="31">
        <f t="shared" si="22"/>
        <v>2416.3</v>
      </c>
    </row>
    <row r="84" spans="1:24">
      <c r="A84" s="38">
        <v>44276</v>
      </c>
      <c r="B84" s="29">
        <v>80</v>
      </c>
      <c r="C84" s="29">
        <v>80</v>
      </c>
      <c r="D84" s="18">
        <f t="shared" si="16"/>
        <v>0</v>
      </c>
      <c r="E84" s="29">
        <v>0</v>
      </c>
      <c r="F84" s="29">
        <v>0</v>
      </c>
      <c r="G84" s="18">
        <f t="shared" si="17"/>
        <v>0</v>
      </c>
      <c r="H84" s="29">
        <v>40</v>
      </c>
      <c r="I84" s="29">
        <v>40</v>
      </c>
      <c r="J84" s="29">
        <v>0</v>
      </c>
      <c r="K84" s="18">
        <f t="shared" si="23"/>
        <v>0</v>
      </c>
      <c r="L84" s="29">
        <v>30</v>
      </c>
      <c r="M84" s="29">
        <v>35</v>
      </c>
      <c r="N84" s="28">
        <f t="shared" si="18"/>
        <v>-5</v>
      </c>
      <c r="O84" s="29">
        <v>9</v>
      </c>
      <c r="P84" s="29">
        <v>9</v>
      </c>
      <c r="Q84" s="18">
        <f t="shared" si="19"/>
        <v>0</v>
      </c>
      <c r="R84" s="26">
        <f t="shared" si="20"/>
        <v>159</v>
      </c>
      <c r="S84" s="29">
        <v>92</v>
      </c>
      <c r="T84" s="29">
        <v>287</v>
      </c>
      <c r="U84" s="29">
        <v>41</v>
      </c>
      <c r="V84" s="29">
        <v>0</v>
      </c>
      <c r="W84" s="30">
        <f t="shared" si="21"/>
        <v>420</v>
      </c>
      <c r="X84" s="31">
        <f t="shared" si="22"/>
        <v>2188</v>
      </c>
    </row>
    <row r="85" spans="1:24">
      <c r="A85" s="38">
        <v>44277</v>
      </c>
      <c r="B85" s="29">
        <v>33</v>
      </c>
      <c r="C85" s="29">
        <v>33</v>
      </c>
      <c r="D85" s="18">
        <f t="shared" si="16"/>
        <v>0</v>
      </c>
      <c r="E85" s="29">
        <v>1</v>
      </c>
      <c r="F85" s="29">
        <v>1</v>
      </c>
      <c r="G85" s="18">
        <f t="shared" si="17"/>
        <v>0</v>
      </c>
      <c r="H85" s="29">
        <v>20</v>
      </c>
      <c r="I85" s="29">
        <v>20</v>
      </c>
      <c r="J85" s="29">
        <v>0</v>
      </c>
      <c r="K85" s="18">
        <f t="shared" si="23"/>
        <v>0</v>
      </c>
      <c r="L85" s="29">
        <v>16</v>
      </c>
      <c r="M85" s="29">
        <v>20</v>
      </c>
      <c r="N85" s="28">
        <f t="shared" si="18"/>
        <v>-4</v>
      </c>
      <c r="O85" s="29">
        <v>7</v>
      </c>
      <c r="P85" s="29">
        <v>7</v>
      </c>
      <c r="Q85" s="18">
        <f t="shared" si="19"/>
        <v>0</v>
      </c>
      <c r="R85" s="26">
        <f t="shared" si="20"/>
        <v>77</v>
      </c>
      <c r="S85" s="29">
        <v>80</v>
      </c>
      <c r="T85" s="29">
        <v>251</v>
      </c>
      <c r="U85" s="29">
        <v>33</v>
      </c>
      <c r="V85" s="29">
        <v>0</v>
      </c>
      <c r="W85" s="30">
        <f t="shared" si="21"/>
        <v>364</v>
      </c>
      <c r="X85" s="31">
        <f t="shared" si="22"/>
        <v>1321.4</v>
      </c>
    </row>
    <row r="86" spans="1:24">
      <c r="A86" s="38">
        <v>44278</v>
      </c>
      <c r="B86" s="29">
        <v>43</v>
      </c>
      <c r="C86" s="29">
        <v>43</v>
      </c>
      <c r="D86" s="18">
        <f t="shared" si="16"/>
        <v>0</v>
      </c>
      <c r="E86" s="29">
        <v>0</v>
      </c>
      <c r="F86" s="29">
        <v>0</v>
      </c>
      <c r="G86" s="18">
        <f t="shared" si="17"/>
        <v>0</v>
      </c>
      <c r="H86" s="29">
        <v>20</v>
      </c>
      <c r="I86" s="29">
        <v>20</v>
      </c>
      <c r="J86" s="29">
        <v>0</v>
      </c>
      <c r="K86" s="18">
        <f t="shared" si="23"/>
        <v>0</v>
      </c>
      <c r="L86" s="29">
        <v>18</v>
      </c>
      <c r="M86" s="29">
        <v>20</v>
      </c>
      <c r="N86" s="28">
        <f t="shared" si="18"/>
        <v>-2</v>
      </c>
      <c r="O86" s="29">
        <v>32</v>
      </c>
      <c r="P86" s="29">
        <v>32</v>
      </c>
      <c r="Q86" s="18">
        <f t="shared" si="19"/>
        <v>0</v>
      </c>
      <c r="R86" s="26">
        <f t="shared" si="20"/>
        <v>113</v>
      </c>
      <c r="S86" s="29">
        <v>33</v>
      </c>
      <c r="T86" s="29">
        <v>260</v>
      </c>
      <c r="U86" s="29">
        <v>36</v>
      </c>
      <c r="V86" s="29">
        <v>0</v>
      </c>
      <c r="W86" s="30">
        <f t="shared" si="21"/>
        <v>329</v>
      </c>
      <c r="X86" s="31">
        <f t="shared" si="22"/>
        <v>3861.2</v>
      </c>
    </row>
    <row r="87" spans="1:24">
      <c r="A87" s="38">
        <v>44279</v>
      </c>
      <c r="B87" s="29">
        <v>27</v>
      </c>
      <c r="C87" s="29">
        <v>27</v>
      </c>
      <c r="D87" s="18">
        <f t="shared" si="16"/>
        <v>0</v>
      </c>
      <c r="E87" s="29">
        <v>1</v>
      </c>
      <c r="F87" s="29">
        <v>1</v>
      </c>
      <c r="G87" s="18">
        <f t="shared" si="17"/>
        <v>0</v>
      </c>
      <c r="H87" s="29">
        <v>25</v>
      </c>
      <c r="I87" s="29">
        <v>25</v>
      </c>
      <c r="J87" s="29">
        <v>0</v>
      </c>
      <c r="K87" s="18">
        <f t="shared" si="23"/>
        <v>0</v>
      </c>
      <c r="L87" s="29">
        <v>14</v>
      </c>
      <c r="M87" s="29">
        <v>17</v>
      </c>
      <c r="N87" s="28">
        <f t="shared" si="18"/>
        <v>-3</v>
      </c>
      <c r="O87" s="29">
        <v>5</v>
      </c>
      <c r="P87" s="29">
        <v>6</v>
      </c>
      <c r="Q87" s="28">
        <f t="shared" si="19"/>
        <v>-1</v>
      </c>
      <c r="R87" s="26">
        <f t="shared" si="20"/>
        <v>72</v>
      </c>
      <c r="S87" s="29">
        <v>43</v>
      </c>
      <c r="T87" s="29">
        <v>311</v>
      </c>
      <c r="U87" s="29">
        <v>43</v>
      </c>
      <c r="V87" s="29">
        <v>0</v>
      </c>
      <c r="W87" s="30">
        <f t="shared" si="21"/>
        <v>397</v>
      </c>
      <c r="X87" s="31">
        <f t="shared" si="22"/>
        <v>1148.6</v>
      </c>
    </row>
    <row r="88" spans="1:24">
      <c r="A88" s="38">
        <v>44280</v>
      </c>
      <c r="B88" s="29">
        <v>29</v>
      </c>
      <c r="C88" s="29">
        <v>29</v>
      </c>
      <c r="D88" s="18">
        <f t="shared" si="16"/>
        <v>0</v>
      </c>
      <c r="E88" s="29">
        <v>0</v>
      </c>
      <c r="F88" s="29">
        <v>0</v>
      </c>
      <c r="G88" s="18">
        <f t="shared" si="17"/>
        <v>0</v>
      </c>
      <c r="H88" s="29">
        <v>16</v>
      </c>
      <c r="I88" s="29">
        <v>16</v>
      </c>
      <c r="J88" s="29">
        <v>0</v>
      </c>
      <c r="K88" s="18">
        <f t="shared" si="23"/>
        <v>0</v>
      </c>
      <c r="L88" s="29">
        <v>23</v>
      </c>
      <c r="M88" s="29">
        <v>27</v>
      </c>
      <c r="N88" s="28">
        <f t="shared" si="18"/>
        <v>-4</v>
      </c>
      <c r="O88" s="29">
        <v>65</v>
      </c>
      <c r="P88" s="29">
        <v>4</v>
      </c>
      <c r="Q88" s="28">
        <f t="shared" si="19"/>
        <v>61</v>
      </c>
      <c r="R88" s="26">
        <f t="shared" si="20"/>
        <v>133</v>
      </c>
      <c r="S88" s="29">
        <v>27</v>
      </c>
      <c r="T88" s="29">
        <v>315</v>
      </c>
      <c r="U88" s="29">
        <v>37</v>
      </c>
      <c r="V88" s="29">
        <v>0</v>
      </c>
      <c r="W88" s="30">
        <f t="shared" si="21"/>
        <v>379</v>
      </c>
      <c r="X88" s="31">
        <f t="shared" si="22"/>
        <v>7047.7</v>
      </c>
    </row>
    <row r="89" spans="1:24">
      <c r="A89" s="38">
        <v>44281</v>
      </c>
      <c r="B89" s="29">
        <v>46</v>
      </c>
      <c r="C89" s="29">
        <v>46</v>
      </c>
      <c r="D89" s="18">
        <f t="shared" si="16"/>
        <v>0</v>
      </c>
      <c r="E89" s="29">
        <v>3</v>
      </c>
      <c r="F89" s="29">
        <v>3</v>
      </c>
      <c r="G89" s="18">
        <f t="shared" si="17"/>
        <v>0</v>
      </c>
      <c r="H89" s="29">
        <v>47</v>
      </c>
      <c r="I89" s="29">
        <v>47</v>
      </c>
      <c r="J89" s="29">
        <v>0</v>
      </c>
      <c r="K89" s="18">
        <f t="shared" si="23"/>
        <v>0</v>
      </c>
      <c r="L89" s="29">
        <v>33</v>
      </c>
      <c r="M89" s="29">
        <v>35</v>
      </c>
      <c r="N89" s="28">
        <f t="shared" si="18"/>
        <v>-2</v>
      </c>
      <c r="O89" s="29">
        <v>8</v>
      </c>
      <c r="P89" s="29">
        <v>7</v>
      </c>
      <c r="Q89" s="28">
        <f t="shared" si="19"/>
        <v>1</v>
      </c>
      <c r="R89" s="26">
        <f t="shared" si="20"/>
        <v>137</v>
      </c>
      <c r="S89" s="29">
        <v>29</v>
      </c>
      <c r="T89" s="29">
        <v>354</v>
      </c>
      <c r="U89" s="29">
        <v>48</v>
      </c>
      <c r="V89" s="29">
        <v>0</v>
      </c>
      <c r="W89" s="30">
        <f t="shared" si="21"/>
        <v>431</v>
      </c>
      <c r="X89" s="31">
        <f t="shared" si="22"/>
        <v>2068.7</v>
      </c>
    </row>
    <row r="90" spans="1:24">
      <c r="A90" s="38">
        <v>44282</v>
      </c>
      <c r="B90" s="29">
        <v>73</v>
      </c>
      <c r="C90" s="29">
        <v>73</v>
      </c>
      <c r="D90" s="18">
        <f t="shared" si="16"/>
        <v>0</v>
      </c>
      <c r="E90" s="29">
        <v>1</v>
      </c>
      <c r="F90" s="29">
        <v>1</v>
      </c>
      <c r="G90" s="18">
        <f t="shared" si="17"/>
        <v>0</v>
      </c>
      <c r="H90" s="29">
        <v>44</v>
      </c>
      <c r="I90" s="29">
        <v>44</v>
      </c>
      <c r="J90" s="29">
        <v>0</v>
      </c>
      <c r="K90" s="18">
        <f t="shared" si="23"/>
        <v>0</v>
      </c>
      <c r="L90" s="29">
        <v>33</v>
      </c>
      <c r="M90" s="29">
        <v>40</v>
      </c>
      <c r="N90" s="28">
        <f t="shared" si="18"/>
        <v>-7</v>
      </c>
      <c r="O90" s="29">
        <v>8</v>
      </c>
      <c r="P90" s="29">
        <v>8</v>
      </c>
      <c r="Q90" s="18">
        <f t="shared" si="19"/>
        <v>0</v>
      </c>
      <c r="R90" s="26">
        <f t="shared" si="20"/>
        <v>159</v>
      </c>
      <c r="S90" s="29">
        <v>46</v>
      </c>
      <c r="T90" s="29">
        <v>305</v>
      </c>
      <c r="U90" s="29">
        <v>40</v>
      </c>
      <c r="V90" s="29">
        <v>0</v>
      </c>
      <c r="W90" s="30">
        <f t="shared" si="21"/>
        <v>391</v>
      </c>
      <c r="X90" s="31">
        <f t="shared" si="22"/>
        <v>2148.7</v>
      </c>
    </row>
    <row r="91" spans="1:24">
      <c r="A91" s="38">
        <v>44283</v>
      </c>
      <c r="B91" s="29">
        <v>52</v>
      </c>
      <c r="C91" s="29">
        <v>52</v>
      </c>
      <c r="D91" s="18">
        <f t="shared" si="16"/>
        <v>0</v>
      </c>
      <c r="E91" s="29">
        <v>1</v>
      </c>
      <c r="F91" s="29">
        <v>1</v>
      </c>
      <c r="G91" s="18">
        <f t="shared" si="17"/>
        <v>0</v>
      </c>
      <c r="H91" s="29">
        <v>37</v>
      </c>
      <c r="I91" s="29">
        <v>37</v>
      </c>
      <c r="J91" s="29">
        <v>0</v>
      </c>
      <c r="K91" s="18">
        <f t="shared" si="23"/>
        <v>0</v>
      </c>
      <c r="L91" s="29">
        <v>21</v>
      </c>
      <c r="M91" s="29">
        <v>23</v>
      </c>
      <c r="N91" s="28">
        <f t="shared" si="18"/>
        <v>-2</v>
      </c>
      <c r="O91" s="29">
        <v>5</v>
      </c>
      <c r="P91" s="29">
        <v>5</v>
      </c>
      <c r="Q91" s="18">
        <f t="shared" si="19"/>
        <v>0</v>
      </c>
      <c r="R91" s="26">
        <f t="shared" si="20"/>
        <v>116</v>
      </c>
      <c r="S91" s="29">
        <v>73</v>
      </c>
      <c r="T91" s="29">
        <v>164</v>
      </c>
      <c r="U91" s="29">
        <v>0</v>
      </c>
      <c r="V91" s="29">
        <v>0</v>
      </c>
      <c r="W91" s="30">
        <f t="shared" si="21"/>
        <v>237</v>
      </c>
      <c r="X91" s="31">
        <f t="shared" si="22"/>
        <v>1522.9</v>
      </c>
    </row>
    <row r="92" spans="1:24">
      <c r="A92" s="38">
        <v>44284</v>
      </c>
      <c r="B92" s="29">
        <v>19</v>
      </c>
      <c r="C92" s="29">
        <v>19</v>
      </c>
      <c r="D92" s="18">
        <f t="shared" si="16"/>
        <v>0</v>
      </c>
      <c r="E92" s="29">
        <v>0</v>
      </c>
      <c r="F92" s="29">
        <v>0</v>
      </c>
      <c r="G92" s="18">
        <f t="shared" si="17"/>
        <v>0</v>
      </c>
      <c r="H92" s="29">
        <v>23</v>
      </c>
      <c r="I92" s="29">
        <v>23</v>
      </c>
      <c r="J92" s="29">
        <v>0</v>
      </c>
      <c r="K92" s="18">
        <f t="shared" si="23"/>
        <v>0</v>
      </c>
      <c r="L92" s="29">
        <v>18</v>
      </c>
      <c r="M92" s="29">
        <v>22</v>
      </c>
      <c r="N92" s="28">
        <f t="shared" si="18"/>
        <v>-4</v>
      </c>
      <c r="O92" s="29">
        <v>6</v>
      </c>
      <c r="P92" s="29">
        <v>6</v>
      </c>
      <c r="Q92" s="18">
        <f t="shared" si="19"/>
        <v>0</v>
      </c>
      <c r="R92" s="26">
        <f t="shared" si="20"/>
        <v>66</v>
      </c>
      <c r="S92" s="29">
        <v>52</v>
      </c>
      <c r="T92" s="29">
        <v>154</v>
      </c>
      <c r="U92" s="29">
        <v>0</v>
      </c>
      <c r="V92" s="29">
        <v>0</v>
      </c>
      <c r="W92" s="30">
        <f t="shared" si="21"/>
        <v>206</v>
      </c>
      <c r="X92" s="31">
        <f t="shared" si="22"/>
        <v>1212.2</v>
      </c>
    </row>
    <row r="93" spans="1:24">
      <c r="A93" s="38">
        <v>44285</v>
      </c>
      <c r="B93" s="29">
        <v>24</v>
      </c>
      <c r="C93" s="29">
        <v>24</v>
      </c>
      <c r="D93" s="18">
        <f t="shared" si="16"/>
        <v>0</v>
      </c>
      <c r="E93" s="29">
        <v>0</v>
      </c>
      <c r="F93" s="29">
        <v>0</v>
      </c>
      <c r="G93" s="18">
        <f t="shared" si="17"/>
        <v>0</v>
      </c>
      <c r="H93" s="29">
        <v>18</v>
      </c>
      <c r="I93" s="29">
        <v>18</v>
      </c>
      <c r="J93" s="29">
        <v>0</v>
      </c>
      <c r="K93" s="18">
        <f t="shared" si="23"/>
        <v>0</v>
      </c>
      <c r="L93" s="29">
        <v>13</v>
      </c>
      <c r="M93" s="29">
        <v>16</v>
      </c>
      <c r="N93" s="28">
        <f t="shared" si="18"/>
        <v>-3</v>
      </c>
      <c r="O93" s="29">
        <v>4</v>
      </c>
      <c r="P93" s="29">
        <v>4</v>
      </c>
      <c r="Q93" s="18">
        <f t="shared" si="19"/>
        <v>0</v>
      </c>
      <c r="R93" s="26">
        <f t="shared" si="20"/>
        <v>59</v>
      </c>
      <c r="S93" s="29">
        <v>19</v>
      </c>
      <c r="T93" s="29">
        <v>209</v>
      </c>
      <c r="U93" s="29">
        <v>0</v>
      </c>
      <c r="V93" s="29">
        <v>0</v>
      </c>
      <c r="W93" s="30">
        <f t="shared" si="21"/>
        <v>228</v>
      </c>
      <c r="X93" s="31">
        <f t="shared" si="22"/>
        <v>914.7</v>
      </c>
    </row>
    <row r="94" spans="1:24">
      <c r="A94" s="38">
        <v>44286</v>
      </c>
      <c r="B94" s="29">
        <v>25</v>
      </c>
      <c r="C94" s="29">
        <v>25</v>
      </c>
      <c r="D94" s="18">
        <f t="shared" si="16"/>
        <v>0</v>
      </c>
      <c r="E94" s="29">
        <v>1</v>
      </c>
      <c r="F94" s="29">
        <v>1</v>
      </c>
      <c r="G94" s="18">
        <f t="shared" si="17"/>
        <v>0</v>
      </c>
      <c r="H94" s="29">
        <v>18</v>
      </c>
      <c r="I94" s="29">
        <v>18</v>
      </c>
      <c r="J94" s="29">
        <v>0</v>
      </c>
      <c r="K94" s="18">
        <f t="shared" si="23"/>
        <v>0</v>
      </c>
      <c r="L94" s="29">
        <v>15</v>
      </c>
      <c r="M94" s="29">
        <v>16</v>
      </c>
      <c r="N94" s="28">
        <f t="shared" si="18"/>
        <v>-1</v>
      </c>
      <c r="O94" s="29">
        <v>1</v>
      </c>
      <c r="P94" s="29">
        <v>1</v>
      </c>
      <c r="Q94" s="18">
        <f t="shared" si="19"/>
        <v>0</v>
      </c>
      <c r="R94" s="26">
        <f t="shared" si="20"/>
        <v>60</v>
      </c>
      <c r="S94" s="29">
        <v>24</v>
      </c>
      <c r="T94" s="29">
        <v>297</v>
      </c>
      <c r="U94" s="29">
        <v>93</v>
      </c>
      <c r="V94" s="29">
        <v>0</v>
      </c>
      <c r="W94" s="30">
        <f t="shared" si="21"/>
        <v>414</v>
      </c>
      <c r="X94" s="31">
        <f t="shared" si="22"/>
        <v>647.5</v>
      </c>
    </row>
    <row r="95" spans="1:24">
      <c r="A95" s="38">
        <v>44287</v>
      </c>
      <c r="B95" s="29">
        <v>41</v>
      </c>
      <c r="C95" s="29">
        <v>41</v>
      </c>
      <c r="D95" s="18">
        <f t="shared" si="16"/>
        <v>0</v>
      </c>
      <c r="E95" s="29">
        <v>1</v>
      </c>
      <c r="F95" s="29">
        <v>1</v>
      </c>
      <c r="G95" s="18">
        <f t="shared" si="17"/>
        <v>0</v>
      </c>
      <c r="H95" s="29">
        <v>34</v>
      </c>
      <c r="I95" s="29">
        <v>34</v>
      </c>
      <c r="J95" s="29">
        <v>0</v>
      </c>
      <c r="K95" s="18">
        <f t="shared" si="23"/>
        <v>0</v>
      </c>
      <c r="L95" s="29">
        <v>35</v>
      </c>
      <c r="M95" s="29">
        <v>41</v>
      </c>
      <c r="N95" s="28">
        <f t="shared" si="18"/>
        <v>-6</v>
      </c>
      <c r="O95" s="29">
        <v>8</v>
      </c>
      <c r="P95" s="29">
        <v>8</v>
      </c>
      <c r="Q95" s="18">
        <f t="shared" si="19"/>
        <v>0</v>
      </c>
      <c r="R95" s="26">
        <f t="shared" si="20"/>
        <v>119</v>
      </c>
      <c r="S95" s="29">
        <v>25</v>
      </c>
      <c r="T95" s="29">
        <v>342</v>
      </c>
      <c r="U95" s="29">
        <v>40</v>
      </c>
      <c r="V95" s="29">
        <v>0</v>
      </c>
      <c r="W95" s="30">
        <f t="shared" si="21"/>
        <v>407</v>
      </c>
      <c r="X95" s="31">
        <f t="shared" si="22"/>
        <v>1858.5</v>
      </c>
    </row>
    <row r="96" spans="1:24">
      <c r="A96" s="38">
        <v>44288</v>
      </c>
      <c r="B96" s="29">
        <v>75</v>
      </c>
      <c r="C96" s="29">
        <v>75</v>
      </c>
      <c r="D96" s="18">
        <f t="shared" si="16"/>
        <v>0</v>
      </c>
      <c r="E96" s="29">
        <v>1</v>
      </c>
      <c r="F96" s="29">
        <v>1</v>
      </c>
      <c r="G96" s="18">
        <f t="shared" si="17"/>
        <v>0</v>
      </c>
      <c r="H96" s="29">
        <v>59</v>
      </c>
      <c r="I96" s="29">
        <v>59</v>
      </c>
      <c r="J96" s="29">
        <v>0</v>
      </c>
      <c r="K96" s="18">
        <f t="shared" si="23"/>
        <v>0</v>
      </c>
      <c r="L96" s="29">
        <v>169</v>
      </c>
      <c r="M96" s="29">
        <v>119</v>
      </c>
      <c r="N96" s="28">
        <f t="shared" si="18"/>
        <v>50</v>
      </c>
      <c r="O96" s="29">
        <v>24</v>
      </c>
      <c r="P96" s="29">
        <v>24</v>
      </c>
      <c r="Q96" s="18">
        <f t="shared" si="19"/>
        <v>0</v>
      </c>
      <c r="R96" s="26">
        <f t="shared" si="20"/>
        <v>328</v>
      </c>
      <c r="S96" s="29">
        <v>41</v>
      </c>
      <c r="T96" s="29">
        <v>308</v>
      </c>
      <c r="U96" s="29">
        <v>1778</v>
      </c>
      <c r="V96" s="29">
        <v>0</v>
      </c>
      <c r="W96" s="30">
        <f t="shared" si="21"/>
        <v>2127</v>
      </c>
      <c r="X96" s="31">
        <f t="shared" si="22"/>
        <v>5314.1</v>
      </c>
    </row>
    <row r="97" spans="1:24">
      <c r="A97" s="38">
        <v>44289</v>
      </c>
      <c r="B97" s="29">
        <v>139</v>
      </c>
      <c r="C97" s="29">
        <v>139</v>
      </c>
      <c r="D97" s="18">
        <f t="shared" si="16"/>
        <v>0</v>
      </c>
      <c r="E97" s="29">
        <v>0</v>
      </c>
      <c r="F97" s="29">
        <v>0</v>
      </c>
      <c r="G97" s="18">
        <f t="shared" si="17"/>
        <v>0</v>
      </c>
      <c r="H97" s="29">
        <v>95</v>
      </c>
      <c r="I97" s="29">
        <v>95</v>
      </c>
      <c r="J97" s="29">
        <v>0</v>
      </c>
      <c r="K97" s="18">
        <f t="shared" si="23"/>
        <v>0</v>
      </c>
      <c r="L97" s="29">
        <v>161</v>
      </c>
      <c r="M97" s="29">
        <v>116</v>
      </c>
      <c r="N97" s="28">
        <f t="shared" si="18"/>
        <v>45</v>
      </c>
      <c r="O97" s="29">
        <v>13</v>
      </c>
      <c r="P97" s="29">
        <v>13</v>
      </c>
      <c r="Q97" s="18">
        <f t="shared" si="19"/>
        <v>0</v>
      </c>
      <c r="R97" s="26">
        <f t="shared" si="20"/>
        <v>408</v>
      </c>
      <c r="S97" s="29">
        <v>75</v>
      </c>
      <c r="T97" s="29">
        <v>291</v>
      </c>
      <c r="U97" s="29">
        <v>24</v>
      </c>
      <c r="V97" s="29">
        <v>0</v>
      </c>
      <c r="W97" s="30">
        <f t="shared" si="21"/>
        <v>390</v>
      </c>
      <c r="X97" s="31">
        <f t="shared" si="22"/>
        <v>5000.9</v>
      </c>
    </row>
    <row r="98" spans="1:24">
      <c r="A98" s="38">
        <v>44290</v>
      </c>
      <c r="B98" s="29">
        <v>104</v>
      </c>
      <c r="C98" s="29">
        <v>104</v>
      </c>
      <c r="D98" s="18">
        <f t="shared" si="16"/>
        <v>0</v>
      </c>
      <c r="E98" s="29">
        <v>220</v>
      </c>
      <c r="F98" s="29">
        <v>220</v>
      </c>
      <c r="G98" s="18">
        <f t="shared" si="17"/>
        <v>0</v>
      </c>
      <c r="H98" s="29">
        <v>65</v>
      </c>
      <c r="I98" s="29">
        <v>65</v>
      </c>
      <c r="J98" s="29">
        <v>0</v>
      </c>
      <c r="K98" s="18">
        <f t="shared" si="23"/>
        <v>0</v>
      </c>
      <c r="L98" s="29">
        <v>73</v>
      </c>
      <c r="M98" s="29">
        <v>51</v>
      </c>
      <c r="N98" s="28">
        <f t="shared" si="18"/>
        <v>22</v>
      </c>
      <c r="O98" s="29">
        <v>10</v>
      </c>
      <c r="P98" s="29">
        <v>10</v>
      </c>
      <c r="Q98" s="18">
        <f t="shared" si="19"/>
        <v>0</v>
      </c>
      <c r="R98" s="26">
        <f t="shared" si="20"/>
        <v>472</v>
      </c>
      <c r="S98" s="29">
        <v>139</v>
      </c>
      <c r="T98" s="29">
        <v>256</v>
      </c>
      <c r="U98" s="29">
        <v>45</v>
      </c>
      <c r="V98" s="29">
        <v>0</v>
      </c>
      <c r="W98" s="30">
        <f t="shared" si="21"/>
        <v>440</v>
      </c>
      <c r="X98" s="31">
        <f t="shared" si="22"/>
        <v>4307.7</v>
      </c>
    </row>
    <row r="99" spans="1:24">
      <c r="A99" s="38">
        <v>44291</v>
      </c>
      <c r="B99" s="29">
        <v>58</v>
      </c>
      <c r="C99" s="29">
        <v>58</v>
      </c>
      <c r="D99" s="18">
        <f t="shared" si="16"/>
        <v>0</v>
      </c>
      <c r="E99" s="29">
        <v>192</v>
      </c>
      <c r="F99" s="29">
        <v>192</v>
      </c>
      <c r="G99" s="18">
        <f t="shared" si="17"/>
        <v>0</v>
      </c>
      <c r="H99" s="29">
        <v>54</v>
      </c>
      <c r="I99" s="29">
        <v>54</v>
      </c>
      <c r="J99" s="29">
        <v>0</v>
      </c>
      <c r="K99" s="18">
        <f t="shared" si="23"/>
        <v>0</v>
      </c>
      <c r="L99" s="29">
        <v>48</v>
      </c>
      <c r="M99" s="29">
        <v>37</v>
      </c>
      <c r="N99" s="28">
        <f t="shared" si="18"/>
        <v>11</v>
      </c>
      <c r="O99" s="29">
        <v>9</v>
      </c>
      <c r="P99" s="29">
        <v>9</v>
      </c>
      <c r="Q99" s="18">
        <f t="shared" si="19"/>
        <v>0</v>
      </c>
      <c r="R99" s="26">
        <f t="shared" si="20"/>
        <v>361</v>
      </c>
      <c r="S99" s="29">
        <v>104</v>
      </c>
      <c r="T99" s="29">
        <v>318</v>
      </c>
      <c r="U99" s="29">
        <v>47</v>
      </c>
      <c r="V99" s="29">
        <v>0</v>
      </c>
      <c r="W99" s="30">
        <f t="shared" si="21"/>
        <v>469</v>
      </c>
      <c r="X99" s="31">
        <f t="shared" si="22"/>
        <v>3426.2</v>
      </c>
    </row>
    <row r="100" spans="1:24">
      <c r="A100" s="38">
        <v>44292</v>
      </c>
      <c r="B100" s="29">
        <v>20</v>
      </c>
      <c r="C100" s="29">
        <v>20</v>
      </c>
      <c r="D100" s="18">
        <f t="shared" si="16"/>
        <v>0</v>
      </c>
      <c r="E100" s="29">
        <v>54</v>
      </c>
      <c r="F100" s="29">
        <v>54</v>
      </c>
      <c r="G100" s="18">
        <f t="shared" si="17"/>
        <v>0</v>
      </c>
      <c r="H100" s="29">
        <v>23</v>
      </c>
      <c r="I100" s="29">
        <v>23</v>
      </c>
      <c r="J100" s="29">
        <v>0</v>
      </c>
      <c r="K100" s="18">
        <f t="shared" si="23"/>
        <v>0</v>
      </c>
      <c r="L100" s="29">
        <v>27</v>
      </c>
      <c r="M100" s="29">
        <v>27</v>
      </c>
      <c r="N100" s="18">
        <f t="shared" si="18"/>
        <v>0</v>
      </c>
      <c r="O100" s="29">
        <v>6</v>
      </c>
      <c r="P100" s="29">
        <v>6</v>
      </c>
      <c r="Q100" s="18">
        <f t="shared" si="19"/>
        <v>0</v>
      </c>
      <c r="R100" s="26">
        <f t="shared" si="20"/>
        <v>130</v>
      </c>
      <c r="S100" s="29">
        <v>58</v>
      </c>
      <c r="T100" s="29">
        <v>222</v>
      </c>
      <c r="U100" s="29">
        <v>35</v>
      </c>
      <c r="V100" s="29">
        <v>0</v>
      </c>
      <c r="W100" s="30">
        <f t="shared" si="21"/>
        <v>315</v>
      </c>
      <c r="X100" s="31">
        <f t="shared" si="22"/>
        <v>1576.3</v>
      </c>
    </row>
    <row r="101" spans="1:24">
      <c r="A101" s="38">
        <v>44293</v>
      </c>
      <c r="B101" s="29">
        <v>47</v>
      </c>
      <c r="C101" s="29">
        <v>47</v>
      </c>
      <c r="D101" s="18">
        <f t="shared" si="16"/>
        <v>0</v>
      </c>
      <c r="E101" s="29">
        <v>51</v>
      </c>
      <c r="F101" s="29">
        <v>51</v>
      </c>
      <c r="G101" s="18">
        <f t="shared" si="17"/>
        <v>0</v>
      </c>
      <c r="H101" s="29">
        <v>23</v>
      </c>
      <c r="I101" s="29">
        <v>23</v>
      </c>
      <c r="J101" s="29">
        <v>0</v>
      </c>
      <c r="K101" s="18">
        <f t="shared" si="23"/>
        <v>0</v>
      </c>
      <c r="L101" s="29">
        <v>41</v>
      </c>
      <c r="M101" s="29">
        <v>39</v>
      </c>
      <c r="N101" s="28">
        <f t="shared" si="18"/>
        <v>2</v>
      </c>
      <c r="O101" s="29">
        <v>7</v>
      </c>
      <c r="P101" s="29">
        <v>7</v>
      </c>
      <c r="Q101" s="18">
        <f t="shared" si="19"/>
        <v>0</v>
      </c>
      <c r="R101" s="26">
        <f t="shared" si="20"/>
        <v>169</v>
      </c>
      <c r="S101" s="29">
        <v>20</v>
      </c>
      <c r="T101" s="29">
        <v>200</v>
      </c>
      <c r="U101" s="29">
        <v>36</v>
      </c>
      <c r="V101" s="29">
        <v>0</v>
      </c>
      <c r="W101" s="30">
        <f t="shared" si="21"/>
        <v>256</v>
      </c>
      <c r="X101" s="31">
        <f t="shared" si="22"/>
        <v>1933.9</v>
      </c>
    </row>
    <row r="102" spans="1:24">
      <c r="A102" s="38">
        <v>44294</v>
      </c>
      <c r="B102" s="29">
        <v>27</v>
      </c>
      <c r="C102" s="29">
        <v>27</v>
      </c>
      <c r="D102" s="18">
        <f t="shared" si="16"/>
        <v>0</v>
      </c>
      <c r="E102" s="29">
        <v>40</v>
      </c>
      <c r="F102" s="29">
        <v>40</v>
      </c>
      <c r="G102" s="18">
        <f t="shared" si="17"/>
        <v>0</v>
      </c>
      <c r="H102" s="29">
        <v>28</v>
      </c>
      <c r="I102" s="29">
        <v>28</v>
      </c>
      <c r="J102" s="29">
        <v>0</v>
      </c>
      <c r="K102" s="18">
        <f t="shared" si="23"/>
        <v>0</v>
      </c>
      <c r="L102" s="29">
        <v>23</v>
      </c>
      <c r="M102" s="29">
        <v>26</v>
      </c>
      <c r="N102" s="28">
        <f t="shared" si="18"/>
        <v>-3</v>
      </c>
      <c r="O102" s="29">
        <v>5</v>
      </c>
      <c r="P102" s="29">
        <v>5</v>
      </c>
      <c r="Q102" s="18">
        <f t="shared" si="19"/>
        <v>0</v>
      </c>
      <c r="R102" s="26">
        <f t="shared" si="20"/>
        <v>123</v>
      </c>
      <c r="S102" s="29">
        <v>47</v>
      </c>
      <c r="T102" s="29">
        <v>212</v>
      </c>
      <c r="U102" s="29">
        <v>19</v>
      </c>
      <c r="V102" s="29">
        <v>0</v>
      </c>
      <c r="W102" s="30">
        <f t="shared" si="21"/>
        <v>278</v>
      </c>
      <c r="X102" s="31">
        <f t="shared" si="22"/>
        <v>1477.7</v>
      </c>
    </row>
    <row r="103" spans="1:24">
      <c r="A103" s="38">
        <v>44295</v>
      </c>
      <c r="B103" s="29">
        <v>62</v>
      </c>
      <c r="C103" s="29">
        <v>62</v>
      </c>
      <c r="D103" s="18">
        <f t="shared" si="16"/>
        <v>0</v>
      </c>
      <c r="E103" s="29">
        <v>65</v>
      </c>
      <c r="F103" s="29">
        <v>65</v>
      </c>
      <c r="G103" s="18">
        <f t="shared" si="17"/>
        <v>0</v>
      </c>
      <c r="H103" s="29">
        <v>34</v>
      </c>
      <c r="I103" s="29">
        <v>34</v>
      </c>
      <c r="J103" s="29">
        <v>0</v>
      </c>
      <c r="K103" s="18">
        <f t="shared" si="23"/>
        <v>0</v>
      </c>
      <c r="L103" s="29">
        <v>37</v>
      </c>
      <c r="M103" s="29">
        <v>24</v>
      </c>
      <c r="N103" s="28">
        <f t="shared" si="18"/>
        <v>13</v>
      </c>
      <c r="O103" s="29">
        <v>4</v>
      </c>
      <c r="P103" s="29">
        <v>4</v>
      </c>
      <c r="Q103" s="18">
        <f t="shared" si="19"/>
        <v>0</v>
      </c>
      <c r="R103" s="26">
        <f t="shared" si="20"/>
        <v>202</v>
      </c>
      <c r="S103" s="29">
        <v>27</v>
      </c>
      <c r="T103" s="29">
        <v>34</v>
      </c>
      <c r="U103" s="29">
        <v>22</v>
      </c>
      <c r="V103" s="29">
        <v>0</v>
      </c>
      <c r="W103" s="30">
        <f t="shared" si="21"/>
        <v>83</v>
      </c>
      <c r="X103" s="31">
        <f t="shared" si="22"/>
        <v>1907.3</v>
      </c>
    </row>
    <row r="104" spans="1:24">
      <c r="A104" s="38">
        <v>44296</v>
      </c>
      <c r="B104" s="29">
        <v>115</v>
      </c>
      <c r="C104" s="29">
        <v>115</v>
      </c>
      <c r="D104" s="18">
        <f t="shared" si="16"/>
        <v>0</v>
      </c>
      <c r="E104" s="29">
        <v>97</v>
      </c>
      <c r="F104" s="29">
        <v>97</v>
      </c>
      <c r="G104" s="18">
        <f t="shared" si="17"/>
        <v>0</v>
      </c>
      <c r="H104" s="29">
        <v>67</v>
      </c>
      <c r="I104" s="29">
        <v>67</v>
      </c>
      <c r="J104" s="29">
        <v>0</v>
      </c>
      <c r="K104" s="18">
        <f t="shared" si="23"/>
        <v>0</v>
      </c>
      <c r="L104" s="29">
        <v>69</v>
      </c>
      <c r="M104" s="29">
        <v>56</v>
      </c>
      <c r="N104" s="28">
        <f t="shared" si="18"/>
        <v>13</v>
      </c>
      <c r="O104" s="29">
        <v>11</v>
      </c>
      <c r="P104" s="29">
        <v>11</v>
      </c>
      <c r="Q104" s="18">
        <f t="shared" si="19"/>
        <v>0</v>
      </c>
      <c r="R104" s="26">
        <f t="shared" si="20"/>
        <v>359</v>
      </c>
      <c r="S104" s="29">
        <v>62</v>
      </c>
      <c r="T104" s="29">
        <v>23</v>
      </c>
      <c r="U104" s="29">
        <v>27</v>
      </c>
      <c r="V104" s="29">
        <v>0</v>
      </c>
      <c r="W104" s="30">
        <f t="shared" si="21"/>
        <v>112</v>
      </c>
      <c r="X104" s="31">
        <f t="shared" si="22"/>
        <v>3837.1</v>
      </c>
    </row>
    <row r="105" spans="1:24">
      <c r="A105" s="38">
        <v>44297</v>
      </c>
      <c r="B105" s="29">
        <v>87</v>
      </c>
      <c r="C105" s="29">
        <v>87</v>
      </c>
      <c r="D105" s="18">
        <f t="shared" si="16"/>
        <v>0</v>
      </c>
      <c r="E105" s="29">
        <v>67</v>
      </c>
      <c r="F105" s="29">
        <v>67</v>
      </c>
      <c r="G105" s="18">
        <f t="shared" si="17"/>
        <v>0</v>
      </c>
      <c r="H105" s="29">
        <v>40</v>
      </c>
      <c r="I105" s="29">
        <v>40</v>
      </c>
      <c r="J105" s="29">
        <v>0</v>
      </c>
      <c r="K105" s="18">
        <f t="shared" si="23"/>
        <v>0</v>
      </c>
      <c r="L105" s="29">
        <v>60</v>
      </c>
      <c r="M105" s="29">
        <v>55</v>
      </c>
      <c r="N105" s="28">
        <f t="shared" si="18"/>
        <v>5</v>
      </c>
      <c r="O105" s="29">
        <v>8</v>
      </c>
      <c r="P105" s="29">
        <v>8</v>
      </c>
      <c r="Q105" s="18">
        <f t="shared" si="19"/>
        <v>0</v>
      </c>
      <c r="R105" s="26">
        <f t="shared" si="20"/>
        <v>262</v>
      </c>
      <c r="S105" s="29">
        <v>115</v>
      </c>
      <c r="T105" s="29">
        <v>59</v>
      </c>
      <c r="U105" s="29">
        <v>36</v>
      </c>
      <c r="V105" s="29">
        <v>0</v>
      </c>
      <c r="W105" s="30">
        <f t="shared" si="21"/>
        <v>210</v>
      </c>
      <c r="X105" s="31">
        <f t="shared" si="22"/>
        <v>2756</v>
      </c>
    </row>
    <row r="106" spans="1:24">
      <c r="A106" s="38">
        <v>44298</v>
      </c>
      <c r="B106" s="29">
        <v>60</v>
      </c>
      <c r="C106" s="29">
        <v>60</v>
      </c>
      <c r="D106" s="18">
        <f t="shared" si="16"/>
        <v>0</v>
      </c>
      <c r="E106" s="29">
        <v>13</v>
      </c>
      <c r="F106" s="29">
        <v>13</v>
      </c>
      <c r="G106" s="18">
        <f t="shared" si="17"/>
        <v>0</v>
      </c>
      <c r="H106" s="29">
        <v>21</v>
      </c>
      <c r="I106" s="29">
        <v>21</v>
      </c>
      <c r="J106" s="29">
        <v>0</v>
      </c>
      <c r="K106" s="18">
        <f t="shared" si="23"/>
        <v>0</v>
      </c>
      <c r="L106" s="29">
        <v>33</v>
      </c>
      <c r="M106" s="29">
        <v>30</v>
      </c>
      <c r="N106" s="28">
        <f t="shared" si="18"/>
        <v>3</v>
      </c>
      <c r="O106" s="29">
        <v>1</v>
      </c>
      <c r="P106" s="29">
        <v>1</v>
      </c>
      <c r="Q106" s="18">
        <f t="shared" si="19"/>
        <v>0</v>
      </c>
      <c r="R106" s="26">
        <f t="shared" si="20"/>
        <v>128</v>
      </c>
      <c r="S106" s="29">
        <v>87</v>
      </c>
      <c r="T106" s="29">
        <v>58</v>
      </c>
      <c r="U106" s="29">
        <v>30</v>
      </c>
      <c r="V106" s="29">
        <v>0</v>
      </c>
      <c r="W106" s="30">
        <f t="shared" si="21"/>
        <v>175</v>
      </c>
      <c r="X106" s="31">
        <f t="shared" si="22"/>
        <v>1105.7</v>
      </c>
    </row>
    <row r="107" spans="1:24">
      <c r="A107" s="38">
        <v>44299</v>
      </c>
      <c r="B107" s="29">
        <v>28</v>
      </c>
      <c r="C107" s="29">
        <v>28</v>
      </c>
      <c r="D107" s="18">
        <f t="shared" si="16"/>
        <v>0</v>
      </c>
      <c r="E107" s="29">
        <v>10</v>
      </c>
      <c r="F107" s="29">
        <v>10</v>
      </c>
      <c r="G107" s="18">
        <f t="shared" si="17"/>
        <v>0</v>
      </c>
      <c r="H107" s="29">
        <v>32</v>
      </c>
      <c r="I107" s="29">
        <v>32</v>
      </c>
      <c r="J107" s="29">
        <v>0</v>
      </c>
      <c r="K107" s="18">
        <f t="shared" si="23"/>
        <v>0</v>
      </c>
      <c r="L107" s="29">
        <v>27</v>
      </c>
      <c r="M107" s="29">
        <v>25</v>
      </c>
      <c r="N107" s="28">
        <f t="shared" si="18"/>
        <v>2</v>
      </c>
      <c r="O107" s="29">
        <v>7</v>
      </c>
      <c r="P107" s="29">
        <v>7</v>
      </c>
      <c r="Q107" s="18">
        <f t="shared" si="19"/>
        <v>0</v>
      </c>
      <c r="R107" s="26">
        <f t="shared" si="20"/>
        <v>104</v>
      </c>
      <c r="S107" s="29">
        <v>60</v>
      </c>
      <c r="T107" s="29">
        <v>47</v>
      </c>
      <c r="U107" s="29">
        <v>27</v>
      </c>
      <c r="V107" s="29">
        <v>0</v>
      </c>
      <c r="W107" s="30">
        <f t="shared" si="21"/>
        <v>134</v>
      </c>
      <c r="X107" s="31">
        <f t="shared" si="22"/>
        <v>1630.3</v>
      </c>
    </row>
    <row r="108" spans="1:24">
      <c r="A108" s="38">
        <v>44300</v>
      </c>
      <c r="B108" s="29">
        <v>38</v>
      </c>
      <c r="C108" s="29">
        <v>38</v>
      </c>
      <c r="D108" s="18">
        <f t="shared" si="16"/>
        <v>0</v>
      </c>
      <c r="E108" s="29">
        <v>14</v>
      </c>
      <c r="F108" s="29">
        <v>14</v>
      </c>
      <c r="G108" s="18">
        <f t="shared" si="17"/>
        <v>0</v>
      </c>
      <c r="H108" s="29">
        <v>27</v>
      </c>
      <c r="I108" s="29">
        <v>27</v>
      </c>
      <c r="J108" s="29">
        <v>0</v>
      </c>
      <c r="K108" s="18">
        <f t="shared" si="23"/>
        <v>0</v>
      </c>
      <c r="L108" s="29">
        <v>26</v>
      </c>
      <c r="M108" s="29">
        <v>24</v>
      </c>
      <c r="N108" s="28">
        <f t="shared" si="18"/>
        <v>2</v>
      </c>
      <c r="O108" s="29">
        <v>3</v>
      </c>
      <c r="P108" s="29">
        <v>3</v>
      </c>
      <c r="Q108" s="18">
        <f t="shared" si="19"/>
        <v>0</v>
      </c>
      <c r="R108" s="26">
        <f t="shared" si="20"/>
        <v>108</v>
      </c>
      <c r="S108" s="29">
        <v>28</v>
      </c>
      <c r="T108" s="29">
        <v>22</v>
      </c>
      <c r="U108" s="29">
        <v>27</v>
      </c>
      <c r="V108" s="29">
        <v>0</v>
      </c>
      <c r="W108" s="30">
        <f t="shared" si="21"/>
        <v>77</v>
      </c>
      <c r="X108" s="31">
        <f t="shared" si="22"/>
        <v>1219.4</v>
      </c>
    </row>
    <row r="109" spans="1:24">
      <c r="A109" s="38">
        <v>44301</v>
      </c>
      <c r="B109" s="29">
        <v>24</v>
      </c>
      <c r="C109" s="29">
        <v>24</v>
      </c>
      <c r="D109" s="18">
        <f t="shared" ref="D109:D123" si="24">B109-C109</f>
        <v>0</v>
      </c>
      <c r="E109" s="29">
        <v>18</v>
      </c>
      <c r="F109" s="29">
        <v>18</v>
      </c>
      <c r="G109" s="18">
        <f t="shared" ref="G109:G123" si="25">E109-F109</f>
        <v>0</v>
      </c>
      <c r="H109" s="29">
        <v>20</v>
      </c>
      <c r="I109" s="29">
        <v>20</v>
      </c>
      <c r="J109" s="29">
        <v>0</v>
      </c>
      <c r="K109" s="18">
        <f t="shared" si="23"/>
        <v>0</v>
      </c>
      <c r="L109" s="29">
        <v>28</v>
      </c>
      <c r="M109" s="29">
        <v>31</v>
      </c>
      <c r="N109" s="28">
        <f t="shared" ref="N109:N123" si="26">L109-M109</f>
        <v>-3</v>
      </c>
      <c r="O109" s="29">
        <v>5</v>
      </c>
      <c r="P109" s="29">
        <v>5</v>
      </c>
      <c r="Q109" s="18">
        <f t="shared" ref="Q109:Q123" si="27">O109-P109</f>
        <v>0</v>
      </c>
      <c r="R109" s="26">
        <f t="shared" ref="R109:R123" si="28">B109+H109-J109+L109+O109+E109</f>
        <v>95</v>
      </c>
      <c r="S109" s="29">
        <v>38</v>
      </c>
      <c r="T109" s="29">
        <v>23</v>
      </c>
      <c r="U109" s="29">
        <v>21</v>
      </c>
      <c r="V109" s="29">
        <v>0</v>
      </c>
      <c r="W109" s="30">
        <f t="shared" ref="W109:W123" si="29">SUM(S109,T109,U109,V109)</f>
        <v>82</v>
      </c>
      <c r="X109" s="31">
        <f t="shared" ref="X109:X123" si="30">B109*5+(H109-J109)*15+L109*9.9+O109*99+E109*5</f>
        <v>1282.2</v>
      </c>
    </row>
    <row r="110" spans="1:24">
      <c r="A110" s="38">
        <v>44302</v>
      </c>
      <c r="B110" s="29">
        <v>116</v>
      </c>
      <c r="C110" s="29">
        <v>117</v>
      </c>
      <c r="D110" s="28">
        <f t="shared" si="24"/>
        <v>-1</v>
      </c>
      <c r="E110" s="29">
        <v>45</v>
      </c>
      <c r="F110" s="29">
        <v>45</v>
      </c>
      <c r="G110" s="18">
        <f t="shared" si="25"/>
        <v>0</v>
      </c>
      <c r="H110" s="29">
        <v>83</v>
      </c>
      <c r="I110" s="29">
        <v>83</v>
      </c>
      <c r="J110" s="29">
        <v>0</v>
      </c>
      <c r="K110" s="18">
        <f t="shared" ref="K110:K123" si="31">H110-I110-J110</f>
        <v>0</v>
      </c>
      <c r="L110" s="29">
        <v>67</v>
      </c>
      <c r="M110" s="29">
        <v>56</v>
      </c>
      <c r="N110" s="28">
        <f t="shared" si="26"/>
        <v>11</v>
      </c>
      <c r="O110" s="29">
        <v>4</v>
      </c>
      <c r="P110" s="29">
        <v>4</v>
      </c>
      <c r="Q110" s="18">
        <f t="shared" si="27"/>
        <v>0</v>
      </c>
      <c r="R110" s="26">
        <f t="shared" si="28"/>
        <v>315</v>
      </c>
      <c r="S110" s="29">
        <v>24</v>
      </c>
      <c r="T110" s="29">
        <v>29</v>
      </c>
      <c r="U110" s="29">
        <v>23</v>
      </c>
      <c r="V110" s="29">
        <v>0</v>
      </c>
      <c r="W110" s="30">
        <f t="shared" si="29"/>
        <v>76</v>
      </c>
      <c r="X110" s="31">
        <f t="shared" si="30"/>
        <v>3109.3</v>
      </c>
    </row>
    <row r="111" spans="1:24">
      <c r="A111" s="38">
        <v>44303</v>
      </c>
      <c r="B111" s="29">
        <v>179</v>
      </c>
      <c r="C111" s="29">
        <v>178</v>
      </c>
      <c r="D111" s="28">
        <f t="shared" si="24"/>
        <v>1</v>
      </c>
      <c r="E111" s="29">
        <v>56</v>
      </c>
      <c r="F111" s="29">
        <v>56</v>
      </c>
      <c r="G111" s="18">
        <f t="shared" si="25"/>
        <v>0</v>
      </c>
      <c r="H111" s="29">
        <v>83</v>
      </c>
      <c r="I111" s="29">
        <v>83</v>
      </c>
      <c r="J111" s="29">
        <v>0</v>
      </c>
      <c r="K111" s="18">
        <f t="shared" si="31"/>
        <v>0</v>
      </c>
      <c r="L111" s="29">
        <v>90</v>
      </c>
      <c r="M111" s="29">
        <v>81</v>
      </c>
      <c r="N111" s="28">
        <f t="shared" si="26"/>
        <v>9</v>
      </c>
      <c r="O111" s="29">
        <v>7</v>
      </c>
      <c r="P111" s="29">
        <v>7</v>
      </c>
      <c r="Q111" s="18">
        <f t="shared" si="27"/>
        <v>0</v>
      </c>
      <c r="R111" s="26">
        <f t="shared" si="28"/>
        <v>415</v>
      </c>
      <c r="S111" s="29">
        <v>117</v>
      </c>
      <c r="T111" s="29">
        <v>29</v>
      </c>
      <c r="U111" s="29">
        <v>25</v>
      </c>
      <c r="V111" s="29">
        <v>0</v>
      </c>
      <c r="W111" s="30">
        <f t="shared" si="29"/>
        <v>171</v>
      </c>
      <c r="X111" s="31">
        <f t="shared" si="30"/>
        <v>4004</v>
      </c>
    </row>
    <row r="112" spans="1:24">
      <c r="A112" s="38">
        <v>44304</v>
      </c>
      <c r="B112" s="29">
        <v>104</v>
      </c>
      <c r="C112" s="29">
        <v>104</v>
      </c>
      <c r="D112" s="18">
        <f t="shared" si="24"/>
        <v>0</v>
      </c>
      <c r="E112" s="29">
        <v>27</v>
      </c>
      <c r="F112" s="29">
        <v>27</v>
      </c>
      <c r="G112" s="18">
        <f t="shared" si="25"/>
        <v>0</v>
      </c>
      <c r="H112" s="29">
        <v>61</v>
      </c>
      <c r="I112" s="29">
        <v>61</v>
      </c>
      <c r="J112" s="29">
        <v>0</v>
      </c>
      <c r="K112" s="18">
        <f t="shared" si="31"/>
        <v>0</v>
      </c>
      <c r="L112" s="29">
        <v>47</v>
      </c>
      <c r="M112" s="29">
        <v>46</v>
      </c>
      <c r="N112" s="28">
        <f t="shared" si="26"/>
        <v>1</v>
      </c>
      <c r="O112" s="29">
        <v>9</v>
      </c>
      <c r="P112" s="29">
        <v>9</v>
      </c>
      <c r="Q112" s="18">
        <f t="shared" si="27"/>
        <v>0</v>
      </c>
      <c r="R112" s="26">
        <f t="shared" si="28"/>
        <v>248</v>
      </c>
      <c r="S112" s="29">
        <v>178</v>
      </c>
      <c r="T112" s="29">
        <v>55</v>
      </c>
      <c r="U112" s="29">
        <v>30</v>
      </c>
      <c r="V112" s="29">
        <v>0</v>
      </c>
      <c r="W112" s="30">
        <f t="shared" si="29"/>
        <v>263</v>
      </c>
      <c r="X112" s="31">
        <f t="shared" si="30"/>
        <v>2926.3</v>
      </c>
    </row>
    <row r="113" spans="1:24">
      <c r="A113" s="38">
        <v>44305</v>
      </c>
      <c r="B113" s="29">
        <v>30</v>
      </c>
      <c r="C113" s="29">
        <v>30</v>
      </c>
      <c r="D113" s="18">
        <f t="shared" si="24"/>
        <v>0</v>
      </c>
      <c r="E113" s="29">
        <v>1</v>
      </c>
      <c r="F113" s="29">
        <v>1</v>
      </c>
      <c r="G113" s="18">
        <f t="shared" si="25"/>
        <v>0</v>
      </c>
      <c r="H113" s="29">
        <v>24</v>
      </c>
      <c r="I113" s="29">
        <v>24</v>
      </c>
      <c r="J113" s="29">
        <v>0</v>
      </c>
      <c r="K113" s="18">
        <f t="shared" si="31"/>
        <v>0</v>
      </c>
      <c r="L113" s="29">
        <v>28</v>
      </c>
      <c r="M113" s="29">
        <v>28</v>
      </c>
      <c r="N113" s="18">
        <f t="shared" si="26"/>
        <v>0</v>
      </c>
      <c r="O113" s="29">
        <v>4</v>
      </c>
      <c r="P113" s="29">
        <v>4</v>
      </c>
      <c r="Q113" s="18">
        <f t="shared" si="27"/>
        <v>0</v>
      </c>
      <c r="R113" s="26">
        <f t="shared" si="28"/>
        <v>87</v>
      </c>
      <c r="S113" s="29">
        <v>104</v>
      </c>
      <c r="T113" s="29">
        <v>73</v>
      </c>
      <c r="U113" s="29">
        <v>27</v>
      </c>
      <c r="V113" s="29">
        <v>0</v>
      </c>
      <c r="W113" s="30">
        <f t="shared" si="29"/>
        <v>204</v>
      </c>
      <c r="X113" s="31">
        <f t="shared" si="30"/>
        <v>1188.2</v>
      </c>
    </row>
    <row r="114" spans="1:24">
      <c r="A114" s="38">
        <v>44306</v>
      </c>
      <c r="B114" s="29">
        <v>32</v>
      </c>
      <c r="C114" s="29">
        <v>32</v>
      </c>
      <c r="D114" s="18">
        <f t="shared" si="24"/>
        <v>0</v>
      </c>
      <c r="E114" s="29">
        <v>0</v>
      </c>
      <c r="F114" s="29">
        <v>0</v>
      </c>
      <c r="G114" s="18">
        <f t="shared" si="25"/>
        <v>0</v>
      </c>
      <c r="H114" s="29">
        <v>35</v>
      </c>
      <c r="I114" s="29">
        <v>35</v>
      </c>
      <c r="J114" s="29">
        <v>0</v>
      </c>
      <c r="K114" s="18">
        <f t="shared" si="31"/>
        <v>0</v>
      </c>
      <c r="L114" s="29">
        <v>39</v>
      </c>
      <c r="M114" s="29">
        <v>39</v>
      </c>
      <c r="N114" s="18">
        <f t="shared" si="26"/>
        <v>0</v>
      </c>
      <c r="O114" s="29">
        <v>91</v>
      </c>
      <c r="P114" s="29">
        <v>0</v>
      </c>
      <c r="Q114" s="28">
        <f t="shared" si="27"/>
        <v>91</v>
      </c>
      <c r="R114" s="26">
        <f t="shared" si="28"/>
        <v>197</v>
      </c>
      <c r="S114" s="29">
        <v>30</v>
      </c>
      <c r="T114" s="29">
        <v>40</v>
      </c>
      <c r="U114" s="29">
        <v>21</v>
      </c>
      <c r="V114" s="29">
        <v>0</v>
      </c>
      <c r="W114" s="30">
        <f t="shared" si="29"/>
        <v>91</v>
      </c>
      <c r="X114" s="31">
        <f t="shared" si="30"/>
        <v>10080.1</v>
      </c>
    </row>
    <row r="115" spans="1:24">
      <c r="A115" s="38">
        <v>44307</v>
      </c>
      <c r="B115" s="29">
        <v>46</v>
      </c>
      <c r="C115" s="29">
        <v>46</v>
      </c>
      <c r="D115" s="18">
        <f t="shared" si="24"/>
        <v>0</v>
      </c>
      <c r="E115" s="29">
        <v>0</v>
      </c>
      <c r="F115" s="29">
        <v>0</v>
      </c>
      <c r="G115" s="18">
        <f t="shared" si="25"/>
        <v>0</v>
      </c>
      <c r="H115" s="29">
        <v>23</v>
      </c>
      <c r="I115" s="29">
        <v>23</v>
      </c>
      <c r="J115" s="29">
        <v>0</v>
      </c>
      <c r="K115" s="18">
        <f t="shared" si="31"/>
        <v>0</v>
      </c>
      <c r="L115" s="29">
        <v>33</v>
      </c>
      <c r="M115" s="29">
        <v>34</v>
      </c>
      <c r="N115" s="28">
        <f t="shared" si="26"/>
        <v>-1</v>
      </c>
      <c r="O115" s="29">
        <v>5</v>
      </c>
      <c r="P115" s="29">
        <v>5</v>
      </c>
      <c r="Q115" s="18">
        <f t="shared" si="27"/>
        <v>0</v>
      </c>
      <c r="R115" s="26">
        <f t="shared" si="28"/>
        <v>107</v>
      </c>
      <c r="S115" s="29">
        <v>32</v>
      </c>
      <c r="T115" s="29">
        <v>20</v>
      </c>
      <c r="U115" s="29">
        <v>18</v>
      </c>
      <c r="V115" s="29">
        <v>0</v>
      </c>
      <c r="W115" s="30">
        <f t="shared" si="29"/>
        <v>70</v>
      </c>
      <c r="X115" s="31">
        <f t="shared" si="30"/>
        <v>1396.7</v>
      </c>
    </row>
    <row r="116" spans="1:24">
      <c r="A116" s="38">
        <v>44308</v>
      </c>
      <c r="B116" s="29">
        <v>56</v>
      </c>
      <c r="C116" s="29">
        <v>56</v>
      </c>
      <c r="D116" s="18">
        <f t="shared" si="24"/>
        <v>0</v>
      </c>
      <c r="E116" s="29">
        <v>0</v>
      </c>
      <c r="F116" s="29">
        <v>0</v>
      </c>
      <c r="G116" s="18">
        <f t="shared" si="25"/>
        <v>0</v>
      </c>
      <c r="H116" s="29">
        <v>30</v>
      </c>
      <c r="I116" s="29">
        <v>30</v>
      </c>
      <c r="J116" s="29">
        <v>0</v>
      </c>
      <c r="K116" s="18">
        <f t="shared" si="31"/>
        <v>0</v>
      </c>
      <c r="L116" s="29">
        <v>34</v>
      </c>
      <c r="M116" s="29">
        <v>33</v>
      </c>
      <c r="N116" s="28">
        <f t="shared" si="26"/>
        <v>1</v>
      </c>
      <c r="O116" s="29">
        <v>6</v>
      </c>
      <c r="P116" s="29">
        <v>6</v>
      </c>
      <c r="Q116" s="18">
        <f t="shared" si="27"/>
        <v>0</v>
      </c>
      <c r="R116" s="26">
        <f t="shared" si="28"/>
        <v>126</v>
      </c>
      <c r="S116" s="29">
        <v>46</v>
      </c>
      <c r="T116" s="29">
        <v>20</v>
      </c>
      <c r="U116" s="29">
        <v>19</v>
      </c>
      <c r="V116" s="29">
        <v>0</v>
      </c>
      <c r="W116" s="30">
        <f t="shared" si="29"/>
        <v>85</v>
      </c>
      <c r="X116" s="31">
        <f t="shared" si="30"/>
        <v>1660.6</v>
      </c>
    </row>
    <row r="117" spans="1:24">
      <c r="A117" s="38">
        <v>44309</v>
      </c>
      <c r="B117" s="29">
        <v>68</v>
      </c>
      <c r="C117" s="29">
        <v>68</v>
      </c>
      <c r="D117" s="18">
        <f t="shared" si="24"/>
        <v>0</v>
      </c>
      <c r="E117" s="29">
        <v>0</v>
      </c>
      <c r="F117" s="29">
        <v>0</v>
      </c>
      <c r="G117" s="18">
        <f t="shared" si="25"/>
        <v>0</v>
      </c>
      <c r="H117" s="29">
        <v>39</v>
      </c>
      <c r="I117" s="29">
        <v>39</v>
      </c>
      <c r="J117" s="29">
        <v>0</v>
      </c>
      <c r="K117" s="18">
        <f t="shared" si="31"/>
        <v>0</v>
      </c>
      <c r="L117" s="29">
        <v>32</v>
      </c>
      <c r="M117" s="29">
        <v>28</v>
      </c>
      <c r="N117" s="28">
        <f t="shared" si="26"/>
        <v>4</v>
      </c>
      <c r="O117" s="29">
        <v>3</v>
      </c>
      <c r="P117" s="29">
        <v>3</v>
      </c>
      <c r="Q117" s="18">
        <f t="shared" si="27"/>
        <v>0</v>
      </c>
      <c r="R117" s="26">
        <f t="shared" si="28"/>
        <v>142</v>
      </c>
      <c r="S117" s="29">
        <v>56</v>
      </c>
      <c r="T117" s="29">
        <v>25</v>
      </c>
      <c r="U117" s="29">
        <v>20</v>
      </c>
      <c r="V117" s="29">
        <v>0</v>
      </c>
      <c r="W117" s="30">
        <f t="shared" si="29"/>
        <v>101</v>
      </c>
      <c r="X117" s="31">
        <f t="shared" si="30"/>
        <v>1538.8</v>
      </c>
    </row>
    <row r="118" spans="1:24">
      <c r="A118" s="38">
        <v>44310</v>
      </c>
      <c r="B118" s="29">
        <v>107</v>
      </c>
      <c r="C118" s="29">
        <v>107</v>
      </c>
      <c r="D118" s="18">
        <f t="shared" si="24"/>
        <v>0</v>
      </c>
      <c r="E118" s="29">
        <v>0</v>
      </c>
      <c r="F118" s="29">
        <v>0</v>
      </c>
      <c r="G118" s="18">
        <f t="shared" si="25"/>
        <v>0</v>
      </c>
      <c r="H118" s="29">
        <v>61</v>
      </c>
      <c r="I118" s="29">
        <v>61</v>
      </c>
      <c r="J118" s="29">
        <v>0</v>
      </c>
      <c r="K118" s="18">
        <f t="shared" si="31"/>
        <v>0</v>
      </c>
      <c r="L118" s="29">
        <v>44</v>
      </c>
      <c r="M118" s="29">
        <v>41</v>
      </c>
      <c r="N118" s="28">
        <f t="shared" si="26"/>
        <v>3</v>
      </c>
      <c r="O118" s="29">
        <v>9</v>
      </c>
      <c r="P118" s="29">
        <v>9</v>
      </c>
      <c r="Q118" s="18">
        <f t="shared" si="27"/>
        <v>0</v>
      </c>
      <c r="R118" s="26">
        <f t="shared" si="28"/>
        <v>221</v>
      </c>
      <c r="S118" s="29">
        <v>68</v>
      </c>
      <c r="T118" s="29">
        <v>16</v>
      </c>
      <c r="U118" s="29">
        <v>29</v>
      </c>
      <c r="V118" s="29">
        <v>0</v>
      </c>
      <c r="W118" s="30">
        <f t="shared" si="29"/>
        <v>113</v>
      </c>
      <c r="X118" s="31">
        <f t="shared" si="30"/>
        <v>2776.6</v>
      </c>
    </row>
    <row r="119" spans="1:24">
      <c r="A119" s="38">
        <v>44311</v>
      </c>
      <c r="B119" s="29">
        <v>47</v>
      </c>
      <c r="C119" s="29">
        <v>47</v>
      </c>
      <c r="D119" s="18">
        <f t="shared" si="24"/>
        <v>0</v>
      </c>
      <c r="E119" s="29">
        <v>0</v>
      </c>
      <c r="F119" s="29">
        <v>0</v>
      </c>
      <c r="G119" s="18">
        <f t="shared" si="25"/>
        <v>0</v>
      </c>
      <c r="H119" s="29">
        <v>33</v>
      </c>
      <c r="I119" s="29">
        <v>33</v>
      </c>
      <c r="J119" s="29">
        <v>0</v>
      </c>
      <c r="K119" s="18">
        <f t="shared" si="31"/>
        <v>0</v>
      </c>
      <c r="L119" s="29">
        <v>19</v>
      </c>
      <c r="M119" s="29">
        <v>21</v>
      </c>
      <c r="N119" s="28">
        <f t="shared" si="26"/>
        <v>-2</v>
      </c>
      <c r="O119" s="29">
        <v>5</v>
      </c>
      <c r="P119" s="29">
        <v>5</v>
      </c>
      <c r="Q119" s="18">
        <f t="shared" si="27"/>
        <v>0</v>
      </c>
      <c r="R119" s="26">
        <f t="shared" si="28"/>
        <v>104</v>
      </c>
      <c r="S119" s="29">
        <v>107</v>
      </c>
      <c r="T119" s="29">
        <v>47</v>
      </c>
      <c r="U119" s="29">
        <v>25</v>
      </c>
      <c r="V119" s="29">
        <v>0</v>
      </c>
      <c r="W119" s="30">
        <f t="shared" si="29"/>
        <v>179</v>
      </c>
      <c r="X119" s="31">
        <f t="shared" si="30"/>
        <v>1413.1</v>
      </c>
    </row>
    <row r="120" spans="1:24">
      <c r="A120" s="38">
        <v>44312</v>
      </c>
      <c r="B120" s="29">
        <v>43</v>
      </c>
      <c r="C120" s="29">
        <v>43</v>
      </c>
      <c r="D120" s="18">
        <f t="shared" si="24"/>
        <v>0</v>
      </c>
      <c r="E120" s="29">
        <v>0</v>
      </c>
      <c r="F120" s="29">
        <v>0</v>
      </c>
      <c r="G120" s="18">
        <f t="shared" si="25"/>
        <v>0</v>
      </c>
      <c r="H120" s="29">
        <v>27</v>
      </c>
      <c r="I120" s="29">
        <v>27</v>
      </c>
      <c r="J120" s="29">
        <v>0</v>
      </c>
      <c r="K120" s="18">
        <f t="shared" si="31"/>
        <v>0</v>
      </c>
      <c r="L120" s="29">
        <v>25</v>
      </c>
      <c r="M120" s="29">
        <v>27</v>
      </c>
      <c r="N120" s="28">
        <f t="shared" si="26"/>
        <v>-2</v>
      </c>
      <c r="O120" s="29">
        <v>4</v>
      </c>
      <c r="P120" s="29">
        <v>4</v>
      </c>
      <c r="Q120" s="18">
        <f t="shared" si="27"/>
        <v>0</v>
      </c>
      <c r="R120" s="26">
        <f t="shared" si="28"/>
        <v>99</v>
      </c>
      <c r="S120" s="29">
        <v>47</v>
      </c>
      <c r="T120" s="29">
        <v>44</v>
      </c>
      <c r="U120" s="29">
        <v>30</v>
      </c>
      <c r="V120" s="29">
        <v>0</v>
      </c>
      <c r="W120" s="30">
        <f t="shared" si="29"/>
        <v>121</v>
      </c>
      <c r="X120" s="31">
        <f t="shared" si="30"/>
        <v>1263.5</v>
      </c>
    </row>
    <row r="121" spans="1:24">
      <c r="A121" s="38">
        <v>44313</v>
      </c>
      <c r="B121" s="29">
        <v>42</v>
      </c>
      <c r="C121" s="29">
        <v>42</v>
      </c>
      <c r="D121" s="18">
        <f t="shared" si="24"/>
        <v>0</v>
      </c>
      <c r="E121" s="29">
        <v>0</v>
      </c>
      <c r="F121" s="29">
        <v>0</v>
      </c>
      <c r="G121" s="18">
        <f t="shared" si="25"/>
        <v>0</v>
      </c>
      <c r="H121" s="29">
        <v>23</v>
      </c>
      <c r="I121" s="29">
        <v>23</v>
      </c>
      <c r="J121" s="29">
        <v>0</v>
      </c>
      <c r="K121" s="18">
        <f t="shared" si="31"/>
        <v>0</v>
      </c>
      <c r="L121" s="29">
        <v>34</v>
      </c>
      <c r="M121" s="29">
        <v>29</v>
      </c>
      <c r="N121" s="28">
        <f t="shared" si="26"/>
        <v>5</v>
      </c>
      <c r="O121" s="29">
        <v>4</v>
      </c>
      <c r="P121" s="29">
        <v>4</v>
      </c>
      <c r="Q121" s="18">
        <f t="shared" si="27"/>
        <v>0</v>
      </c>
      <c r="R121" s="26">
        <f t="shared" si="28"/>
        <v>103</v>
      </c>
      <c r="S121" s="29">
        <v>43</v>
      </c>
      <c r="T121" s="29">
        <v>37</v>
      </c>
      <c r="U121" s="29">
        <v>25</v>
      </c>
      <c r="V121" s="29">
        <v>0</v>
      </c>
      <c r="W121" s="30">
        <f t="shared" si="29"/>
        <v>105</v>
      </c>
      <c r="X121" s="31">
        <f t="shared" si="30"/>
        <v>1287.6</v>
      </c>
    </row>
    <row r="122" spans="1:24">
      <c r="A122" s="38">
        <v>44314</v>
      </c>
      <c r="B122" s="29">
        <v>41</v>
      </c>
      <c r="C122" s="29">
        <v>41</v>
      </c>
      <c r="D122" s="18">
        <f t="shared" si="24"/>
        <v>0</v>
      </c>
      <c r="E122" s="29">
        <v>0</v>
      </c>
      <c r="F122" s="29">
        <v>0</v>
      </c>
      <c r="G122" s="18">
        <f t="shared" si="25"/>
        <v>0</v>
      </c>
      <c r="H122" s="29">
        <v>27</v>
      </c>
      <c r="I122" s="29">
        <v>27</v>
      </c>
      <c r="J122" s="29">
        <v>0</v>
      </c>
      <c r="K122" s="18">
        <f t="shared" si="31"/>
        <v>0</v>
      </c>
      <c r="L122" s="29">
        <v>17</v>
      </c>
      <c r="M122" s="29">
        <v>20</v>
      </c>
      <c r="N122" s="28">
        <f t="shared" si="26"/>
        <v>-3</v>
      </c>
      <c r="O122" s="29">
        <v>1</v>
      </c>
      <c r="P122" s="29">
        <v>1</v>
      </c>
      <c r="Q122" s="18">
        <f t="shared" si="27"/>
        <v>0</v>
      </c>
      <c r="R122" s="26">
        <f t="shared" si="28"/>
        <v>86</v>
      </c>
      <c r="S122" s="29">
        <v>42</v>
      </c>
      <c r="T122" s="29">
        <v>23</v>
      </c>
      <c r="U122" s="29">
        <v>5</v>
      </c>
      <c r="V122" s="29">
        <v>0</v>
      </c>
      <c r="W122" s="30">
        <f t="shared" si="29"/>
        <v>70</v>
      </c>
      <c r="X122" s="31">
        <f t="shared" si="30"/>
        <v>877.3</v>
      </c>
    </row>
    <row r="123" spans="1:24">
      <c r="A123" s="38">
        <v>44315</v>
      </c>
      <c r="B123" s="29">
        <v>37</v>
      </c>
      <c r="C123" s="29">
        <v>37</v>
      </c>
      <c r="D123" s="18">
        <f t="shared" si="24"/>
        <v>0</v>
      </c>
      <c r="E123" s="29">
        <v>0</v>
      </c>
      <c r="F123" s="29">
        <v>0</v>
      </c>
      <c r="G123" s="18">
        <f t="shared" si="25"/>
        <v>0</v>
      </c>
      <c r="H123" s="29">
        <v>35</v>
      </c>
      <c r="I123" s="29">
        <v>35</v>
      </c>
      <c r="J123" s="29">
        <v>0</v>
      </c>
      <c r="K123" s="18">
        <f t="shared" si="31"/>
        <v>0</v>
      </c>
      <c r="L123" s="29">
        <v>36</v>
      </c>
      <c r="M123" s="29">
        <v>35</v>
      </c>
      <c r="N123" s="28">
        <f t="shared" si="26"/>
        <v>1</v>
      </c>
      <c r="O123" s="29">
        <v>6</v>
      </c>
      <c r="P123" s="29">
        <v>6</v>
      </c>
      <c r="Q123" s="18">
        <f t="shared" si="27"/>
        <v>0</v>
      </c>
      <c r="R123" s="26">
        <f t="shared" si="28"/>
        <v>114</v>
      </c>
      <c r="S123" s="29">
        <v>41</v>
      </c>
      <c r="T123" s="29">
        <v>18</v>
      </c>
      <c r="U123" s="29">
        <v>5</v>
      </c>
      <c r="V123" s="29">
        <v>0</v>
      </c>
      <c r="W123" s="30">
        <f t="shared" si="29"/>
        <v>64</v>
      </c>
      <c r="X123" s="31">
        <f t="shared" si="30"/>
        <v>1660.4</v>
      </c>
    </row>
    <row r="124" spans="1:24">
      <c r="A124" s="38">
        <v>44316</v>
      </c>
      <c r="B124" s="29">
        <v>170</v>
      </c>
      <c r="C124" s="29">
        <v>170</v>
      </c>
      <c r="D124" s="18">
        <f t="shared" ref="D124:D164" si="32">B124-C124</f>
        <v>0</v>
      </c>
      <c r="E124" s="29">
        <v>0</v>
      </c>
      <c r="F124" s="29">
        <v>0</v>
      </c>
      <c r="G124" s="18">
        <f t="shared" ref="G124:G164" si="33">E124-F124</f>
        <v>0</v>
      </c>
      <c r="H124" s="29">
        <v>103</v>
      </c>
      <c r="I124" s="29">
        <v>103</v>
      </c>
      <c r="J124" s="29">
        <v>0</v>
      </c>
      <c r="K124" s="18">
        <f t="shared" ref="K124:K164" si="34">H124-I124-J124</f>
        <v>0</v>
      </c>
      <c r="L124" s="29">
        <v>99</v>
      </c>
      <c r="M124" s="29">
        <v>88</v>
      </c>
      <c r="N124" s="28">
        <f t="shared" ref="N124:N164" si="35">L124-M124</f>
        <v>11</v>
      </c>
      <c r="O124" s="29">
        <v>11</v>
      </c>
      <c r="P124" s="29">
        <v>11</v>
      </c>
      <c r="Q124" s="18">
        <f t="shared" ref="Q124:Q164" si="36">O124-P124</f>
        <v>0</v>
      </c>
      <c r="R124" s="26">
        <f t="shared" ref="R124:R164" si="37">B124+H124-J124+L124+O124+E124</f>
        <v>383</v>
      </c>
      <c r="S124" s="29">
        <v>37</v>
      </c>
      <c r="T124" s="29">
        <v>52</v>
      </c>
      <c r="U124" s="29">
        <v>59</v>
      </c>
      <c r="V124" s="29">
        <v>0</v>
      </c>
      <c r="W124" s="30">
        <f t="shared" ref="W124:W164" si="38">SUM(S124,T124,U124,V124)</f>
        <v>148</v>
      </c>
      <c r="X124" s="31">
        <f t="shared" ref="X124:X164" si="39">B124*5+(H124-J124)*15+L124*9.9+O124*99+E124*5</f>
        <v>4464.1</v>
      </c>
    </row>
    <row r="125" spans="1:24">
      <c r="A125" s="38">
        <v>44317</v>
      </c>
      <c r="B125" s="29">
        <v>294</v>
      </c>
      <c r="C125" s="29">
        <v>294</v>
      </c>
      <c r="D125" s="18">
        <f t="shared" si="32"/>
        <v>0</v>
      </c>
      <c r="E125" s="29">
        <v>0</v>
      </c>
      <c r="F125" s="29">
        <v>0</v>
      </c>
      <c r="G125" s="18">
        <f t="shared" si="33"/>
        <v>0</v>
      </c>
      <c r="H125" s="29">
        <v>184</v>
      </c>
      <c r="I125" s="29">
        <v>183</v>
      </c>
      <c r="J125" s="29">
        <v>0</v>
      </c>
      <c r="K125" s="28">
        <f t="shared" si="34"/>
        <v>1</v>
      </c>
      <c r="L125" s="29">
        <v>135</v>
      </c>
      <c r="M125" s="29">
        <v>120</v>
      </c>
      <c r="N125" s="28">
        <f t="shared" si="35"/>
        <v>15</v>
      </c>
      <c r="O125" s="29">
        <v>14</v>
      </c>
      <c r="P125" s="29">
        <v>14</v>
      </c>
      <c r="Q125" s="18">
        <f t="shared" si="36"/>
        <v>0</v>
      </c>
      <c r="R125" s="26">
        <f t="shared" si="37"/>
        <v>627</v>
      </c>
      <c r="S125" s="29">
        <v>170</v>
      </c>
      <c r="T125" s="29">
        <v>59</v>
      </c>
      <c r="U125" s="29">
        <v>67</v>
      </c>
      <c r="V125" s="29">
        <v>0</v>
      </c>
      <c r="W125" s="30">
        <f t="shared" si="38"/>
        <v>296</v>
      </c>
      <c r="X125" s="31">
        <f t="shared" si="39"/>
        <v>6952.5</v>
      </c>
    </row>
    <row r="126" spans="1:24">
      <c r="A126" s="38">
        <v>44318</v>
      </c>
      <c r="B126" s="29">
        <v>271</v>
      </c>
      <c r="C126" s="29">
        <v>271</v>
      </c>
      <c r="D126" s="18">
        <f t="shared" si="32"/>
        <v>0</v>
      </c>
      <c r="E126" s="29">
        <v>0</v>
      </c>
      <c r="F126" s="29">
        <v>0</v>
      </c>
      <c r="G126" s="18">
        <f t="shared" si="33"/>
        <v>0</v>
      </c>
      <c r="H126" s="29">
        <v>121</v>
      </c>
      <c r="I126" s="29">
        <v>121</v>
      </c>
      <c r="J126" s="29">
        <v>0</v>
      </c>
      <c r="K126" s="18">
        <f t="shared" si="34"/>
        <v>0</v>
      </c>
      <c r="L126" s="29">
        <v>125</v>
      </c>
      <c r="M126" s="29">
        <v>110</v>
      </c>
      <c r="N126" s="28">
        <f t="shared" si="35"/>
        <v>15</v>
      </c>
      <c r="O126" s="29">
        <v>12</v>
      </c>
      <c r="P126" s="29">
        <v>12</v>
      </c>
      <c r="Q126" s="18">
        <f t="shared" si="36"/>
        <v>0</v>
      </c>
      <c r="R126" s="26">
        <f t="shared" si="37"/>
        <v>529</v>
      </c>
      <c r="S126" s="29">
        <v>294</v>
      </c>
      <c r="T126" s="29">
        <v>95</v>
      </c>
      <c r="U126" s="29">
        <v>64</v>
      </c>
      <c r="V126" s="29">
        <v>0</v>
      </c>
      <c r="W126" s="30">
        <f t="shared" si="38"/>
        <v>453</v>
      </c>
      <c r="X126" s="31">
        <f t="shared" si="39"/>
        <v>5595.5</v>
      </c>
    </row>
    <row r="127" spans="1:24">
      <c r="A127" s="38">
        <v>44319</v>
      </c>
      <c r="B127" s="29">
        <v>271</v>
      </c>
      <c r="C127" s="29">
        <v>271</v>
      </c>
      <c r="D127" s="18">
        <f t="shared" si="32"/>
        <v>0</v>
      </c>
      <c r="E127" s="29">
        <v>0</v>
      </c>
      <c r="F127" s="29">
        <v>0</v>
      </c>
      <c r="G127" s="18">
        <f t="shared" si="33"/>
        <v>0</v>
      </c>
      <c r="H127" s="29">
        <v>98</v>
      </c>
      <c r="I127" s="29">
        <v>98</v>
      </c>
      <c r="J127" s="29">
        <v>0</v>
      </c>
      <c r="K127" s="18">
        <f t="shared" si="34"/>
        <v>0</v>
      </c>
      <c r="L127" s="29">
        <v>95</v>
      </c>
      <c r="M127" s="29">
        <v>88</v>
      </c>
      <c r="N127" s="28">
        <f t="shared" si="35"/>
        <v>7</v>
      </c>
      <c r="O127" s="29">
        <v>18</v>
      </c>
      <c r="P127" s="29">
        <v>18</v>
      </c>
      <c r="Q127" s="18">
        <f t="shared" si="36"/>
        <v>0</v>
      </c>
      <c r="R127" s="26">
        <f t="shared" si="37"/>
        <v>482</v>
      </c>
      <c r="S127" s="29">
        <v>271</v>
      </c>
      <c r="T127" s="29">
        <v>65</v>
      </c>
      <c r="U127" s="29">
        <v>39</v>
      </c>
      <c r="V127" s="29">
        <v>0</v>
      </c>
      <c r="W127" s="30">
        <f t="shared" si="38"/>
        <v>375</v>
      </c>
      <c r="X127" s="31">
        <f t="shared" si="39"/>
        <v>5547.5</v>
      </c>
    </row>
    <row r="128" spans="1:24">
      <c r="A128" s="38">
        <v>44320</v>
      </c>
      <c r="B128" s="29">
        <v>220</v>
      </c>
      <c r="C128" s="29">
        <v>221</v>
      </c>
      <c r="D128" s="28">
        <f t="shared" si="32"/>
        <v>-1</v>
      </c>
      <c r="E128" s="29">
        <v>0</v>
      </c>
      <c r="F128" s="29">
        <v>0</v>
      </c>
      <c r="G128" s="18">
        <f t="shared" si="33"/>
        <v>0</v>
      </c>
      <c r="H128" s="29">
        <v>80</v>
      </c>
      <c r="I128" s="29">
        <v>80</v>
      </c>
      <c r="J128" s="29">
        <v>0</v>
      </c>
      <c r="K128" s="18">
        <f t="shared" si="34"/>
        <v>0</v>
      </c>
      <c r="L128" s="29">
        <v>82</v>
      </c>
      <c r="M128" s="29">
        <v>78</v>
      </c>
      <c r="N128" s="28">
        <f t="shared" si="35"/>
        <v>4</v>
      </c>
      <c r="O128" s="29">
        <v>9</v>
      </c>
      <c r="P128" s="29">
        <v>9</v>
      </c>
      <c r="Q128" s="18">
        <f t="shared" si="36"/>
        <v>0</v>
      </c>
      <c r="R128" s="26">
        <f t="shared" si="37"/>
        <v>391</v>
      </c>
      <c r="S128" s="29">
        <v>271</v>
      </c>
      <c r="T128" s="29">
        <v>54</v>
      </c>
      <c r="U128" s="29">
        <v>30</v>
      </c>
      <c r="V128" s="29">
        <v>0</v>
      </c>
      <c r="W128" s="30">
        <f t="shared" si="38"/>
        <v>355</v>
      </c>
      <c r="X128" s="31">
        <f t="shared" si="39"/>
        <v>4002.8</v>
      </c>
    </row>
    <row r="129" spans="1:24">
      <c r="A129" s="38">
        <v>44321</v>
      </c>
      <c r="B129" s="29">
        <v>119</v>
      </c>
      <c r="C129" s="29">
        <v>119</v>
      </c>
      <c r="D129" s="18">
        <f t="shared" si="32"/>
        <v>0</v>
      </c>
      <c r="E129" s="29">
        <v>0</v>
      </c>
      <c r="F129" s="29">
        <v>0</v>
      </c>
      <c r="G129" s="18">
        <f t="shared" si="33"/>
        <v>0</v>
      </c>
      <c r="H129" s="29">
        <v>55</v>
      </c>
      <c r="I129" s="29">
        <v>55</v>
      </c>
      <c r="J129" s="29">
        <v>0</v>
      </c>
      <c r="K129" s="18">
        <f t="shared" si="34"/>
        <v>0</v>
      </c>
      <c r="L129" s="29">
        <v>48</v>
      </c>
      <c r="M129" s="29">
        <v>48</v>
      </c>
      <c r="N129" s="18">
        <f t="shared" si="35"/>
        <v>0</v>
      </c>
      <c r="O129" s="29">
        <v>9</v>
      </c>
      <c r="P129" s="29">
        <v>9</v>
      </c>
      <c r="Q129" s="18">
        <f t="shared" si="36"/>
        <v>0</v>
      </c>
      <c r="R129" s="26">
        <f t="shared" si="37"/>
        <v>231</v>
      </c>
      <c r="S129" s="29">
        <v>220</v>
      </c>
      <c r="T129" s="29">
        <v>23</v>
      </c>
      <c r="U129" s="29">
        <v>22</v>
      </c>
      <c r="V129" s="29">
        <v>0</v>
      </c>
      <c r="W129" s="30">
        <f t="shared" si="38"/>
        <v>265</v>
      </c>
      <c r="X129" s="31">
        <f t="shared" si="39"/>
        <v>2786.2</v>
      </c>
    </row>
    <row r="130" spans="1:24">
      <c r="A130" s="38">
        <v>44322</v>
      </c>
      <c r="B130" s="29">
        <v>69</v>
      </c>
      <c r="C130" s="29">
        <v>69</v>
      </c>
      <c r="D130" s="18">
        <f t="shared" si="32"/>
        <v>0</v>
      </c>
      <c r="E130" s="29">
        <v>0</v>
      </c>
      <c r="F130" s="29">
        <v>0</v>
      </c>
      <c r="G130" s="18">
        <f t="shared" si="33"/>
        <v>0</v>
      </c>
      <c r="H130" s="29">
        <v>29</v>
      </c>
      <c r="I130" s="29">
        <v>29</v>
      </c>
      <c r="J130" s="29">
        <v>0</v>
      </c>
      <c r="K130" s="18">
        <f t="shared" si="34"/>
        <v>0</v>
      </c>
      <c r="L130" s="29">
        <v>36</v>
      </c>
      <c r="M130" s="29">
        <v>37</v>
      </c>
      <c r="N130" s="28">
        <f t="shared" si="35"/>
        <v>-1</v>
      </c>
      <c r="O130" s="29">
        <v>6</v>
      </c>
      <c r="P130" s="29">
        <v>6</v>
      </c>
      <c r="Q130" s="18">
        <f t="shared" si="36"/>
        <v>0</v>
      </c>
      <c r="R130" s="26">
        <f t="shared" si="37"/>
        <v>140</v>
      </c>
      <c r="S130" s="29">
        <v>119</v>
      </c>
      <c r="T130" s="29">
        <v>23</v>
      </c>
      <c r="U130" s="29">
        <v>24</v>
      </c>
      <c r="V130" s="29">
        <v>0</v>
      </c>
      <c r="W130" s="30">
        <f t="shared" si="38"/>
        <v>166</v>
      </c>
      <c r="X130" s="31">
        <f t="shared" si="39"/>
        <v>1730.4</v>
      </c>
    </row>
    <row r="131" spans="1:24">
      <c r="A131" s="38">
        <v>44323</v>
      </c>
      <c r="B131" s="29">
        <v>53</v>
      </c>
      <c r="C131" s="29">
        <v>53</v>
      </c>
      <c r="D131" s="18">
        <f t="shared" si="32"/>
        <v>0</v>
      </c>
      <c r="E131" s="29">
        <v>0</v>
      </c>
      <c r="F131" s="29">
        <v>0</v>
      </c>
      <c r="G131" s="18">
        <f t="shared" si="33"/>
        <v>0</v>
      </c>
      <c r="H131" s="29">
        <v>27</v>
      </c>
      <c r="I131" s="29">
        <v>27</v>
      </c>
      <c r="J131" s="29">
        <v>0</v>
      </c>
      <c r="K131" s="18">
        <f t="shared" si="34"/>
        <v>0</v>
      </c>
      <c r="L131" s="29">
        <v>32</v>
      </c>
      <c r="M131" s="29">
        <v>36</v>
      </c>
      <c r="N131" s="28">
        <f t="shared" si="35"/>
        <v>-4</v>
      </c>
      <c r="O131" s="29">
        <v>5</v>
      </c>
      <c r="P131" s="29">
        <v>5</v>
      </c>
      <c r="Q131" s="18">
        <f t="shared" si="36"/>
        <v>0</v>
      </c>
      <c r="R131" s="26">
        <f t="shared" si="37"/>
        <v>117</v>
      </c>
      <c r="S131" s="29">
        <v>69</v>
      </c>
      <c r="T131" s="29">
        <v>28</v>
      </c>
      <c r="U131" s="29">
        <v>21</v>
      </c>
      <c r="V131" s="29">
        <v>0</v>
      </c>
      <c r="W131" s="30">
        <f t="shared" si="38"/>
        <v>118</v>
      </c>
      <c r="X131" s="31">
        <f t="shared" si="39"/>
        <v>1481.8</v>
      </c>
    </row>
    <row r="132" spans="1:24">
      <c r="A132" s="38">
        <v>44324</v>
      </c>
      <c r="B132" s="29">
        <v>70</v>
      </c>
      <c r="C132" s="29">
        <v>70</v>
      </c>
      <c r="D132" s="18">
        <f t="shared" si="32"/>
        <v>0</v>
      </c>
      <c r="E132" s="29">
        <v>0</v>
      </c>
      <c r="F132" s="29">
        <v>0</v>
      </c>
      <c r="G132" s="18">
        <f t="shared" si="33"/>
        <v>0</v>
      </c>
      <c r="H132" s="29">
        <v>40</v>
      </c>
      <c r="I132" s="29">
        <v>40</v>
      </c>
      <c r="J132" s="29">
        <v>0</v>
      </c>
      <c r="K132" s="18">
        <f t="shared" si="34"/>
        <v>0</v>
      </c>
      <c r="L132" s="29">
        <v>47</v>
      </c>
      <c r="M132" s="29">
        <v>48</v>
      </c>
      <c r="N132" s="28">
        <f t="shared" si="35"/>
        <v>-1</v>
      </c>
      <c r="O132" s="29">
        <v>4</v>
      </c>
      <c r="P132" s="29">
        <v>4</v>
      </c>
      <c r="Q132" s="18">
        <f t="shared" si="36"/>
        <v>0</v>
      </c>
      <c r="R132" s="26">
        <f t="shared" si="37"/>
        <v>161</v>
      </c>
      <c r="S132" s="29">
        <v>53</v>
      </c>
      <c r="T132" s="29">
        <v>34</v>
      </c>
      <c r="U132" s="29">
        <v>26</v>
      </c>
      <c r="V132" s="29">
        <v>0</v>
      </c>
      <c r="W132" s="30">
        <f t="shared" si="38"/>
        <v>113</v>
      </c>
      <c r="X132" s="31">
        <f t="shared" si="39"/>
        <v>1811.3</v>
      </c>
    </row>
    <row r="133" spans="1:24">
      <c r="A133" s="38">
        <v>44325</v>
      </c>
      <c r="B133" s="29">
        <v>105</v>
      </c>
      <c r="C133" s="29">
        <v>105</v>
      </c>
      <c r="D133" s="18">
        <f t="shared" si="32"/>
        <v>0</v>
      </c>
      <c r="E133" s="29">
        <v>0</v>
      </c>
      <c r="F133" s="29">
        <v>0</v>
      </c>
      <c r="G133" s="18">
        <f t="shared" si="33"/>
        <v>0</v>
      </c>
      <c r="H133" s="29">
        <v>48</v>
      </c>
      <c r="I133" s="29">
        <v>48</v>
      </c>
      <c r="J133" s="29">
        <v>0</v>
      </c>
      <c r="K133" s="18">
        <f t="shared" si="34"/>
        <v>0</v>
      </c>
      <c r="L133" s="29">
        <v>59</v>
      </c>
      <c r="M133" s="29">
        <v>59</v>
      </c>
      <c r="N133" s="18">
        <f t="shared" si="35"/>
        <v>0</v>
      </c>
      <c r="O133" s="29">
        <v>9</v>
      </c>
      <c r="P133" s="29">
        <v>9</v>
      </c>
      <c r="Q133" s="18">
        <f t="shared" si="36"/>
        <v>0</v>
      </c>
      <c r="R133" s="26">
        <f t="shared" si="37"/>
        <v>221</v>
      </c>
      <c r="S133" s="29">
        <v>70</v>
      </c>
      <c r="T133" s="29">
        <v>67</v>
      </c>
      <c r="U133" s="29">
        <v>44</v>
      </c>
      <c r="V133" s="29">
        <v>0</v>
      </c>
      <c r="W133" s="30">
        <f t="shared" si="38"/>
        <v>181</v>
      </c>
      <c r="X133" s="31">
        <f t="shared" si="39"/>
        <v>2720.1</v>
      </c>
    </row>
    <row r="134" spans="1:24">
      <c r="A134" s="38">
        <v>44326</v>
      </c>
      <c r="B134" s="29">
        <v>48</v>
      </c>
      <c r="C134" s="29">
        <v>48</v>
      </c>
      <c r="D134" s="18">
        <f t="shared" si="32"/>
        <v>0</v>
      </c>
      <c r="E134" s="29">
        <v>0</v>
      </c>
      <c r="F134" s="29">
        <v>0</v>
      </c>
      <c r="G134" s="18">
        <f t="shared" si="33"/>
        <v>0</v>
      </c>
      <c r="H134" s="29">
        <v>23</v>
      </c>
      <c r="I134" s="29">
        <v>23</v>
      </c>
      <c r="J134" s="29">
        <v>0</v>
      </c>
      <c r="K134" s="18">
        <f t="shared" si="34"/>
        <v>0</v>
      </c>
      <c r="L134" s="29">
        <v>22</v>
      </c>
      <c r="M134" s="29">
        <v>22</v>
      </c>
      <c r="N134" s="18">
        <f t="shared" si="35"/>
        <v>0</v>
      </c>
      <c r="O134" s="29">
        <v>4</v>
      </c>
      <c r="P134" s="29">
        <v>4</v>
      </c>
      <c r="Q134" s="18">
        <f t="shared" si="36"/>
        <v>0</v>
      </c>
      <c r="R134" s="26">
        <f t="shared" si="37"/>
        <v>97</v>
      </c>
      <c r="S134" s="29">
        <v>105</v>
      </c>
      <c r="T134" s="29">
        <v>40</v>
      </c>
      <c r="U134" s="29">
        <v>27</v>
      </c>
      <c r="V134" s="29">
        <v>0</v>
      </c>
      <c r="W134" s="30">
        <f t="shared" si="38"/>
        <v>172</v>
      </c>
      <c r="X134" s="31">
        <f t="shared" si="39"/>
        <v>1198.8</v>
      </c>
    </row>
    <row r="135" spans="1:24">
      <c r="A135" s="38">
        <v>44327</v>
      </c>
      <c r="B135" s="29">
        <v>48</v>
      </c>
      <c r="C135" s="29">
        <v>48</v>
      </c>
      <c r="D135" s="18">
        <f t="shared" si="32"/>
        <v>0</v>
      </c>
      <c r="E135" s="29">
        <v>0</v>
      </c>
      <c r="F135" s="29">
        <v>0</v>
      </c>
      <c r="G135" s="18">
        <f t="shared" si="33"/>
        <v>0</v>
      </c>
      <c r="H135" s="29">
        <v>21</v>
      </c>
      <c r="I135" s="29">
        <v>21</v>
      </c>
      <c r="J135" s="29">
        <v>0</v>
      </c>
      <c r="K135" s="18">
        <f t="shared" si="34"/>
        <v>0</v>
      </c>
      <c r="L135" s="29">
        <v>27</v>
      </c>
      <c r="M135" s="29">
        <v>26</v>
      </c>
      <c r="N135" s="28">
        <f t="shared" si="35"/>
        <v>1</v>
      </c>
      <c r="O135" s="29">
        <v>9</v>
      </c>
      <c r="P135" s="29">
        <v>9</v>
      </c>
      <c r="Q135" s="18">
        <f t="shared" si="36"/>
        <v>0</v>
      </c>
      <c r="R135" s="26">
        <f t="shared" si="37"/>
        <v>105</v>
      </c>
      <c r="S135" s="29">
        <v>48</v>
      </c>
      <c r="T135" s="29">
        <v>21</v>
      </c>
      <c r="U135" s="29">
        <v>35</v>
      </c>
      <c r="V135" s="29">
        <v>0</v>
      </c>
      <c r="W135" s="30">
        <f t="shared" si="38"/>
        <v>104</v>
      </c>
      <c r="X135" s="31">
        <f t="shared" si="39"/>
        <v>1713.3</v>
      </c>
    </row>
    <row r="136" spans="1:24">
      <c r="A136" s="38">
        <v>44328</v>
      </c>
      <c r="B136" s="29">
        <v>32</v>
      </c>
      <c r="C136" s="29">
        <v>32</v>
      </c>
      <c r="D136" s="18">
        <f t="shared" si="32"/>
        <v>0</v>
      </c>
      <c r="E136" s="29">
        <v>0</v>
      </c>
      <c r="F136" s="29">
        <v>0</v>
      </c>
      <c r="G136" s="18">
        <f t="shared" si="33"/>
        <v>0</v>
      </c>
      <c r="H136" s="29">
        <v>24</v>
      </c>
      <c r="I136" s="29">
        <v>24</v>
      </c>
      <c r="J136" s="29">
        <v>0</v>
      </c>
      <c r="K136" s="18">
        <f t="shared" si="34"/>
        <v>0</v>
      </c>
      <c r="L136" s="29">
        <v>27</v>
      </c>
      <c r="M136" s="29">
        <v>29</v>
      </c>
      <c r="N136" s="28">
        <f t="shared" si="35"/>
        <v>-2</v>
      </c>
      <c r="O136" s="29">
        <v>6</v>
      </c>
      <c r="P136" s="29">
        <v>6</v>
      </c>
      <c r="Q136" s="18">
        <f t="shared" si="36"/>
        <v>0</v>
      </c>
      <c r="R136" s="26">
        <f t="shared" si="37"/>
        <v>89</v>
      </c>
      <c r="S136" s="29">
        <v>48</v>
      </c>
      <c r="T136" s="29">
        <v>32</v>
      </c>
      <c r="U136" s="29">
        <v>30</v>
      </c>
      <c r="V136" s="29">
        <v>0</v>
      </c>
      <c r="W136" s="30">
        <f t="shared" si="38"/>
        <v>110</v>
      </c>
      <c r="X136" s="31">
        <f t="shared" si="39"/>
        <v>1381.3</v>
      </c>
    </row>
    <row r="137" spans="1:24">
      <c r="A137" s="38">
        <v>44329</v>
      </c>
      <c r="B137" s="29">
        <v>46</v>
      </c>
      <c r="C137" s="29">
        <v>46</v>
      </c>
      <c r="D137" s="18">
        <f t="shared" si="32"/>
        <v>0</v>
      </c>
      <c r="E137" s="29">
        <v>0</v>
      </c>
      <c r="F137" s="29">
        <v>0</v>
      </c>
      <c r="G137" s="18">
        <f t="shared" si="33"/>
        <v>0</v>
      </c>
      <c r="H137" s="29">
        <v>26</v>
      </c>
      <c r="I137" s="29">
        <v>26</v>
      </c>
      <c r="J137" s="29">
        <v>0</v>
      </c>
      <c r="K137" s="18">
        <f t="shared" si="34"/>
        <v>0</v>
      </c>
      <c r="L137" s="29">
        <v>44</v>
      </c>
      <c r="M137" s="29">
        <v>41</v>
      </c>
      <c r="N137" s="28">
        <f t="shared" si="35"/>
        <v>3</v>
      </c>
      <c r="O137" s="29">
        <v>6</v>
      </c>
      <c r="P137" s="29">
        <v>6</v>
      </c>
      <c r="Q137" s="18">
        <f t="shared" si="36"/>
        <v>0</v>
      </c>
      <c r="R137" s="26">
        <f t="shared" si="37"/>
        <v>122</v>
      </c>
      <c r="S137" s="29">
        <v>32</v>
      </c>
      <c r="T137" s="29">
        <v>27</v>
      </c>
      <c r="U137" s="29">
        <v>20</v>
      </c>
      <c r="V137" s="29">
        <v>0</v>
      </c>
      <c r="W137" s="30">
        <f t="shared" si="38"/>
        <v>79</v>
      </c>
      <c r="X137" s="31">
        <f t="shared" si="39"/>
        <v>1649.6</v>
      </c>
    </row>
    <row r="138" spans="1:24">
      <c r="A138" s="38">
        <v>44330</v>
      </c>
      <c r="B138" s="29">
        <v>81</v>
      </c>
      <c r="C138" s="29">
        <v>81</v>
      </c>
      <c r="D138" s="18">
        <f t="shared" si="32"/>
        <v>0</v>
      </c>
      <c r="E138" s="29">
        <v>0</v>
      </c>
      <c r="F138" s="29">
        <v>0</v>
      </c>
      <c r="G138" s="18">
        <f t="shared" si="33"/>
        <v>0</v>
      </c>
      <c r="H138" s="29">
        <v>52</v>
      </c>
      <c r="I138" s="29">
        <v>52</v>
      </c>
      <c r="J138" s="29">
        <v>0</v>
      </c>
      <c r="K138" s="18">
        <f t="shared" si="34"/>
        <v>0</v>
      </c>
      <c r="L138" s="29">
        <v>49</v>
      </c>
      <c r="M138" s="29">
        <v>50</v>
      </c>
      <c r="N138" s="28">
        <f t="shared" si="35"/>
        <v>-1</v>
      </c>
      <c r="O138" s="29">
        <v>7</v>
      </c>
      <c r="P138" s="29">
        <v>7</v>
      </c>
      <c r="Q138" s="18">
        <f t="shared" si="36"/>
        <v>0</v>
      </c>
      <c r="R138" s="26">
        <f t="shared" si="37"/>
        <v>189</v>
      </c>
      <c r="S138" s="29">
        <v>46</v>
      </c>
      <c r="T138" s="29">
        <v>20</v>
      </c>
      <c r="U138" s="29">
        <v>232</v>
      </c>
      <c r="V138" s="29">
        <v>0</v>
      </c>
      <c r="W138" s="30">
        <f t="shared" si="38"/>
        <v>298</v>
      </c>
      <c r="X138" s="31">
        <f t="shared" si="39"/>
        <v>2363.1</v>
      </c>
    </row>
    <row r="139" spans="1:24">
      <c r="A139" s="38">
        <v>44331</v>
      </c>
      <c r="B139" s="29">
        <v>154</v>
      </c>
      <c r="C139" s="29">
        <v>154</v>
      </c>
      <c r="D139" s="18">
        <f t="shared" si="32"/>
        <v>0</v>
      </c>
      <c r="E139" s="29">
        <v>0</v>
      </c>
      <c r="F139" s="29">
        <v>0</v>
      </c>
      <c r="G139" s="18">
        <f t="shared" si="33"/>
        <v>0</v>
      </c>
      <c r="H139" s="29">
        <v>66</v>
      </c>
      <c r="I139" s="29">
        <v>66</v>
      </c>
      <c r="J139" s="29">
        <v>0</v>
      </c>
      <c r="K139" s="18">
        <f t="shared" si="34"/>
        <v>0</v>
      </c>
      <c r="L139" s="29">
        <v>89</v>
      </c>
      <c r="M139" s="29">
        <v>85</v>
      </c>
      <c r="N139" s="28">
        <f t="shared" si="35"/>
        <v>4</v>
      </c>
      <c r="O139" s="29">
        <v>8</v>
      </c>
      <c r="P139" s="29">
        <v>8</v>
      </c>
      <c r="Q139" s="18">
        <f t="shared" si="36"/>
        <v>0</v>
      </c>
      <c r="R139" s="26">
        <f t="shared" si="37"/>
        <v>317</v>
      </c>
      <c r="S139" s="29">
        <v>81</v>
      </c>
      <c r="T139" s="29">
        <v>83</v>
      </c>
      <c r="U139" s="29">
        <v>44</v>
      </c>
      <c r="V139" s="29">
        <v>0</v>
      </c>
      <c r="W139" s="30">
        <f t="shared" si="38"/>
        <v>208</v>
      </c>
      <c r="X139" s="31">
        <f t="shared" si="39"/>
        <v>3433.1</v>
      </c>
    </row>
    <row r="140" spans="1:24">
      <c r="A140" s="38">
        <v>44332</v>
      </c>
      <c r="B140" s="29">
        <v>113</v>
      </c>
      <c r="C140" s="29">
        <v>113</v>
      </c>
      <c r="D140" s="18">
        <f t="shared" si="32"/>
        <v>0</v>
      </c>
      <c r="E140" s="29">
        <v>2</v>
      </c>
      <c r="F140" s="29">
        <v>2</v>
      </c>
      <c r="G140" s="18">
        <f t="shared" si="33"/>
        <v>0</v>
      </c>
      <c r="H140" s="29">
        <v>60</v>
      </c>
      <c r="I140" s="29">
        <v>59</v>
      </c>
      <c r="J140" s="29">
        <v>0</v>
      </c>
      <c r="K140" s="28">
        <f t="shared" si="34"/>
        <v>1</v>
      </c>
      <c r="L140" s="29">
        <v>73</v>
      </c>
      <c r="M140" s="29">
        <v>65</v>
      </c>
      <c r="N140" s="28">
        <f t="shared" si="35"/>
        <v>8</v>
      </c>
      <c r="O140" s="29">
        <v>8</v>
      </c>
      <c r="P140" s="29">
        <v>8</v>
      </c>
      <c r="Q140" s="18">
        <f t="shared" si="36"/>
        <v>0</v>
      </c>
      <c r="R140" s="26">
        <f t="shared" si="37"/>
        <v>256</v>
      </c>
      <c r="S140" s="29">
        <v>154</v>
      </c>
      <c r="T140" s="29">
        <v>83</v>
      </c>
      <c r="U140" s="29">
        <v>53</v>
      </c>
      <c r="V140" s="29">
        <v>0</v>
      </c>
      <c r="W140" s="30">
        <f t="shared" si="38"/>
        <v>290</v>
      </c>
      <c r="X140" s="31">
        <f t="shared" si="39"/>
        <v>2989.7</v>
      </c>
    </row>
    <row r="141" spans="1:24">
      <c r="A141" s="38">
        <v>44333</v>
      </c>
      <c r="B141" s="29">
        <v>41</v>
      </c>
      <c r="C141" s="29">
        <v>41</v>
      </c>
      <c r="D141" s="18">
        <f t="shared" si="32"/>
        <v>0</v>
      </c>
      <c r="E141" s="29">
        <v>0</v>
      </c>
      <c r="F141" s="29">
        <v>0</v>
      </c>
      <c r="G141" s="18">
        <f t="shared" si="33"/>
        <v>0</v>
      </c>
      <c r="H141" s="29">
        <v>20</v>
      </c>
      <c r="I141" s="29">
        <v>20</v>
      </c>
      <c r="J141" s="29">
        <v>0</v>
      </c>
      <c r="K141" s="18">
        <f t="shared" si="34"/>
        <v>0</v>
      </c>
      <c r="L141" s="29">
        <v>39</v>
      </c>
      <c r="M141" s="29">
        <v>39</v>
      </c>
      <c r="N141" s="18">
        <f t="shared" si="35"/>
        <v>0</v>
      </c>
      <c r="O141" s="29">
        <v>5</v>
      </c>
      <c r="P141" s="29">
        <v>5</v>
      </c>
      <c r="Q141" s="18">
        <f t="shared" si="36"/>
        <v>0</v>
      </c>
      <c r="R141" s="26">
        <f t="shared" si="37"/>
        <v>105</v>
      </c>
      <c r="S141" s="29">
        <v>113</v>
      </c>
      <c r="T141" s="29">
        <v>61</v>
      </c>
      <c r="U141" s="29">
        <v>34</v>
      </c>
      <c r="V141" s="29">
        <v>0</v>
      </c>
      <c r="W141" s="30">
        <f t="shared" si="38"/>
        <v>208</v>
      </c>
      <c r="X141" s="31">
        <f t="shared" si="39"/>
        <v>1386.1</v>
      </c>
    </row>
    <row r="142" spans="1:24">
      <c r="A142" s="38">
        <v>44334</v>
      </c>
      <c r="B142" s="29">
        <v>44</v>
      </c>
      <c r="C142" s="29">
        <v>44</v>
      </c>
      <c r="D142" s="18">
        <f t="shared" si="32"/>
        <v>0</v>
      </c>
      <c r="E142" s="29">
        <v>0</v>
      </c>
      <c r="F142" s="29">
        <v>0</v>
      </c>
      <c r="G142" s="18">
        <f t="shared" si="33"/>
        <v>0</v>
      </c>
      <c r="H142" s="29">
        <v>25</v>
      </c>
      <c r="I142" s="29">
        <v>24</v>
      </c>
      <c r="J142" s="29">
        <v>0</v>
      </c>
      <c r="K142" s="28">
        <f t="shared" si="34"/>
        <v>1</v>
      </c>
      <c r="L142" s="29">
        <v>43</v>
      </c>
      <c r="M142" s="29">
        <v>41</v>
      </c>
      <c r="N142" s="28">
        <f t="shared" si="35"/>
        <v>2</v>
      </c>
      <c r="O142" s="29">
        <v>8</v>
      </c>
      <c r="P142" s="29">
        <v>7</v>
      </c>
      <c r="Q142" s="28">
        <f t="shared" si="36"/>
        <v>1</v>
      </c>
      <c r="R142" s="26">
        <f t="shared" si="37"/>
        <v>120</v>
      </c>
      <c r="S142" s="29">
        <v>41</v>
      </c>
      <c r="T142" s="29">
        <v>24</v>
      </c>
      <c r="U142" s="29">
        <v>20</v>
      </c>
      <c r="V142" s="29">
        <v>0</v>
      </c>
      <c r="W142" s="30">
        <f t="shared" si="38"/>
        <v>85</v>
      </c>
      <c r="X142" s="31">
        <f t="shared" si="39"/>
        <v>1812.7</v>
      </c>
    </row>
    <row r="143" spans="1:24">
      <c r="A143" s="38">
        <v>44335</v>
      </c>
      <c r="B143" s="29">
        <v>46</v>
      </c>
      <c r="C143" s="29">
        <v>46</v>
      </c>
      <c r="D143" s="18">
        <f t="shared" si="32"/>
        <v>0</v>
      </c>
      <c r="E143" s="29">
        <v>0</v>
      </c>
      <c r="F143" s="29">
        <v>0</v>
      </c>
      <c r="G143" s="18">
        <f t="shared" si="33"/>
        <v>0</v>
      </c>
      <c r="H143" s="29">
        <v>34</v>
      </c>
      <c r="I143" s="29">
        <v>34</v>
      </c>
      <c r="J143" s="29">
        <v>0</v>
      </c>
      <c r="K143" s="18">
        <f t="shared" si="34"/>
        <v>0</v>
      </c>
      <c r="L143" s="29">
        <v>36</v>
      </c>
      <c r="M143" s="29">
        <v>37</v>
      </c>
      <c r="N143" s="28">
        <f t="shared" si="35"/>
        <v>-1</v>
      </c>
      <c r="O143" s="29">
        <v>6</v>
      </c>
      <c r="P143" s="29">
        <v>6</v>
      </c>
      <c r="Q143" s="18">
        <f t="shared" si="36"/>
        <v>0</v>
      </c>
      <c r="R143" s="26">
        <f t="shared" si="37"/>
        <v>122</v>
      </c>
      <c r="S143" s="29">
        <v>44</v>
      </c>
      <c r="T143" s="29">
        <v>35</v>
      </c>
      <c r="U143" s="29">
        <v>33</v>
      </c>
      <c r="V143" s="29">
        <v>0</v>
      </c>
      <c r="W143" s="30">
        <f t="shared" si="38"/>
        <v>112</v>
      </c>
      <c r="X143" s="31">
        <f t="shared" si="39"/>
        <v>1690.4</v>
      </c>
    </row>
    <row r="144" spans="1:24">
      <c r="A144" s="38">
        <v>44336</v>
      </c>
      <c r="B144" s="29">
        <v>48</v>
      </c>
      <c r="C144" s="29">
        <v>48</v>
      </c>
      <c r="D144" s="18">
        <f t="shared" si="32"/>
        <v>0</v>
      </c>
      <c r="E144" s="29">
        <v>0</v>
      </c>
      <c r="F144" s="29">
        <v>0</v>
      </c>
      <c r="G144" s="18">
        <f t="shared" si="33"/>
        <v>0</v>
      </c>
      <c r="H144" s="29">
        <v>24</v>
      </c>
      <c r="I144" s="29">
        <v>24</v>
      </c>
      <c r="J144" s="29">
        <v>0</v>
      </c>
      <c r="K144" s="18">
        <f t="shared" si="34"/>
        <v>0</v>
      </c>
      <c r="L144" s="29">
        <v>42</v>
      </c>
      <c r="M144" s="29">
        <v>41</v>
      </c>
      <c r="N144" s="28">
        <f t="shared" si="35"/>
        <v>1</v>
      </c>
      <c r="O144" s="29">
        <v>9</v>
      </c>
      <c r="P144" s="29">
        <v>9</v>
      </c>
      <c r="Q144" s="18">
        <f t="shared" si="36"/>
        <v>0</v>
      </c>
      <c r="R144" s="26">
        <f t="shared" si="37"/>
        <v>123</v>
      </c>
      <c r="S144" s="29">
        <v>46</v>
      </c>
      <c r="T144" s="29">
        <v>23</v>
      </c>
      <c r="U144" s="29">
        <v>18</v>
      </c>
      <c r="V144" s="29">
        <v>0</v>
      </c>
      <c r="W144" s="30">
        <f t="shared" si="38"/>
        <v>87</v>
      </c>
      <c r="X144" s="31">
        <f t="shared" si="39"/>
        <v>1906.8</v>
      </c>
    </row>
    <row r="145" spans="1:24">
      <c r="A145" s="38">
        <v>44337</v>
      </c>
      <c r="B145" s="29">
        <v>84</v>
      </c>
      <c r="C145" s="29">
        <v>85</v>
      </c>
      <c r="D145" s="28">
        <f t="shared" si="32"/>
        <v>-1</v>
      </c>
      <c r="E145" s="29">
        <v>0</v>
      </c>
      <c r="F145" s="29">
        <v>0</v>
      </c>
      <c r="G145" s="18">
        <f t="shared" si="33"/>
        <v>0</v>
      </c>
      <c r="H145" s="29">
        <v>48</v>
      </c>
      <c r="I145" s="29">
        <v>48</v>
      </c>
      <c r="J145" s="29">
        <v>0</v>
      </c>
      <c r="K145" s="18">
        <f t="shared" si="34"/>
        <v>0</v>
      </c>
      <c r="L145" s="29">
        <v>43</v>
      </c>
      <c r="M145" s="29">
        <v>45</v>
      </c>
      <c r="N145" s="28">
        <f t="shared" si="35"/>
        <v>-2</v>
      </c>
      <c r="O145" s="29">
        <v>7</v>
      </c>
      <c r="P145" s="29">
        <v>7</v>
      </c>
      <c r="Q145" s="18">
        <f t="shared" si="36"/>
        <v>0</v>
      </c>
      <c r="R145" s="26">
        <f t="shared" si="37"/>
        <v>182</v>
      </c>
      <c r="S145" s="29">
        <v>48</v>
      </c>
      <c r="T145" s="29">
        <v>30</v>
      </c>
      <c r="U145" s="29">
        <v>24</v>
      </c>
      <c r="V145" s="29">
        <v>0</v>
      </c>
      <c r="W145" s="30">
        <f t="shared" si="38"/>
        <v>102</v>
      </c>
      <c r="X145" s="31">
        <f t="shared" si="39"/>
        <v>2258.7</v>
      </c>
    </row>
    <row r="146" spans="1:24">
      <c r="A146" s="38">
        <v>44338</v>
      </c>
      <c r="B146" s="29">
        <v>156</v>
      </c>
      <c r="C146" s="29">
        <v>156</v>
      </c>
      <c r="D146" s="18">
        <f t="shared" si="32"/>
        <v>0</v>
      </c>
      <c r="E146" s="29">
        <v>0</v>
      </c>
      <c r="F146" s="29">
        <v>0</v>
      </c>
      <c r="G146" s="18">
        <f t="shared" si="33"/>
        <v>0</v>
      </c>
      <c r="H146" s="29">
        <v>50</v>
      </c>
      <c r="I146" s="29">
        <v>50</v>
      </c>
      <c r="J146" s="29">
        <v>0</v>
      </c>
      <c r="K146" s="18">
        <f t="shared" si="34"/>
        <v>0</v>
      </c>
      <c r="L146" s="29">
        <v>67</v>
      </c>
      <c r="M146" s="29">
        <v>62</v>
      </c>
      <c r="N146" s="28">
        <f t="shared" si="35"/>
        <v>5</v>
      </c>
      <c r="O146" s="29">
        <v>7</v>
      </c>
      <c r="P146" s="29">
        <v>7</v>
      </c>
      <c r="Q146" s="18">
        <f t="shared" si="36"/>
        <v>0</v>
      </c>
      <c r="R146" s="26">
        <f t="shared" si="37"/>
        <v>280</v>
      </c>
      <c r="S146" s="29">
        <v>85</v>
      </c>
      <c r="T146" s="29">
        <v>39</v>
      </c>
      <c r="U146" s="29">
        <v>26</v>
      </c>
      <c r="V146" s="29">
        <v>0</v>
      </c>
      <c r="W146" s="30">
        <f t="shared" si="38"/>
        <v>150</v>
      </c>
      <c r="X146" s="31">
        <f t="shared" si="39"/>
        <v>2886.3</v>
      </c>
    </row>
    <row r="147" spans="1:24">
      <c r="A147" s="38">
        <v>44339</v>
      </c>
      <c r="B147" s="29">
        <v>94</v>
      </c>
      <c r="C147" s="29">
        <v>94</v>
      </c>
      <c r="D147" s="18">
        <f t="shared" si="32"/>
        <v>0</v>
      </c>
      <c r="E147" s="29">
        <v>0</v>
      </c>
      <c r="F147" s="29">
        <v>0</v>
      </c>
      <c r="G147" s="18">
        <f t="shared" si="33"/>
        <v>0</v>
      </c>
      <c r="H147" s="29">
        <v>56</v>
      </c>
      <c r="I147" s="29">
        <v>56</v>
      </c>
      <c r="J147" s="29">
        <v>0</v>
      </c>
      <c r="K147" s="18">
        <f t="shared" si="34"/>
        <v>0</v>
      </c>
      <c r="L147" s="29">
        <v>66</v>
      </c>
      <c r="M147" s="29">
        <v>60</v>
      </c>
      <c r="N147" s="28">
        <f t="shared" si="35"/>
        <v>6</v>
      </c>
      <c r="O147" s="29">
        <v>10</v>
      </c>
      <c r="P147" s="29">
        <v>10</v>
      </c>
      <c r="Q147" s="18">
        <f t="shared" si="36"/>
        <v>0</v>
      </c>
      <c r="R147" s="26">
        <f t="shared" si="37"/>
        <v>226</v>
      </c>
      <c r="S147" s="29">
        <v>155</v>
      </c>
      <c r="T147" s="29">
        <v>61</v>
      </c>
      <c r="U147" s="29">
        <v>37</v>
      </c>
      <c r="V147" s="29">
        <v>0</v>
      </c>
      <c r="W147" s="30">
        <f t="shared" si="38"/>
        <v>253</v>
      </c>
      <c r="X147" s="31">
        <f t="shared" si="39"/>
        <v>2953.4</v>
      </c>
    </row>
    <row r="148" spans="1:24">
      <c r="A148" s="38">
        <v>44340</v>
      </c>
      <c r="B148" s="29">
        <v>47</v>
      </c>
      <c r="C148" s="29">
        <v>47</v>
      </c>
      <c r="D148" s="18">
        <f t="shared" si="32"/>
        <v>0</v>
      </c>
      <c r="E148" s="29">
        <v>0</v>
      </c>
      <c r="F148" s="29">
        <v>0</v>
      </c>
      <c r="G148" s="18">
        <f t="shared" si="33"/>
        <v>0</v>
      </c>
      <c r="H148" s="29">
        <v>28</v>
      </c>
      <c r="I148" s="29">
        <v>28</v>
      </c>
      <c r="J148" s="29">
        <v>0</v>
      </c>
      <c r="K148" s="18">
        <f t="shared" si="34"/>
        <v>0</v>
      </c>
      <c r="L148" s="29">
        <v>39</v>
      </c>
      <c r="M148" s="29">
        <v>39</v>
      </c>
      <c r="N148" s="18">
        <f t="shared" si="35"/>
        <v>0</v>
      </c>
      <c r="O148" s="29">
        <v>4</v>
      </c>
      <c r="P148" s="29">
        <v>4</v>
      </c>
      <c r="Q148" s="18">
        <f t="shared" si="36"/>
        <v>0</v>
      </c>
      <c r="R148" s="26">
        <f t="shared" si="37"/>
        <v>118</v>
      </c>
      <c r="S148" s="29">
        <v>94</v>
      </c>
      <c r="T148" s="29">
        <v>33</v>
      </c>
      <c r="U148" s="29">
        <v>20</v>
      </c>
      <c r="V148" s="29">
        <v>0</v>
      </c>
      <c r="W148" s="30">
        <f t="shared" si="38"/>
        <v>147</v>
      </c>
      <c r="X148" s="31">
        <f t="shared" si="39"/>
        <v>1437.1</v>
      </c>
    </row>
    <row r="149" spans="1:24">
      <c r="A149" s="38">
        <v>44341</v>
      </c>
      <c r="B149" s="29">
        <v>51</v>
      </c>
      <c r="C149" s="29">
        <v>51</v>
      </c>
      <c r="D149" s="18">
        <f t="shared" si="32"/>
        <v>0</v>
      </c>
      <c r="E149" s="29">
        <v>0</v>
      </c>
      <c r="F149" s="29">
        <v>0</v>
      </c>
      <c r="G149" s="18">
        <f t="shared" si="33"/>
        <v>0</v>
      </c>
      <c r="H149" s="29">
        <v>30</v>
      </c>
      <c r="I149" s="29">
        <v>30</v>
      </c>
      <c r="J149" s="29">
        <v>0</v>
      </c>
      <c r="K149" s="18">
        <f t="shared" si="34"/>
        <v>0</v>
      </c>
      <c r="L149" s="29">
        <v>38</v>
      </c>
      <c r="M149" s="29">
        <v>36</v>
      </c>
      <c r="N149" s="28">
        <f t="shared" si="35"/>
        <v>2</v>
      </c>
      <c r="O149" s="29">
        <v>2</v>
      </c>
      <c r="P149" s="29">
        <v>2</v>
      </c>
      <c r="Q149" s="18">
        <f t="shared" si="36"/>
        <v>0</v>
      </c>
      <c r="R149" s="26">
        <f t="shared" si="37"/>
        <v>121</v>
      </c>
      <c r="S149" s="29">
        <v>47</v>
      </c>
      <c r="T149" s="29">
        <v>27</v>
      </c>
      <c r="U149" s="29">
        <v>22</v>
      </c>
      <c r="V149" s="29">
        <v>0</v>
      </c>
      <c r="W149" s="30">
        <f t="shared" si="38"/>
        <v>96</v>
      </c>
      <c r="X149" s="31">
        <f t="shared" si="39"/>
        <v>1279.2</v>
      </c>
    </row>
    <row r="150" spans="1:24">
      <c r="A150" s="38">
        <v>44342</v>
      </c>
      <c r="B150" s="29">
        <v>52</v>
      </c>
      <c r="C150" s="29">
        <v>52</v>
      </c>
      <c r="D150" s="18">
        <f t="shared" si="32"/>
        <v>0</v>
      </c>
      <c r="E150" s="29">
        <v>0</v>
      </c>
      <c r="F150" s="29">
        <v>0</v>
      </c>
      <c r="G150" s="18">
        <f t="shared" si="33"/>
        <v>0</v>
      </c>
      <c r="H150" s="29">
        <v>38</v>
      </c>
      <c r="I150" s="29">
        <v>38</v>
      </c>
      <c r="J150" s="29">
        <v>0</v>
      </c>
      <c r="K150" s="18">
        <f t="shared" si="34"/>
        <v>0</v>
      </c>
      <c r="L150" s="29">
        <v>45</v>
      </c>
      <c r="M150" s="29">
        <v>46</v>
      </c>
      <c r="N150" s="28">
        <f t="shared" si="35"/>
        <v>-1</v>
      </c>
      <c r="O150" s="29">
        <v>9</v>
      </c>
      <c r="P150" s="29">
        <v>9</v>
      </c>
      <c r="Q150" s="18">
        <f t="shared" si="36"/>
        <v>0</v>
      </c>
      <c r="R150" s="26">
        <f t="shared" si="37"/>
        <v>144</v>
      </c>
      <c r="S150" s="29">
        <v>51</v>
      </c>
      <c r="T150" s="29">
        <v>23</v>
      </c>
      <c r="U150" s="29">
        <v>22</v>
      </c>
      <c r="V150" s="29">
        <v>0</v>
      </c>
      <c r="W150" s="30">
        <f t="shared" si="38"/>
        <v>96</v>
      </c>
      <c r="X150" s="31">
        <f t="shared" si="39"/>
        <v>2166.5</v>
      </c>
    </row>
    <row r="151" spans="1:24">
      <c r="A151" s="38">
        <v>44343</v>
      </c>
      <c r="B151" s="29">
        <v>41</v>
      </c>
      <c r="C151" s="29">
        <v>41</v>
      </c>
      <c r="D151" s="18">
        <f t="shared" si="32"/>
        <v>0</v>
      </c>
      <c r="E151" s="29">
        <v>0</v>
      </c>
      <c r="F151" s="29">
        <v>0</v>
      </c>
      <c r="G151" s="18">
        <f t="shared" si="33"/>
        <v>0</v>
      </c>
      <c r="H151" s="29">
        <v>24</v>
      </c>
      <c r="I151" s="29">
        <v>24</v>
      </c>
      <c r="J151" s="29">
        <v>0</v>
      </c>
      <c r="K151" s="18">
        <f t="shared" si="34"/>
        <v>0</v>
      </c>
      <c r="L151" s="29">
        <v>40</v>
      </c>
      <c r="M151" s="29">
        <v>38</v>
      </c>
      <c r="N151" s="28">
        <f t="shared" si="35"/>
        <v>2</v>
      </c>
      <c r="O151" s="29">
        <v>5</v>
      </c>
      <c r="P151" s="29">
        <v>4</v>
      </c>
      <c r="Q151" s="28">
        <f t="shared" si="36"/>
        <v>1</v>
      </c>
      <c r="R151" s="26">
        <f t="shared" si="37"/>
        <v>110</v>
      </c>
      <c r="S151" s="29">
        <v>52</v>
      </c>
      <c r="T151" s="29">
        <v>27</v>
      </c>
      <c r="U151" s="29">
        <v>0</v>
      </c>
      <c r="V151" s="29">
        <v>0</v>
      </c>
      <c r="W151" s="30">
        <f t="shared" si="38"/>
        <v>79</v>
      </c>
      <c r="X151" s="31">
        <f t="shared" si="39"/>
        <v>1456</v>
      </c>
    </row>
    <row r="152" spans="1:24">
      <c r="A152" s="38">
        <v>44344</v>
      </c>
      <c r="B152" s="29">
        <v>103</v>
      </c>
      <c r="C152" s="29">
        <v>105</v>
      </c>
      <c r="D152" s="28">
        <f t="shared" si="32"/>
        <v>-2</v>
      </c>
      <c r="E152" s="29">
        <v>0</v>
      </c>
      <c r="F152" s="29">
        <v>0</v>
      </c>
      <c r="G152" s="18">
        <f t="shared" si="33"/>
        <v>0</v>
      </c>
      <c r="H152" s="29">
        <v>54</v>
      </c>
      <c r="I152" s="29">
        <v>54</v>
      </c>
      <c r="J152" s="29">
        <v>0</v>
      </c>
      <c r="K152" s="18">
        <f t="shared" si="34"/>
        <v>0</v>
      </c>
      <c r="L152" s="29">
        <v>46</v>
      </c>
      <c r="M152" s="29">
        <v>38</v>
      </c>
      <c r="N152" s="28">
        <f t="shared" si="35"/>
        <v>8</v>
      </c>
      <c r="O152" s="29">
        <v>4</v>
      </c>
      <c r="P152" s="29">
        <v>2</v>
      </c>
      <c r="Q152" s="28">
        <f t="shared" si="36"/>
        <v>2</v>
      </c>
      <c r="R152" s="26">
        <f t="shared" si="37"/>
        <v>207</v>
      </c>
      <c r="S152" s="29">
        <v>41</v>
      </c>
      <c r="T152" s="29">
        <v>35</v>
      </c>
      <c r="U152" s="29">
        <v>15</v>
      </c>
      <c r="V152" s="29">
        <v>0</v>
      </c>
      <c r="W152" s="30">
        <f t="shared" si="38"/>
        <v>91</v>
      </c>
      <c r="X152" s="31">
        <f t="shared" si="39"/>
        <v>2176.4</v>
      </c>
    </row>
    <row r="153" spans="1:24">
      <c r="A153" s="38">
        <v>44345</v>
      </c>
      <c r="B153" s="29">
        <v>169</v>
      </c>
      <c r="C153" s="29">
        <v>169</v>
      </c>
      <c r="D153" s="18">
        <f t="shared" si="32"/>
        <v>0</v>
      </c>
      <c r="E153" s="29">
        <v>0</v>
      </c>
      <c r="F153" s="29">
        <v>0</v>
      </c>
      <c r="G153" s="18">
        <f t="shared" si="33"/>
        <v>0</v>
      </c>
      <c r="H153" s="29">
        <v>58</v>
      </c>
      <c r="I153" s="29">
        <v>58</v>
      </c>
      <c r="J153" s="29">
        <v>0</v>
      </c>
      <c r="K153" s="18">
        <f t="shared" si="34"/>
        <v>0</v>
      </c>
      <c r="L153" s="29">
        <v>77</v>
      </c>
      <c r="M153" s="29">
        <v>71</v>
      </c>
      <c r="N153" s="28">
        <f t="shared" si="35"/>
        <v>6</v>
      </c>
      <c r="O153" s="29">
        <v>11</v>
      </c>
      <c r="P153" s="29">
        <v>11</v>
      </c>
      <c r="Q153" s="18">
        <f t="shared" si="36"/>
        <v>0</v>
      </c>
      <c r="R153" s="26">
        <f t="shared" si="37"/>
        <v>315</v>
      </c>
      <c r="S153" s="29">
        <v>103</v>
      </c>
      <c r="T153" s="29">
        <v>104</v>
      </c>
      <c r="U153" s="29">
        <v>4</v>
      </c>
      <c r="V153" s="29">
        <v>0</v>
      </c>
      <c r="W153" s="30">
        <f t="shared" si="38"/>
        <v>211</v>
      </c>
      <c r="X153" s="31">
        <f t="shared" si="39"/>
        <v>3566.3</v>
      </c>
    </row>
    <row r="154" spans="1:24">
      <c r="A154" s="38">
        <v>44346</v>
      </c>
      <c r="B154" s="29">
        <v>104</v>
      </c>
      <c r="C154" s="29">
        <v>103</v>
      </c>
      <c r="D154" s="28">
        <f t="shared" si="32"/>
        <v>1</v>
      </c>
      <c r="E154" s="29">
        <v>0</v>
      </c>
      <c r="F154" s="29">
        <v>0</v>
      </c>
      <c r="G154" s="18">
        <f t="shared" si="33"/>
        <v>0</v>
      </c>
      <c r="H154" s="29">
        <v>43</v>
      </c>
      <c r="I154" s="29">
        <v>43</v>
      </c>
      <c r="J154" s="29">
        <v>0</v>
      </c>
      <c r="K154" s="18">
        <f t="shared" si="34"/>
        <v>0</v>
      </c>
      <c r="L154" s="29">
        <v>57</v>
      </c>
      <c r="M154" s="29">
        <v>53</v>
      </c>
      <c r="N154" s="28">
        <f t="shared" si="35"/>
        <v>4</v>
      </c>
      <c r="O154" s="29">
        <v>7</v>
      </c>
      <c r="P154" s="29">
        <v>7</v>
      </c>
      <c r="Q154" s="18">
        <f t="shared" si="36"/>
        <v>0</v>
      </c>
      <c r="R154" s="26">
        <f t="shared" si="37"/>
        <v>211</v>
      </c>
      <c r="S154" s="29">
        <v>169</v>
      </c>
      <c r="T154" s="29">
        <v>0</v>
      </c>
      <c r="U154" s="29">
        <v>5</v>
      </c>
      <c r="V154" s="29">
        <v>0</v>
      </c>
      <c r="W154" s="30">
        <f t="shared" si="38"/>
        <v>174</v>
      </c>
      <c r="X154" s="31">
        <f t="shared" si="39"/>
        <v>2422.3</v>
      </c>
    </row>
    <row r="155" spans="1:24">
      <c r="A155" s="38">
        <v>44347</v>
      </c>
      <c r="B155" s="29">
        <v>43</v>
      </c>
      <c r="C155" s="29">
        <v>43</v>
      </c>
      <c r="D155" s="18">
        <f t="shared" si="32"/>
        <v>0</v>
      </c>
      <c r="E155" s="29">
        <v>0</v>
      </c>
      <c r="F155" s="29">
        <v>0</v>
      </c>
      <c r="G155" s="18">
        <f t="shared" si="33"/>
        <v>0</v>
      </c>
      <c r="H155" s="29">
        <v>28</v>
      </c>
      <c r="I155" s="29">
        <v>27</v>
      </c>
      <c r="J155" s="29">
        <v>0</v>
      </c>
      <c r="K155" s="28">
        <f t="shared" si="34"/>
        <v>1</v>
      </c>
      <c r="L155" s="29">
        <v>36</v>
      </c>
      <c r="M155" s="29">
        <v>34</v>
      </c>
      <c r="N155" s="28">
        <f t="shared" si="35"/>
        <v>2</v>
      </c>
      <c r="O155" s="29">
        <v>8</v>
      </c>
      <c r="P155" s="29">
        <v>8</v>
      </c>
      <c r="Q155" s="18">
        <f t="shared" si="36"/>
        <v>0</v>
      </c>
      <c r="R155" s="26">
        <f t="shared" si="37"/>
        <v>115</v>
      </c>
      <c r="S155" s="29">
        <v>104</v>
      </c>
      <c r="T155" s="29">
        <v>183</v>
      </c>
      <c r="U155" s="29">
        <v>25</v>
      </c>
      <c r="V155" s="29">
        <v>5</v>
      </c>
      <c r="W155" s="30">
        <f t="shared" si="38"/>
        <v>317</v>
      </c>
      <c r="X155" s="31">
        <f t="shared" si="39"/>
        <v>1783.4</v>
      </c>
    </row>
    <row r="156" spans="1:24">
      <c r="A156" s="38">
        <v>44348</v>
      </c>
      <c r="B156" s="29">
        <v>87</v>
      </c>
      <c r="C156" s="29">
        <v>87</v>
      </c>
      <c r="D156" s="18">
        <f t="shared" si="32"/>
        <v>0</v>
      </c>
      <c r="E156" s="29">
        <v>0</v>
      </c>
      <c r="F156" s="29">
        <v>0</v>
      </c>
      <c r="G156" s="18">
        <f t="shared" si="33"/>
        <v>0</v>
      </c>
      <c r="H156" s="29">
        <v>39</v>
      </c>
      <c r="I156" s="29">
        <v>39</v>
      </c>
      <c r="J156" s="29">
        <v>0</v>
      </c>
      <c r="K156" s="18">
        <f t="shared" si="34"/>
        <v>0</v>
      </c>
      <c r="L156" s="29">
        <v>42</v>
      </c>
      <c r="M156" s="29">
        <v>43</v>
      </c>
      <c r="N156" s="28">
        <f t="shared" si="35"/>
        <v>-1</v>
      </c>
      <c r="O156" s="29">
        <v>5</v>
      </c>
      <c r="P156" s="29">
        <v>5</v>
      </c>
      <c r="Q156" s="18">
        <f t="shared" si="36"/>
        <v>0</v>
      </c>
      <c r="R156" s="26">
        <f t="shared" si="37"/>
        <v>173</v>
      </c>
      <c r="S156" s="29">
        <v>43</v>
      </c>
      <c r="T156" s="29">
        <v>121</v>
      </c>
      <c r="U156" s="29">
        <v>12</v>
      </c>
      <c r="V156" s="29">
        <v>10</v>
      </c>
      <c r="W156" s="30">
        <f t="shared" si="38"/>
        <v>186</v>
      </c>
      <c r="X156" s="31">
        <f t="shared" si="39"/>
        <v>1930.8</v>
      </c>
    </row>
    <row r="157" spans="1:24">
      <c r="A157" s="38">
        <v>44349</v>
      </c>
      <c r="B157" s="29">
        <v>39</v>
      </c>
      <c r="C157" s="29">
        <v>39</v>
      </c>
      <c r="D157" s="18">
        <f t="shared" si="32"/>
        <v>0</v>
      </c>
      <c r="E157" s="29">
        <v>0</v>
      </c>
      <c r="F157" s="29">
        <v>0</v>
      </c>
      <c r="G157" s="18">
        <f t="shared" si="33"/>
        <v>0</v>
      </c>
      <c r="H157" s="29">
        <v>33</v>
      </c>
      <c r="I157" s="29">
        <v>33</v>
      </c>
      <c r="J157" s="29">
        <v>0</v>
      </c>
      <c r="K157" s="18">
        <f t="shared" si="34"/>
        <v>0</v>
      </c>
      <c r="L157" s="29">
        <v>34</v>
      </c>
      <c r="M157" s="29">
        <v>31</v>
      </c>
      <c r="N157" s="28">
        <f t="shared" si="35"/>
        <v>3</v>
      </c>
      <c r="O157" s="29">
        <v>8</v>
      </c>
      <c r="P157" s="29">
        <v>8</v>
      </c>
      <c r="Q157" s="18">
        <f t="shared" si="36"/>
        <v>0</v>
      </c>
      <c r="R157" s="26">
        <f t="shared" si="37"/>
        <v>114</v>
      </c>
      <c r="S157" s="29">
        <v>87</v>
      </c>
      <c r="T157" s="29">
        <v>98</v>
      </c>
      <c r="U157" s="29">
        <v>9</v>
      </c>
      <c r="V157" s="29">
        <v>7</v>
      </c>
      <c r="W157" s="30">
        <f t="shared" si="38"/>
        <v>201</v>
      </c>
      <c r="X157" s="31">
        <f t="shared" si="39"/>
        <v>1818.6</v>
      </c>
    </row>
    <row r="158" spans="1:24">
      <c r="A158" s="38">
        <v>44350</v>
      </c>
      <c r="B158" s="29">
        <v>49</v>
      </c>
      <c r="C158" s="29">
        <v>49</v>
      </c>
      <c r="D158" s="18">
        <f t="shared" si="32"/>
        <v>0</v>
      </c>
      <c r="E158" s="29">
        <v>0</v>
      </c>
      <c r="F158" s="29">
        <v>0</v>
      </c>
      <c r="G158" s="18">
        <f t="shared" si="33"/>
        <v>0</v>
      </c>
      <c r="H158" s="29">
        <v>36</v>
      </c>
      <c r="I158" s="29">
        <v>36</v>
      </c>
      <c r="J158" s="29">
        <v>0</v>
      </c>
      <c r="K158" s="18">
        <f t="shared" si="34"/>
        <v>0</v>
      </c>
      <c r="L158" s="29">
        <v>36</v>
      </c>
      <c r="M158" s="29">
        <v>36</v>
      </c>
      <c r="N158" s="18">
        <f t="shared" si="35"/>
        <v>0</v>
      </c>
      <c r="O158" s="29">
        <v>9</v>
      </c>
      <c r="P158" s="29">
        <v>9</v>
      </c>
      <c r="Q158" s="18">
        <f t="shared" si="36"/>
        <v>0</v>
      </c>
      <c r="R158" s="26">
        <f t="shared" si="37"/>
        <v>130</v>
      </c>
      <c r="S158" s="29">
        <v>39</v>
      </c>
      <c r="T158" s="29">
        <v>80</v>
      </c>
      <c r="U158" s="29">
        <v>6</v>
      </c>
      <c r="V158" s="29">
        <v>3</v>
      </c>
      <c r="W158" s="30">
        <f t="shared" si="38"/>
        <v>128</v>
      </c>
      <c r="X158" s="31">
        <f t="shared" si="39"/>
        <v>2032.4</v>
      </c>
    </row>
    <row r="159" spans="1:24">
      <c r="A159" s="38">
        <v>44351</v>
      </c>
      <c r="B159" s="29">
        <v>85</v>
      </c>
      <c r="C159" s="29">
        <v>87</v>
      </c>
      <c r="D159" s="28">
        <f t="shared" si="32"/>
        <v>-2</v>
      </c>
      <c r="E159" s="29">
        <v>0</v>
      </c>
      <c r="F159" s="29">
        <v>0</v>
      </c>
      <c r="G159" s="18">
        <f t="shared" si="33"/>
        <v>0</v>
      </c>
      <c r="H159" s="29">
        <v>56</v>
      </c>
      <c r="I159" s="29">
        <v>56</v>
      </c>
      <c r="J159" s="29">
        <v>0</v>
      </c>
      <c r="K159" s="18">
        <f t="shared" si="34"/>
        <v>0</v>
      </c>
      <c r="L159" s="29">
        <v>62</v>
      </c>
      <c r="M159" s="29">
        <v>60</v>
      </c>
      <c r="N159" s="28">
        <f t="shared" si="35"/>
        <v>2</v>
      </c>
      <c r="O159" s="29">
        <v>1</v>
      </c>
      <c r="P159" s="29">
        <v>1</v>
      </c>
      <c r="Q159" s="18">
        <f t="shared" si="36"/>
        <v>0</v>
      </c>
      <c r="R159" s="26">
        <f t="shared" si="37"/>
        <v>204</v>
      </c>
      <c r="S159" s="29">
        <v>49</v>
      </c>
      <c r="T159" s="29">
        <v>55</v>
      </c>
      <c r="U159" s="29">
        <v>50</v>
      </c>
      <c r="V159" s="29">
        <v>10</v>
      </c>
      <c r="W159" s="30">
        <f t="shared" si="38"/>
        <v>164</v>
      </c>
      <c r="X159" s="31">
        <f t="shared" si="39"/>
        <v>1977.8</v>
      </c>
    </row>
    <row r="160" spans="1:24">
      <c r="A160" s="38">
        <v>44352</v>
      </c>
      <c r="B160" s="29">
        <v>138</v>
      </c>
      <c r="C160" s="29">
        <v>137</v>
      </c>
      <c r="D160" s="28">
        <f t="shared" si="32"/>
        <v>1</v>
      </c>
      <c r="E160" s="29">
        <v>0</v>
      </c>
      <c r="F160" s="29">
        <v>0</v>
      </c>
      <c r="G160" s="18">
        <f t="shared" si="33"/>
        <v>0</v>
      </c>
      <c r="H160" s="29">
        <v>96</v>
      </c>
      <c r="I160" s="29">
        <v>96</v>
      </c>
      <c r="J160" s="29">
        <v>0</v>
      </c>
      <c r="K160" s="18">
        <f t="shared" si="34"/>
        <v>0</v>
      </c>
      <c r="L160" s="29">
        <v>98</v>
      </c>
      <c r="M160" s="29">
        <v>90</v>
      </c>
      <c r="N160" s="28">
        <f t="shared" si="35"/>
        <v>8</v>
      </c>
      <c r="O160" s="29">
        <v>9</v>
      </c>
      <c r="P160" s="29">
        <v>9</v>
      </c>
      <c r="Q160" s="18">
        <f t="shared" si="36"/>
        <v>0</v>
      </c>
      <c r="R160" s="26">
        <f t="shared" si="37"/>
        <v>341</v>
      </c>
      <c r="S160" s="29">
        <v>86</v>
      </c>
      <c r="T160" s="29">
        <v>29</v>
      </c>
      <c r="U160" s="29">
        <v>48</v>
      </c>
      <c r="V160" s="29">
        <v>9</v>
      </c>
      <c r="W160" s="30">
        <f t="shared" si="38"/>
        <v>172</v>
      </c>
      <c r="X160" s="31">
        <f t="shared" si="39"/>
        <v>3991.2</v>
      </c>
    </row>
    <row r="161" spans="1:24">
      <c r="A161" s="38">
        <v>44353</v>
      </c>
      <c r="B161" s="29">
        <v>113</v>
      </c>
      <c r="C161" s="29">
        <v>113</v>
      </c>
      <c r="D161" s="18">
        <f t="shared" si="32"/>
        <v>0</v>
      </c>
      <c r="E161" s="29">
        <v>0</v>
      </c>
      <c r="F161" s="29">
        <v>0</v>
      </c>
      <c r="G161" s="18">
        <f t="shared" si="33"/>
        <v>0</v>
      </c>
      <c r="H161" s="29">
        <v>55</v>
      </c>
      <c r="I161" s="29">
        <v>55</v>
      </c>
      <c r="J161" s="29">
        <v>0</v>
      </c>
      <c r="K161" s="18">
        <f t="shared" si="34"/>
        <v>0</v>
      </c>
      <c r="L161" s="29">
        <v>85</v>
      </c>
      <c r="M161" s="29">
        <v>80</v>
      </c>
      <c r="N161" s="28">
        <f t="shared" si="35"/>
        <v>5</v>
      </c>
      <c r="O161" s="29">
        <v>13</v>
      </c>
      <c r="P161" s="29">
        <v>13</v>
      </c>
      <c r="Q161" s="18">
        <f t="shared" si="36"/>
        <v>0</v>
      </c>
      <c r="R161" s="26">
        <f t="shared" si="37"/>
        <v>266</v>
      </c>
      <c r="S161" s="29">
        <v>137</v>
      </c>
      <c r="T161" s="29">
        <v>27</v>
      </c>
      <c r="U161" s="29">
        <v>47</v>
      </c>
      <c r="V161" s="29">
        <v>10</v>
      </c>
      <c r="W161" s="30">
        <f t="shared" si="38"/>
        <v>221</v>
      </c>
      <c r="X161" s="31">
        <f t="shared" si="39"/>
        <v>3518.5</v>
      </c>
    </row>
    <row r="162" spans="1:24">
      <c r="A162" s="38">
        <v>44354</v>
      </c>
      <c r="B162" s="29">
        <v>60</v>
      </c>
      <c r="C162" s="29">
        <v>60</v>
      </c>
      <c r="D162" s="18">
        <f t="shared" si="32"/>
        <v>0</v>
      </c>
      <c r="E162" s="29">
        <v>0</v>
      </c>
      <c r="F162" s="29">
        <v>0</v>
      </c>
      <c r="G162" s="18">
        <f t="shared" si="33"/>
        <v>0</v>
      </c>
      <c r="H162" s="29">
        <v>34</v>
      </c>
      <c r="I162" s="29">
        <v>34</v>
      </c>
      <c r="J162" s="29">
        <v>0</v>
      </c>
      <c r="K162" s="18">
        <f t="shared" si="34"/>
        <v>0</v>
      </c>
      <c r="L162" s="29">
        <v>60</v>
      </c>
      <c r="M162" s="29">
        <v>56</v>
      </c>
      <c r="N162" s="28">
        <f t="shared" si="35"/>
        <v>4</v>
      </c>
      <c r="O162" s="29">
        <v>8</v>
      </c>
      <c r="P162" s="29">
        <v>8</v>
      </c>
      <c r="Q162" s="18">
        <f t="shared" si="36"/>
        <v>0</v>
      </c>
      <c r="R162" s="26">
        <f t="shared" si="37"/>
        <v>162</v>
      </c>
      <c r="S162" s="29">
        <v>113</v>
      </c>
      <c r="T162" s="29">
        <v>40</v>
      </c>
      <c r="U162" s="29">
        <v>42</v>
      </c>
      <c r="V162" s="29">
        <v>8</v>
      </c>
      <c r="W162" s="30">
        <f t="shared" si="38"/>
        <v>203</v>
      </c>
      <c r="X162" s="31">
        <f t="shared" si="39"/>
        <v>2196</v>
      </c>
    </row>
    <row r="163" spans="1:24">
      <c r="A163" s="38">
        <v>44355</v>
      </c>
      <c r="B163" s="29">
        <v>54</v>
      </c>
      <c r="C163" s="29">
        <v>54</v>
      </c>
      <c r="D163" s="18">
        <f t="shared" si="32"/>
        <v>0</v>
      </c>
      <c r="E163" s="29">
        <v>0</v>
      </c>
      <c r="F163" s="29">
        <v>0</v>
      </c>
      <c r="G163" s="18">
        <f t="shared" si="33"/>
        <v>0</v>
      </c>
      <c r="H163" s="29">
        <v>39</v>
      </c>
      <c r="I163" s="29">
        <v>39</v>
      </c>
      <c r="J163" s="29">
        <v>0</v>
      </c>
      <c r="K163" s="18">
        <f t="shared" si="34"/>
        <v>0</v>
      </c>
      <c r="L163" s="29">
        <v>53</v>
      </c>
      <c r="M163" s="29">
        <v>52</v>
      </c>
      <c r="N163" s="28">
        <f t="shared" si="35"/>
        <v>1</v>
      </c>
      <c r="O163" s="29">
        <v>1</v>
      </c>
      <c r="P163" s="29">
        <v>1</v>
      </c>
      <c r="Q163" s="18">
        <f t="shared" si="36"/>
        <v>0</v>
      </c>
      <c r="R163" s="26">
        <f t="shared" si="37"/>
        <v>147</v>
      </c>
      <c r="S163" s="29">
        <v>60</v>
      </c>
      <c r="T163" s="29">
        <v>48</v>
      </c>
      <c r="U163" s="29">
        <v>49</v>
      </c>
      <c r="V163" s="29">
        <v>13</v>
      </c>
      <c r="W163" s="30">
        <f t="shared" si="38"/>
        <v>170</v>
      </c>
      <c r="X163" s="31">
        <f t="shared" si="39"/>
        <v>1478.7</v>
      </c>
    </row>
    <row r="164" spans="1:24">
      <c r="A164" s="38">
        <v>44356</v>
      </c>
      <c r="B164" s="29">
        <v>41</v>
      </c>
      <c r="C164" s="29">
        <v>41</v>
      </c>
      <c r="D164" s="18">
        <f t="shared" si="32"/>
        <v>0</v>
      </c>
      <c r="E164" s="29">
        <v>0</v>
      </c>
      <c r="F164" s="29">
        <v>0</v>
      </c>
      <c r="G164" s="18">
        <f t="shared" si="33"/>
        <v>0</v>
      </c>
      <c r="H164" s="29">
        <v>21</v>
      </c>
      <c r="I164" s="29">
        <v>21</v>
      </c>
      <c r="J164" s="29">
        <v>0</v>
      </c>
      <c r="K164" s="18">
        <f t="shared" si="34"/>
        <v>0</v>
      </c>
      <c r="L164" s="29">
        <v>48</v>
      </c>
      <c r="M164" s="29">
        <v>47</v>
      </c>
      <c r="N164" s="28">
        <f t="shared" si="35"/>
        <v>1</v>
      </c>
      <c r="O164" s="29">
        <v>5</v>
      </c>
      <c r="P164" s="29">
        <v>5</v>
      </c>
      <c r="Q164" s="18">
        <f t="shared" si="36"/>
        <v>0</v>
      </c>
      <c r="R164" s="26">
        <f t="shared" si="37"/>
        <v>115</v>
      </c>
      <c r="S164" s="29">
        <v>54</v>
      </c>
      <c r="T164" s="29">
        <v>23</v>
      </c>
      <c r="U164" s="29">
        <v>28</v>
      </c>
      <c r="V164" s="29">
        <v>6</v>
      </c>
      <c r="W164" s="30">
        <f t="shared" si="38"/>
        <v>111</v>
      </c>
      <c r="X164" s="31">
        <f t="shared" si="39"/>
        <v>1490.2</v>
      </c>
    </row>
  </sheetData>
  <mergeCells count="17">
    <mergeCell ref="B1:X1"/>
    <mergeCell ref="B2:K2"/>
    <mergeCell ref="L2:N2"/>
    <mergeCell ref="O2:Q2"/>
    <mergeCell ref="B3:D3"/>
    <mergeCell ref="E3:G3"/>
    <mergeCell ref="H3:K3"/>
    <mergeCell ref="L3:N3"/>
    <mergeCell ref="O3:Q3"/>
    <mergeCell ref="A1:A4"/>
    <mergeCell ref="R2:R4"/>
    <mergeCell ref="S2:S4"/>
    <mergeCell ref="T2:T4"/>
    <mergeCell ref="U2:U4"/>
    <mergeCell ref="V2:V4"/>
    <mergeCell ref="W2:W4"/>
    <mergeCell ref="X2:X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31"/>
  <sheetViews>
    <sheetView topLeftCell="A123" workbookViewId="0">
      <selection activeCell="E138" sqref="E138"/>
    </sheetView>
  </sheetViews>
  <sheetFormatPr defaultColWidth="9" defaultRowHeight="16.8"/>
  <cols>
    <col min="1" max="1" width="12.375" customWidth="1"/>
    <col min="14" max="14" width="10.75" customWidth="1"/>
    <col min="18" max="18" width="6.75" customWidth="1"/>
  </cols>
  <sheetData>
    <row r="1" s="11" customFormat="1" ht="18" spans="1:20">
      <c r="A1" s="12" t="s">
        <v>21</v>
      </c>
      <c r="B1" s="13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="11" customFormat="1" spans="1:20">
      <c r="A2" s="12"/>
      <c r="B2" s="14" t="s">
        <v>22</v>
      </c>
      <c r="C2" s="14"/>
      <c r="D2" s="14"/>
      <c r="E2" s="19" t="s">
        <v>23</v>
      </c>
      <c r="F2" s="19"/>
      <c r="G2" s="19"/>
      <c r="H2" s="20" t="s">
        <v>24</v>
      </c>
      <c r="I2" s="20"/>
      <c r="J2" s="20"/>
      <c r="K2" s="21" t="s">
        <v>25</v>
      </c>
      <c r="L2" s="21"/>
      <c r="M2" s="21"/>
      <c r="N2" s="22" t="s">
        <v>5</v>
      </c>
      <c r="O2" s="23" t="s">
        <v>26</v>
      </c>
      <c r="P2" s="23" t="s">
        <v>27</v>
      </c>
      <c r="Q2" s="23" t="s">
        <v>28</v>
      </c>
      <c r="R2" s="23" t="s">
        <v>29</v>
      </c>
      <c r="S2" s="23" t="s">
        <v>10</v>
      </c>
      <c r="T2" s="23" t="s">
        <v>11</v>
      </c>
    </row>
    <row r="3" s="11" customFormat="1" spans="1:20">
      <c r="A3" s="12"/>
      <c r="B3" s="15" t="s">
        <v>17</v>
      </c>
      <c r="C3" s="15" t="s">
        <v>18</v>
      </c>
      <c r="D3" s="16" t="s">
        <v>19</v>
      </c>
      <c r="E3" s="15" t="s">
        <v>17</v>
      </c>
      <c r="F3" s="15" t="s">
        <v>18</v>
      </c>
      <c r="G3" s="16" t="s">
        <v>19</v>
      </c>
      <c r="H3" s="15" t="s">
        <v>17</v>
      </c>
      <c r="I3" s="15" t="s">
        <v>18</v>
      </c>
      <c r="J3" s="16" t="s">
        <v>19</v>
      </c>
      <c r="K3" s="15" t="s">
        <v>17</v>
      </c>
      <c r="L3" s="15" t="s">
        <v>18</v>
      </c>
      <c r="M3" s="16" t="s">
        <v>19</v>
      </c>
      <c r="N3" s="24"/>
      <c r="O3" s="25"/>
      <c r="P3" s="25"/>
      <c r="Q3" s="25"/>
      <c r="R3" s="25"/>
      <c r="S3" s="25"/>
      <c r="T3" s="25"/>
    </row>
    <row r="4" spans="1:20">
      <c r="A4" s="17">
        <v>44229</v>
      </c>
      <c r="B4" s="7">
        <v>0</v>
      </c>
      <c r="C4" s="7">
        <v>0</v>
      </c>
      <c r="D4" s="18">
        <f t="shared" ref="D4:D11" si="0">B4-C4</f>
        <v>0</v>
      </c>
      <c r="E4" s="7">
        <v>0</v>
      </c>
      <c r="F4" s="7">
        <v>0</v>
      </c>
      <c r="G4" s="18">
        <f t="shared" ref="G4:G11" si="1">E4-F4</f>
        <v>0</v>
      </c>
      <c r="H4" s="7">
        <v>1</v>
      </c>
      <c r="I4" s="7">
        <v>1</v>
      </c>
      <c r="J4" s="18">
        <f t="shared" ref="J4:J11" si="2">H4-I4</f>
        <v>0</v>
      </c>
      <c r="K4" s="7">
        <v>5</v>
      </c>
      <c r="L4" s="7">
        <v>5</v>
      </c>
      <c r="M4" s="18">
        <f t="shared" ref="M4:M11" si="3">K4-L4</f>
        <v>0</v>
      </c>
      <c r="N4" s="26">
        <f t="shared" ref="N4:N11" si="4">B4+E4+H4+K4</f>
        <v>6</v>
      </c>
      <c r="O4" s="27">
        <v>0</v>
      </c>
      <c r="P4" s="27">
        <v>0</v>
      </c>
      <c r="Q4" s="29">
        <v>0</v>
      </c>
      <c r="R4" s="27">
        <v>0</v>
      </c>
      <c r="S4" s="30">
        <f t="shared" ref="S4:S11" si="5">O4+P4+Q4+R4</f>
        <v>0</v>
      </c>
      <c r="T4" s="31">
        <f t="shared" ref="T4:T11" si="6">B4*2.9+E4*1.9+H4*1.9+K4*9.9</f>
        <v>51.4</v>
      </c>
    </row>
    <row r="5" spans="1:20">
      <c r="A5" s="17">
        <v>44230</v>
      </c>
      <c r="B5" s="7">
        <v>0</v>
      </c>
      <c r="C5" s="7">
        <v>0</v>
      </c>
      <c r="D5" s="18">
        <f t="shared" si="0"/>
        <v>0</v>
      </c>
      <c r="E5" s="7">
        <v>2</v>
      </c>
      <c r="F5" s="7">
        <v>2</v>
      </c>
      <c r="G5" s="18">
        <f t="shared" si="1"/>
        <v>0</v>
      </c>
      <c r="H5" s="7">
        <v>3</v>
      </c>
      <c r="I5" s="7">
        <v>3</v>
      </c>
      <c r="J5" s="18">
        <f t="shared" si="2"/>
        <v>0</v>
      </c>
      <c r="K5" s="7">
        <v>8</v>
      </c>
      <c r="L5" s="7">
        <v>8</v>
      </c>
      <c r="M5" s="18">
        <f t="shared" si="3"/>
        <v>0</v>
      </c>
      <c r="N5" s="26">
        <f t="shared" si="4"/>
        <v>13</v>
      </c>
      <c r="O5" s="27">
        <v>0</v>
      </c>
      <c r="P5" s="27">
        <v>0</v>
      </c>
      <c r="Q5" s="29">
        <v>0</v>
      </c>
      <c r="R5" s="27">
        <v>0</v>
      </c>
      <c r="S5" s="30">
        <f t="shared" si="5"/>
        <v>0</v>
      </c>
      <c r="T5" s="31">
        <f t="shared" si="6"/>
        <v>88.7</v>
      </c>
    </row>
    <row r="6" spans="1:20">
      <c r="A6" s="17">
        <v>44231</v>
      </c>
      <c r="B6" s="7">
        <v>1</v>
      </c>
      <c r="C6" s="7">
        <v>1</v>
      </c>
      <c r="D6" s="18">
        <f t="shared" si="0"/>
        <v>0</v>
      </c>
      <c r="E6" s="7">
        <v>0</v>
      </c>
      <c r="F6" s="7">
        <v>0</v>
      </c>
      <c r="G6" s="18">
        <f t="shared" si="1"/>
        <v>0</v>
      </c>
      <c r="H6" s="7">
        <v>1</v>
      </c>
      <c r="I6" s="7">
        <v>1</v>
      </c>
      <c r="J6" s="18">
        <f t="shared" si="2"/>
        <v>0</v>
      </c>
      <c r="K6" s="7">
        <v>7</v>
      </c>
      <c r="L6" s="7">
        <v>7</v>
      </c>
      <c r="M6" s="18">
        <f t="shared" si="3"/>
        <v>0</v>
      </c>
      <c r="N6" s="26">
        <f t="shared" si="4"/>
        <v>9</v>
      </c>
      <c r="O6" s="27">
        <v>0</v>
      </c>
      <c r="P6" s="27">
        <v>0</v>
      </c>
      <c r="Q6" s="29">
        <v>0</v>
      </c>
      <c r="R6" s="27">
        <v>0</v>
      </c>
      <c r="S6" s="30">
        <f t="shared" si="5"/>
        <v>0</v>
      </c>
      <c r="T6" s="31">
        <f t="shared" si="6"/>
        <v>74.1</v>
      </c>
    </row>
    <row r="7" spans="1:20">
      <c r="A7" s="17">
        <v>44232</v>
      </c>
      <c r="B7" s="7">
        <v>0</v>
      </c>
      <c r="C7" s="7">
        <v>0</v>
      </c>
      <c r="D7" s="18">
        <f t="shared" si="0"/>
        <v>0</v>
      </c>
      <c r="E7" s="7">
        <v>0</v>
      </c>
      <c r="F7" s="7">
        <v>0</v>
      </c>
      <c r="G7" s="18">
        <f t="shared" si="1"/>
        <v>0</v>
      </c>
      <c r="H7" s="7">
        <v>1</v>
      </c>
      <c r="I7" s="7">
        <v>1</v>
      </c>
      <c r="J7" s="18">
        <f t="shared" si="2"/>
        <v>0</v>
      </c>
      <c r="K7" s="7">
        <v>12</v>
      </c>
      <c r="L7" s="7">
        <v>10</v>
      </c>
      <c r="M7" s="28">
        <f t="shared" si="3"/>
        <v>2</v>
      </c>
      <c r="N7" s="26">
        <f t="shared" si="4"/>
        <v>13</v>
      </c>
      <c r="O7" s="27">
        <v>0</v>
      </c>
      <c r="P7" s="27">
        <v>0</v>
      </c>
      <c r="Q7" s="29">
        <v>0</v>
      </c>
      <c r="R7" s="27">
        <v>0</v>
      </c>
      <c r="S7" s="30">
        <f t="shared" si="5"/>
        <v>0</v>
      </c>
      <c r="T7" s="31">
        <f t="shared" si="6"/>
        <v>120.7</v>
      </c>
    </row>
    <row r="8" spans="1:20">
      <c r="A8" s="17">
        <v>44233</v>
      </c>
      <c r="B8" s="7">
        <v>0</v>
      </c>
      <c r="C8" s="7">
        <v>0</v>
      </c>
      <c r="D8" s="18">
        <f t="shared" si="0"/>
        <v>0</v>
      </c>
      <c r="E8" s="7">
        <v>0</v>
      </c>
      <c r="F8" s="7">
        <v>0</v>
      </c>
      <c r="G8" s="18">
        <f t="shared" si="1"/>
        <v>0</v>
      </c>
      <c r="H8" s="7">
        <v>2</v>
      </c>
      <c r="I8" s="7">
        <v>2</v>
      </c>
      <c r="J8" s="18">
        <f t="shared" si="2"/>
        <v>0</v>
      </c>
      <c r="K8" s="7">
        <v>12</v>
      </c>
      <c r="L8" s="7">
        <v>10</v>
      </c>
      <c r="M8" s="28">
        <f t="shared" si="3"/>
        <v>2</v>
      </c>
      <c r="N8" s="26">
        <f t="shared" si="4"/>
        <v>14</v>
      </c>
      <c r="O8" s="27">
        <v>0</v>
      </c>
      <c r="P8" s="27">
        <v>0</v>
      </c>
      <c r="Q8" s="29">
        <v>0</v>
      </c>
      <c r="R8" s="27">
        <v>0</v>
      </c>
      <c r="S8" s="30">
        <f t="shared" si="5"/>
        <v>0</v>
      </c>
      <c r="T8" s="31">
        <f t="shared" si="6"/>
        <v>122.6</v>
      </c>
    </row>
    <row r="9" spans="1:20">
      <c r="A9" s="17">
        <v>44234</v>
      </c>
      <c r="B9" s="7">
        <v>0</v>
      </c>
      <c r="C9" s="7">
        <v>0</v>
      </c>
      <c r="D9" s="18">
        <f t="shared" si="0"/>
        <v>0</v>
      </c>
      <c r="E9" s="7">
        <v>1</v>
      </c>
      <c r="F9" s="7">
        <v>1</v>
      </c>
      <c r="G9" s="18">
        <f t="shared" si="1"/>
        <v>0</v>
      </c>
      <c r="H9" s="7">
        <v>2</v>
      </c>
      <c r="I9" s="7">
        <v>2</v>
      </c>
      <c r="J9" s="18">
        <f t="shared" si="2"/>
        <v>0</v>
      </c>
      <c r="K9" s="7">
        <v>6</v>
      </c>
      <c r="L9" s="7">
        <v>6</v>
      </c>
      <c r="M9" s="18">
        <f t="shared" si="3"/>
        <v>0</v>
      </c>
      <c r="N9" s="26">
        <f t="shared" si="4"/>
        <v>9</v>
      </c>
      <c r="O9" s="27">
        <v>0</v>
      </c>
      <c r="P9" s="27">
        <v>0</v>
      </c>
      <c r="Q9" s="29">
        <v>0</v>
      </c>
      <c r="R9" s="27">
        <v>0</v>
      </c>
      <c r="S9" s="30">
        <f t="shared" si="5"/>
        <v>0</v>
      </c>
      <c r="T9" s="31">
        <f t="shared" si="6"/>
        <v>65.1</v>
      </c>
    </row>
    <row r="10" spans="1:20">
      <c r="A10" s="17">
        <v>44235</v>
      </c>
      <c r="B10" s="7">
        <v>1</v>
      </c>
      <c r="C10" s="7">
        <v>1</v>
      </c>
      <c r="D10" s="18">
        <f t="shared" si="0"/>
        <v>0</v>
      </c>
      <c r="E10" s="7">
        <v>1</v>
      </c>
      <c r="F10" s="7">
        <v>1</v>
      </c>
      <c r="G10" s="18">
        <f t="shared" si="1"/>
        <v>0</v>
      </c>
      <c r="H10" s="7">
        <v>1</v>
      </c>
      <c r="I10" s="7">
        <v>1</v>
      </c>
      <c r="J10" s="18">
        <f t="shared" si="2"/>
        <v>0</v>
      </c>
      <c r="K10" s="7">
        <v>9</v>
      </c>
      <c r="L10" s="7">
        <v>9</v>
      </c>
      <c r="M10" s="18">
        <f t="shared" si="3"/>
        <v>0</v>
      </c>
      <c r="N10" s="26">
        <f t="shared" si="4"/>
        <v>12</v>
      </c>
      <c r="O10" s="27">
        <v>0</v>
      </c>
      <c r="P10" s="27">
        <v>0</v>
      </c>
      <c r="Q10" s="29">
        <v>0</v>
      </c>
      <c r="R10" s="27">
        <v>0</v>
      </c>
      <c r="S10" s="30">
        <f t="shared" si="5"/>
        <v>0</v>
      </c>
      <c r="T10" s="31">
        <f t="shared" si="6"/>
        <v>95.8</v>
      </c>
    </row>
    <row r="11" spans="1:20">
      <c r="A11" s="17">
        <v>44236</v>
      </c>
      <c r="B11" s="7">
        <v>1</v>
      </c>
      <c r="C11" s="7">
        <v>1</v>
      </c>
      <c r="D11" s="18">
        <f t="shared" si="0"/>
        <v>0</v>
      </c>
      <c r="E11" s="7">
        <v>1</v>
      </c>
      <c r="F11" s="7">
        <v>1</v>
      </c>
      <c r="G11" s="18">
        <f t="shared" si="1"/>
        <v>0</v>
      </c>
      <c r="H11" s="7">
        <v>1</v>
      </c>
      <c r="I11" s="7">
        <v>1</v>
      </c>
      <c r="J11" s="18">
        <f t="shared" si="2"/>
        <v>0</v>
      </c>
      <c r="K11" s="7">
        <v>7</v>
      </c>
      <c r="L11" s="7">
        <v>7</v>
      </c>
      <c r="M11" s="18">
        <f t="shared" si="3"/>
        <v>0</v>
      </c>
      <c r="N11" s="26">
        <f t="shared" si="4"/>
        <v>10</v>
      </c>
      <c r="O11" s="27">
        <v>0</v>
      </c>
      <c r="P11" s="27">
        <v>0</v>
      </c>
      <c r="Q11" s="29">
        <v>0</v>
      </c>
      <c r="R11" s="27">
        <v>0</v>
      </c>
      <c r="S11" s="30">
        <f t="shared" si="5"/>
        <v>0</v>
      </c>
      <c r="T11" s="31">
        <f t="shared" si="6"/>
        <v>76</v>
      </c>
    </row>
    <row r="12" spans="1:20">
      <c r="A12" s="17">
        <v>44237</v>
      </c>
      <c r="B12" s="7">
        <v>1</v>
      </c>
      <c r="C12" s="7">
        <v>1</v>
      </c>
      <c r="D12" s="18">
        <f t="shared" ref="D12:D75" si="7">B12-C12</f>
        <v>0</v>
      </c>
      <c r="E12" s="7">
        <v>0</v>
      </c>
      <c r="F12" s="7">
        <v>0</v>
      </c>
      <c r="G12" s="18">
        <f t="shared" ref="G12:G75" si="8">E12-F12</f>
        <v>0</v>
      </c>
      <c r="H12" s="7">
        <v>1</v>
      </c>
      <c r="I12" s="7">
        <v>1</v>
      </c>
      <c r="J12" s="18">
        <f t="shared" ref="J12:J75" si="9">H12-I12</f>
        <v>0</v>
      </c>
      <c r="K12" s="7">
        <v>12</v>
      </c>
      <c r="L12" s="7">
        <v>12</v>
      </c>
      <c r="M12" s="18">
        <f t="shared" ref="M12:M75" si="10">K12-L12</f>
        <v>0</v>
      </c>
      <c r="N12" s="26">
        <f t="shared" ref="N12:N75" si="11">B12+E12+H12+K12</f>
        <v>14</v>
      </c>
      <c r="O12" s="27">
        <v>0</v>
      </c>
      <c r="P12" s="27">
        <v>0</v>
      </c>
      <c r="Q12" s="29">
        <v>0</v>
      </c>
      <c r="R12" s="27">
        <v>0</v>
      </c>
      <c r="S12" s="30">
        <f t="shared" ref="S12:S75" si="12">O12+P12+Q12+R12</f>
        <v>0</v>
      </c>
      <c r="T12" s="31">
        <f t="shared" ref="T12:T75" si="13">B12*2.9+E12*1.9+H12*1.9+K12*9.9</f>
        <v>123.6</v>
      </c>
    </row>
    <row r="13" spans="1:20">
      <c r="A13" s="17">
        <v>44238</v>
      </c>
      <c r="B13" s="7">
        <v>0</v>
      </c>
      <c r="C13" s="7">
        <v>0</v>
      </c>
      <c r="D13" s="18">
        <f t="shared" si="7"/>
        <v>0</v>
      </c>
      <c r="E13" s="7">
        <v>1</v>
      </c>
      <c r="F13" s="7">
        <v>1</v>
      </c>
      <c r="G13" s="18">
        <f t="shared" si="8"/>
        <v>0</v>
      </c>
      <c r="H13" s="7">
        <v>5</v>
      </c>
      <c r="I13" s="7">
        <v>5</v>
      </c>
      <c r="J13" s="18">
        <f t="shared" si="9"/>
        <v>0</v>
      </c>
      <c r="K13" s="7">
        <v>8</v>
      </c>
      <c r="L13" s="7">
        <v>8</v>
      </c>
      <c r="M13" s="18">
        <f t="shared" si="10"/>
        <v>0</v>
      </c>
      <c r="N13" s="26">
        <f t="shared" si="11"/>
        <v>14</v>
      </c>
      <c r="O13" s="27">
        <v>0</v>
      </c>
      <c r="P13" s="27">
        <v>0</v>
      </c>
      <c r="Q13" s="29">
        <v>0</v>
      </c>
      <c r="R13" s="27">
        <v>0</v>
      </c>
      <c r="S13" s="30">
        <f t="shared" si="12"/>
        <v>0</v>
      </c>
      <c r="T13" s="31">
        <f t="shared" si="13"/>
        <v>90.6</v>
      </c>
    </row>
    <row r="14" spans="1:20">
      <c r="A14" s="17">
        <v>44239</v>
      </c>
      <c r="B14" s="7">
        <v>0</v>
      </c>
      <c r="C14" s="7">
        <v>0</v>
      </c>
      <c r="D14" s="18">
        <f t="shared" si="7"/>
        <v>0</v>
      </c>
      <c r="E14" s="7">
        <v>2</v>
      </c>
      <c r="F14" s="7">
        <v>2</v>
      </c>
      <c r="G14" s="18">
        <f t="shared" si="8"/>
        <v>0</v>
      </c>
      <c r="H14" s="7">
        <v>6</v>
      </c>
      <c r="I14" s="7">
        <v>6</v>
      </c>
      <c r="J14" s="18">
        <f t="shared" si="9"/>
        <v>0</v>
      </c>
      <c r="K14" s="7">
        <v>10</v>
      </c>
      <c r="L14" s="7">
        <v>10</v>
      </c>
      <c r="M14" s="18">
        <f t="shared" si="10"/>
        <v>0</v>
      </c>
      <c r="N14" s="26">
        <f t="shared" si="11"/>
        <v>18</v>
      </c>
      <c r="O14" s="27">
        <v>0</v>
      </c>
      <c r="P14" s="27">
        <v>0</v>
      </c>
      <c r="Q14" s="29">
        <v>0</v>
      </c>
      <c r="R14" s="27">
        <v>0</v>
      </c>
      <c r="S14" s="30">
        <f t="shared" si="12"/>
        <v>0</v>
      </c>
      <c r="T14" s="31">
        <f t="shared" si="13"/>
        <v>114.2</v>
      </c>
    </row>
    <row r="15" spans="1:20">
      <c r="A15" s="17">
        <v>44240</v>
      </c>
      <c r="B15" s="7">
        <v>0</v>
      </c>
      <c r="C15" s="7">
        <v>0</v>
      </c>
      <c r="D15" s="18">
        <f t="shared" si="7"/>
        <v>0</v>
      </c>
      <c r="E15" s="7">
        <v>0</v>
      </c>
      <c r="F15" s="7">
        <v>0</v>
      </c>
      <c r="G15" s="18">
        <f t="shared" si="8"/>
        <v>0</v>
      </c>
      <c r="H15" s="7">
        <v>2</v>
      </c>
      <c r="I15" s="7">
        <v>2</v>
      </c>
      <c r="J15" s="18">
        <f t="shared" si="9"/>
        <v>0</v>
      </c>
      <c r="K15" s="7">
        <v>6</v>
      </c>
      <c r="L15" s="7">
        <v>6</v>
      </c>
      <c r="M15" s="18">
        <f t="shared" si="10"/>
        <v>0</v>
      </c>
      <c r="N15" s="26">
        <f t="shared" si="11"/>
        <v>8</v>
      </c>
      <c r="O15" s="27">
        <v>0</v>
      </c>
      <c r="P15" s="27">
        <v>0</v>
      </c>
      <c r="Q15" s="29">
        <v>0</v>
      </c>
      <c r="R15" s="27">
        <v>0</v>
      </c>
      <c r="S15" s="30">
        <f t="shared" si="12"/>
        <v>0</v>
      </c>
      <c r="T15" s="31">
        <f t="shared" si="13"/>
        <v>63.2</v>
      </c>
    </row>
    <row r="16" spans="1:20">
      <c r="A16" s="17">
        <v>44241</v>
      </c>
      <c r="B16" s="7">
        <v>0</v>
      </c>
      <c r="C16" s="7">
        <v>0</v>
      </c>
      <c r="D16" s="18">
        <f t="shared" si="7"/>
        <v>0</v>
      </c>
      <c r="E16" s="7">
        <v>0</v>
      </c>
      <c r="F16" s="7">
        <v>0</v>
      </c>
      <c r="G16" s="18">
        <f t="shared" si="8"/>
        <v>0</v>
      </c>
      <c r="H16" s="7">
        <v>4</v>
      </c>
      <c r="I16" s="7">
        <v>4</v>
      </c>
      <c r="J16" s="18">
        <f t="shared" si="9"/>
        <v>0</v>
      </c>
      <c r="K16" s="7">
        <v>4</v>
      </c>
      <c r="L16" s="7">
        <v>4</v>
      </c>
      <c r="M16" s="18">
        <f t="shared" si="10"/>
        <v>0</v>
      </c>
      <c r="N16" s="26">
        <f t="shared" si="11"/>
        <v>8</v>
      </c>
      <c r="O16" s="27">
        <v>0</v>
      </c>
      <c r="P16" s="27">
        <v>0</v>
      </c>
      <c r="Q16" s="29">
        <v>0</v>
      </c>
      <c r="R16" s="27">
        <v>0</v>
      </c>
      <c r="S16" s="30">
        <f t="shared" si="12"/>
        <v>0</v>
      </c>
      <c r="T16" s="31">
        <f t="shared" si="13"/>
        <v>47.2</v>
      </c>
    </row>
    <row r="17" spans="1:20">
      <c r="A17" s="17">
        <v>44242</v>
      </c>
      <c r="B17" s="7">
        <v>0</v>
      </c>
      <c r="C17" s="7">
        <v>0</v>
      </c>
      <c r="D17" s="18">
        <f t="shared" si="7"/>
        <v>0</v>
      </c>
      <c r="E17" s="7">
        <v>0</v>
      </c>
      <c r="F17" s="7">
        <v>0</v>
      </c>
      <c r="G17" s="18">
        <f t="shared" si="8"/>
        <v>0</v>
      </c>
      <c r="H17" s="7">
        <v>6</v>
      </c>
      <c r="I17" s="7">
        <v>6</v>
      </c>
      <c r="J17" s="18">
        <f t="shared" si="9"/>
        <v>0</v>
      </c>
      <c r="K17" s="7">
        <v>11</v>
      </c>
      <c r="L17" s="7">
        <v>10</v>
      </c>
      <c r="M17" s="28">
        <f t="shared" si="10"/>
        <v>1</v>
      </c>
      <c r="N17" s="26">
        <f t="shared" si="11"/>
        <v>17</v>
      </c>
      <c r="O17" s="27">
        <v>0</v>
      </c>
      <c r="P17" s="27">
        <v>0</v>
      </c>
      <c r="Q17" s="29">
        <v>0</v>
      </c>
      <c r="R17" s="27">
        <v>0</v>
      </c>
      <c r="S17" s="30">
        <f t="shared" si="12"/>
        <v>0</v>
      </c>
      <c r="T17" s="31">
        <f t="shared" si="13"/>
        <v>120.3</v>
      </c>
    </row>
    <row r="18" spans="1:20">
      <c r="A18" s="17">
        <v>44243</v>
      </c>
      <c r="B18" s="7">
        <v>0</v>
      </c>
      <c r="C18" s="7">
        <v>0</v>
      </c>
      <c r="D18" s="18">
        <f t="shared" si="7"/>
        <v>0</v>
      </c>
      <c r="E18" s="7">
        <v>1</v>
      </c>
      <c r="F18" s="7">
        <v>1</v>
      </c>
      <c r="G18" s="18">
        <f t="shared" si="8"/>
        <v>0</v>
      </c>
      <c r="H18" s="7">
        <v>3</v>
      </c>
      <c r="I18" s="7">
        <v>3</v>
      </c>
      <c r="J18" s="18">
        <f t="shared" si="9"/>
        <v>0</v>
      </c>
      <c r="K18" s="7">
        <v>7</v>
      </c>
      <c r="L18" s="7">
        <v>7</v>
      </c>
      <c r="M18" s="18">
        <f t="shared" si="10"/>
        <v>0</v>
      </c>
      <c r="N18" s="26">
        <f t="shared" si="11"/>
        <v>11</v>
      </c>
      <c r="O18" s="27">
        <v>0</v>
      </c>
      <c r="P18" s="27">
        <v>0</v>
      </c>
      <c r="Q18" s="29">
        <v>0</v>
      </c>
      <c r="R18" s="27">
        <v>0</v>
      </c>
      <c r="S18" s="30">
        <f t="shared" si="12"/>
        <v>0</v>
      </c>
      <c r="T18" s="31">
        <f t="shared" si="13"/>
        <v>76.9</v>
      </c>
    </row>
    <row r="19" spans="1:20">
      <c r="A19" s="17">
        <v>44244</v>
      </c>
      <c r="B19" s="7">
        <v>1</v>
      </c>
      <c r="C19" s="7">
        <v>1</v>
      </c>
      <c r="D19" s="18">
        <f t="shared" si="7"/>
        <v>0</v>
      </c>
      <c r="E19" s="7">
        <v>0</v>
      </c>
      <c r="F19" s="7">
        <v>0</v>
      </c>
      <c r="G19" s="18">
        <f t="shared" si="8"/>
        <v>0</v>
      </c>
      <c r="H19" s="7">
        <v>2</v>
      </c>
      <c r="I19" s="7">
        <v>2</v>
      </c>
      <c r="J19" s="18">
        <f t="shared" si="9"/>
        <v>0</v>
      </c>
      <c r="K19" s="7">
        <v>7</v>
      </c>
      <c r="L19" s="7">
        <v>7</v>
      </c>
      <c r="M19" s="18">
        <f t="shared" si="10"/>
        <v>0</v>
      </c>
      <c r="N19" s="26">
        <f t="shared" si="11"/>
        <v>10</v>
      </c>
      <c r="O19" s="27">
        <v>0</v>
      </c>
      <c r="P19" s="27">
        <v>0</v>
      </c>
      <c r="Q19" s="29">
        <v>0</v>
      </c>
      <c r="R19" s="27">
        <v>0</v>
      </c>
      <c r="S19" s="30">
        <f t="shared" si="12"/>
        <v>0</v>
      </c>
      <c r="T19" s="31">
        <f t="shared" si="13"/>
        <v>76</v>
      </c>
    </row>
    <row r="20" spans="1:20">
      <c r="A20" s="17">
        <v>44245</v>
      </c>
      <c r="B20" s="7">
        <v>0</v>
      </c>
      <c r="C20" s="7">
        <v>0</v>
      </c>
      <c r="D20" s="18">
        <f t="shared" si="7"/>
        <v>0</v>
      </c>
      <c r="E20" s="7">
        <v>0</v>
      </c>
      <c r="F20" s="7">
        <v>0</v>
      </c>
      <c r="G20" s="18">
        <f t="shared" si="8"/>
        <v>0</v>
      </c>
      <c r="H20" s="7">
        <v>1</v>
      </c>
      <c r="I20" s="7">
        <v>1</v>
      </c>
      <c r="J20" s="18">
        <f t="shared" si="9"/>
        <v>0</v>
      </c>
      <c r="K20" s="7">
        <v>3</v>
      </c>
      <c r="L20" s="7">
        <v>3</v>
      </c>
      <c r="M20" s="18">
        <f t="shared" si="10"/>
        <v>0</v>
      </c>
      <c r="N20" s="26">
        <f t="shared" si="11"/>
        <v>4</v>
      </c>
      <c r="O20" s="27">
        <v>0</v>
      </c>
      <c r="P20" s="27">
        <v>0</v>
      </c>
      <c r="Q20" s="29">
        <v>0</v>
      </c>
      <c r="R20" s="27">
        <v>0</v>
      </c>
      <c r="S20" s="30">
        <f t="shared" si="12"/>
        <v>0</v>
      </c>
      <c r="T20" s="31">
        <f t="shared" si="13"/>
        <v>31.6</v>
      </c>
    </row>
    <row r="21" spans="1:20">
      <c r="A21" s="17">
        <v>44246</v>
      </c>
      <c r="B21" s="7">
        <v>0</v>
      </c>
      <c r="C21" s="7">
        <v>0</v>
      </c>
      <c r="D21" s="18">
        <f t="shared" si="7"/>
        <v>0</v>
      </c>
      <c r="E21" s="7">
        <v>0</v>
      </c>
      <c r="F21" s="7">
        <v>0</v>
      </c>
      <c r="G21" s="18">
        <f t="shared" si="8"/>
        <v>0</v>
      </c>
      <c r="H21" s="7">
        <v>0</v>
      </c>
      <c r="I21" s="7">
        <v>0</v>
      </c>
      <c r="J21" s="18">
        <f t="shared" si="9"/>
        <v>0</v>
      </c>
      <c r="K21" s="7">
        <v>10</v>
      </c>
      <c r="L21" s="7">
        <v>9</v>
      </c>
      <c r="M21" s="28">
        <f t="shared" si="10"/>
        <v>1</v>
      </c>
      <c r="N21" s="26">
        <f t="shared" si="11"/>
        <v>10</v>
      </c>
      <c r="O21" s="27">
        <v>0</v>
      </c>
      <c r="P21" s="27">
        <v>0</v>
      </c>
      <c r="Q21" s="29">
        <v>0</v>
      </c>
      <c r="R21" s="27">
        <v>0</v>
      </c>
      <c r="S21" s="30">
        <f t="shared" si="12"/>
        <v>0</v>
      </c>
      <c r="T21" s="31">
        <f t="shared" si="13"/>
        <v>99</v>
      </c>
    </row>
    <row r="22" spans="1:20">
      <c r="A22" s="17">
        <v>44247</v>
      </c>
      <c r="B22" s="7">
        <v>1</v>
      </c>
      <c r="C22" s="7">
        <v>1</v>
      </c>
      <c r="D22" s="18">
        <f t="shared" si="7"/>
        <v>0</v>
      </c>
      <c r="E22" s="7">
        <v>0</v>
      </c>
      <c r="F22" s="7">
        <v>0</v>
      </c>
      <c r="G22" s="18">
        <f t="shared" si="8"/>
        <v>0</v>
      </c>
      <c r="H22" s="7">
        <v>1</v>
      </c>
      <c r="I22" s="7">
        <v>1</v>
      </c>
      <c r="J22" s="18">
        <f t="shared" si="9"/>
        <v>0</v>
      </c>
      <c r="K22" s="7">
        <v>4</v>
      </c>
      <c r="L22" s="7">
        <v>4</v>
      </c>
      <c r="M22" s="18">
        <f t="shared" si="10"/>
        <v>0</v>
      </c>
      <c r="N22" s="26">
        <f t="shared" si="11"/>
        <v>6</v>
      </c>
      <c r="O22" s="27">
        <v>0</v>
      </c>
      <c r="P22" s="27">
        <v>0</v>
      </c>
      <c r="Q22" s="27">
        <v>0</v>
      </c>
      <c r="R22" s="27">
        <v>0</v>
      </c>
      <c r="S22" s="30">
        <f t="shared" si="12"/>
        <v>0</v>
      </c>
      <c r="T22" s="31">
        <f t="shared" si="13"/>
        <v>44.4</v>
      </c>
    </row>
    <row r="23" spans="1:20">
      <c r="A23" s="17">
        <v>44248</v>
      </c>
      <c r="B23" s="7">
        <v>0</v>
      </c>
      <c r="C23" s="7">
        <v>0</v>
      </c>
      <c r="D23" s="18">
        <f t="shared" si="7"/>
        <v>0</v>
      </c>
      <c r="E23" s="7">
        <v>0</v>
      </c>
      <c r="F23" s="7">
        <v>0</v>
      </c>
      <c r="G23" s="18">
        <f t="shared" si="8"/>
        <v>0</v>
      </c>
      <c r="H23" s="7">
        <v>1</v>
      </c>
      <c r="I23" s="7">
        <v>1</v>
      </c>
      <c r="J23" s="18">
        <f t="shared" si="9"/>
        <v>0</v>
      </c>
      <c r="K23" s="7">
        <v>6</v>
      </c>
      <c r="L23" s="7">
        <v>6</v>
      </c>
      <c r="M23" s="18">
        <f t="shared" si="10"/>
        <v>0</v>
      </c>
      <c r="N23" s="26">
        <f t="shared" si="11"/>
        <v>7</v>
      </c>
      <c r="O23" s="27">
        <v>0</v>
      </c>
      <c r="P23" s="27">
        <v>0</v>
      </c>
      <c r="Q23" s="27">
        <v>0</v>
      </c>
      <c r="R23" s="27">
        <v>0</v>
      </c>
      <c r="S23" s="30">
        <f t="shared" si="12"/>
        <v>0</v>
      </c>
      <c r="T23" s="31">
        <f t="shared" si="13"/>
        <v>61.3</v>
      </c>
    </row>
    <row r="24" spans="1:20">
      <c r="A24" s="17">
        <v>44249</v>
      </c>
      <c r="B24" s="7">
        <v>0</v>
      </c>
      <c r="C24" s="7">
        <v>0</v>
      </c>
      <c r="D24" s="18">
        <f t="shared" si="7"/>
        <v>0</v>
      </c>
      <c r="E24" s="7">
        <v>1</v>
      </c>
      <c r="F24" s="7">
        <v>1</v>
      </c>
      <c r="G24" s="18">
        <f t="shared" si="8"/>
        <v>0</v>
      </c>
      <c r="H24" s="7">
        <v>0</v>
      </c>
      <c r="I24" s="7">
        <v>0</v>
      </c>
      <c r="J24" s="18">
        <f t="shared" si="9"/>
        <v>0</v>
      </c>
      <c r="K24" s="7">
        <v>0</v>
      </c>
      <c r="L24" s="7">
        <v>0</v>
      </c>
      <c r="M24" s="18">
        <f t="shared" si="10"/>
        <v>0</v>
      </c>
      <c r="N24" s="26">
        <f t="shared" si="11"/>
        <v>1</v>
      </c>
      <c r="O24" s="27">
        <v>0</v>
      </c>
      <c r="P24" s="27">
        <v>1</v>
      </c>
      <c r="Q24" s="29">
        <v>1</v>
      </c>
      <c r="R24" s="27">
        <v>0</v>
      </c>
      <c r="S24" s="30">
        <f t="shared" si="12"/>
        <v>2</v>
      </c>
      <c r="T24" s="31">
        <f t="shared" si="13"/>
        <v>1.9</v>
      </c>
    </row>
    <row r="25" spans="1:20">
      <c r="A25" s="17">
        <v>44250</v>
      </c>
      <c r="B25" s="7">
        <v>1</v>
      </c>
      <c r="C25" s="7">
        <v>1</v>
      </c>
      <c r="D25" s="18">
        <f t="shared" si="7"/>
        <v>0</v>
      </c>
      <c r="E25" s="7">
        <v>0</v>
      </c>
      <c r="F25" s="7">
        <v>0</v>
      </c>
      <c r="G25" s="18">
        <f t="shared" si="8"/>
        <v>0</v>
      </c>
      <c r="H25" s="7">
        <v>1</v>
      </c>
      <c r="I25" s="7">
        <v>1</v>
      </c>
      <c r="J25" s="18">
        <f t="shared" si="9"/>
        <v>0</v>
      </c>
      <c r="K25" s="7">
        <v>6</v>
      </c>
      <c r="L25" s="7">
        <v>6</v>
      </c>
      <c r="M25" s="18">
        <f t="shared" si="10"/>
        <v>0</v>
      </c>
      <c r="N25" s="26">
        <f t="shared" si="11"/>
        <v>8</v>
      </c>
      <c r="O25" s="27">
        <v>0</v>
      </c>
      <c r="P25" s="27">
        <v>0</v>
      </c>
      <c r="Q25" s="29">
        <v>0</v>
      </c>
      <c r="R25" s="27">
        <v>0</v>
      </c>
      <c r="S25" s="30">
        <f t="shared" si="12"/>
        <v>0</v>
      </c>
      <c r="T25" s="31">
        <f t="shared" si="13"/>
        <v>64.2</v>
      </c>
    </row>
    <row r="26" spans="1:20">
      <c r="A26" s="17">
        <v>44251</v>
      </c>
      <c r="B26" s="7">
        <v>0</v>
      </c>
      <c r="C26" s="7">
        <v>0</v>
      </c>
      <c r="D26" s="18">
        <f t="shared" si="7"/>
        <v>0</v>
      </c>
      <c r="E26" s="7">
        <v>0</v>
      </c>
      <c r="F26" s="7">
        <v>0</v>
      </c>
      <c r="G26" s="18">
        <f t="shared" si="8"/>
        <v>0</v>
      </c>
      <c r="H26" s="7">
        <v>1</v>
      </c>
      <c r="I26" s="7">
        <v>1</v>
      </c>
      <c r="J26" s="18">
        <f t="shared" si="9"/>
        <v>0</v>
      </c>
      <c r="K26" s="7">
        <v>3</v>
      </c>
      <c r="L26" s="7">
        <v>3</v>
      </c>
      <c r="M26" s="18">
        <f t="shared" si="10"/>
        <v>0</v>
      </c>
      <c r="N26" s="26">
        <f t="shared" si="11"/>
        <v>4</v>
      </c>
      <c r="O26" s="27">
        <v>0</v>
      </c>
      <c r="P26" s="27">
        <v>0</v>
      </c>
      <c r="Q26" s="29">
        <v>0</v>
      </c>
      <c r="R26" s="27">
        <v>0</v>
      </c>
      <c r="S26" s="30">
        <f t="shared" si="12"/>
        <v>0</v>
      </c>
      <c r="T26" s="31">
        <f t="shared" si="13"/>
        <v>31.6</v>
      </c>
    </row>
    <row r="27" spans="1:20">
      <c r="A27" s="17">
        <v>44252</v>
      </c>
      <c r="B27" s="7">
        <v>0</v>
      </c>
      <c r="C27" s="7">
        <v>0</v>
      </c>
      <c r="D27" s="18">
        <f t="shared" si="7"/>
        <v>0</v>
      </c>
      <c r="E27" s="7">
        <v>0</v>
      </c>
      <c r="F27" s="7">
        <v>0</v>
      </c>
      <c r="G27" s="18">
        <f t="shared" si="8"/>
        <v>0</v>
      </c>
      <c r="H27" s="7">
        <v>1</v>
      </c>
      <c r="I27" s="7">
        <v>1</v>
      </c>
      <c r="J27" s="18">
        <f t="shared" si="9"/>
        <v>0</v>
      </c>
      <c r="K27" s="7">
        <v>7</v>
      </c>
      <c r="L27" s="7">
        <v>7</v>
      </c>
      <c r="M27" s="18">
        <f t="shared" si="10"/>
        <v>0</v>
      </c>
      <c r="N27" s="26">
        <f t="shared" si="11"/>
        <v>8</v>
      </c>
      <c r="O27" s="27">
        <v>0</v>
      </c>
      <c r="P27" s="27">
        <v>0</v>
      </c>
      <c r="Q27" s="29">
        <v>0</v>
      </c>
      <c r="R27" s="27">
        <v>1</v>
      </c>
      <c r="S27" s="30">
        <f t="shared" si="12"/>
        <v>1</v>
      </c>
      <c r="T27" s="31">
        <f t="shared" si="13"/>
        <v>71.2</v>
      </c>
    </row>
    <row r="28" spans="1:20">
      <c r="A28" s="17">
        <v>44253</v>
      </c>
      <c r="B28" s="7">
        <v>0</v>
      </c>
      <c r="C28" s="7">
        <v>0</v>
      </c>
      <c r="D28" s="18">
        <f t="shared" si="7"/>
        <v>0</v>
      </c>
      <c r="E28" s="7">
        <v>1</v>
      </c>
      <c r="F28" s="7">
        <v>1</v>
      </c>
      <c r="G28" s="18">
        <f t="shared" si="8"/>
        <v>0</v>
      </c>
      <c r="H28" s="7">
        <v>2</v>
      </c>
      <c r="I28" s="7">
        <v>2</v>
      </c>
      <c r="J28" s="18">
        <f t="shared" si="9"/>
        <v>0</v>
      </c>
      <c r="K28" s="7">
        <v>10</v>
      </c>
      <c r="L28" s="7">
        <v>10</v>
      </c>
      <c r="M28" s="18">
        <f t="shared" si="10"/>
        <v>0</v>
      </c>
      <c r="N28" s="26">
        <f t="shared" si="11"/>
        <v>13</v>
      </c>
      <c r="O28" s="27">
        <v>0</v>
      </c>
      <c r="P28" s="27">
        <v>0</v>
      </c>
      <c r="Q28" s="29">
        <v>0</v>
      </c>
      <c r="R28" s="29">
        <v>0</v>
      </c>
      <c r="S28" s="30">
        <f t="shared" si="12"/>
        <v>0</v>
      </c>
      <c r="T28" s="31">
        <f t="shared" si="13"/>
        <v>104.7</v>
      </c>
    </row>
    <row r="29" spans="1:20">
      <c r="A29" s="17">
        <v>44254</v>
      </c>
      <c r="B29" s="7">
        <v>1</v>
      </c>
      <c r="C29" s="7">
        <v>1</v>
      </c>
      <c r="D29" s="18">
        <f t="shared" si="7"/>
        <v>0</v>
      </c>
      <c r="E29" s="7">
        <v>0</v>
      </c>
      <c r="F29" s="7">
        <v>0</v>
      </c>
      <c r="G29" s="18">
        <f t="shared" si="8"/>
        <v>0</v>
      </c>
      <c r="H29" s="7">
        <v>1</v>
      </c>
      <c r="I29" s="7">
        <v>1</v>
      </c>
      <c r="J29" s="18">
        <f t="shared" si="9"/>
        <v>0</v>
      </c>
      <c r="K29" s="7">
        <v>2</v>
      </c>
      <c r="L29" s="7">
        <v>2</v>
      </c>
      <c r="M29" s="18">
        <f t="shared" si="10"/>
        <v>0</v>
      </c>
      <c r="N29" s="26">
        <f t="shared" si="11"/>
        <v>4</v>
      </c>
      <c r="O29" s="27">
        <v>0</v>
      </c>
      <c r="P29" s="27">
        <v>0</v>
      </c>
      <c r="Q29" s="29">
        <v>0</v>
      </c>
      <c r="R29" s="29">
        <v>0</v>
      </c>
      <c r="S29" s="30">
        <f t="shared" si="12"/>
        <v>0</v>
      </c>
      <c r="T29" s="31">
        <f t="shared" si="13"/>
        <v>24.6</v>
      </c>
    </row>
    <row r="30" spans="1:20">
      <c r="A30" s="17">
        <v>44255</v>
      </c>
      <c r="B30" s="7">
        <v>0</v>
      </c>
      <c r="C30" s="7">
        <v>0</v>
      </c>
      <c r="D30" s="18">
        <f t="shared" si="7"/>
        <v>0</v>
      </c>
      <c r="E30" s="7">
        <v>0</v>
      </c>
      <c r="F30" s="7">
        <v>0</v>
      </c>
      <c r="G30" s="18">
        <f t="shared" si="8"/>
        <v>0</v>
      </c>
      <c r="H30" s="7">
        <v>1</v>
      </c>
      <c r="I30" s="7">
        <v>1</v>
      </c>
      <c r="J30" s="18">
        <f t="shared" si="9"/>
        <v>0</v>
      </c>
      <c r="K30" s="7">
        <v>8</v>
      </c>
      <c r="L30" s="7">
        <v>8</v>
      </c>
      <c r="M30" s="18">
        <f t="shared" si="10"/>
        <v>0</v>
      </c>
      <c r="N30" s="26">
        <f t="shared" si="11"/>
        <v>9</v>
      </c>
      <c r="O30" s="27">
        <v>0</v>
      </c>
      <c r="P30" s="27">
        <v>0</v>
      </c>
      <c r="Q30" s="29">
        <v>0</v>
      </c>
      <c r="R30" s="29">
        <v>0</v>
      </c>
      <c r="S30" s="30">
        <f t="shared" si="12"/>
        <v>0</v>
      </c>
      <c r="T30" s="31">
        <f t="shared" si="13"/>
        <v>81.1</v>
      </c>
    </row>
    <row r="31" spans="1:20">
      <c r="A31" s="17">
        <v>44256</v>
      </c>
      <c r="B31" s="7">
        <v>2</v>
      </c>
      <c r="C31" s="7">
        <v>2</v>
      </c>
      <c r="D31" s="18">
        <f t="shared" si="7"/>
        <v>0</v>
      </c>
      <c r="E31" s="7">
        <v>0</v>
      </c>
      <c r="F31" s="7">
        <v>0</v>
      </c>
      <c r="G31" s="18">
        <f t="shared" si="8"/>
        <v>0</v>
      </c>
      <c r="H31" s="7">
        <v>0</v>
      </c>
      <c r="I31" s="7">
        <v>0</v>
      </c>
      <c r="J31" s="18">
        <f t="shared" si="9"/>
        <v>0</v>
      </c>
      <c r="K31" s="7">
        <v>2</v>
      </c>
      <c r="L31" s="7">
        <v>1</v>
      </c>
      <c r="M31" s="28">
        <f t="shared" si="10"/>
        <v>1</v>
      </c>
      <c r="N31" s="26">
        <f t="shared" si="11"/>
        <v>4</v>
      </c>
      <c r="O31" s="27">
        <v>0</v>
      </c>
      <c r="P31" s="27">
        <v>0</v>
      </c>
      <c r="Q31" s="29">
        <v>1</v>
      </c>
      <c r="R31" s="27">
        <v>1</v>
      </c>
      <c r="S31" s="30">
        <f t="shared" si="12"/>
        <v>2</v>
      </c>
      <c r="T31" s="31">
        <f t="shared" si="13"/>
        <v>25.6</v>
      </c>
    </row>
    <row r="32" spans="1:20">
      <c r="A32" s="17">
        <v>44257</v>
      </c>
      <c r="B32" s="7">
        <v>0</v>
      </c>
      <c r="C32" s="7">
        <v>0</v>
      </c>
      <c r="D32" s="18">
        <f t="shared" si="7"/>
        <v>0</v>
      </c>
      <c r="E32" s="7">
        <v>0</v>
      </c>
      <c r="F32" s="7">
        <v>0</v>
      </c>
      <c r="G32" s="18">
        <f t="shared" si="8"/>
        <v>0</v>
      </c>
      <c r="H32" s="7">
        <v>0</v>
      </c>
      <c r="I32" s="7">
        <v>0</v>
      </c>
      <c r="J32" s="18">
        <f t="shared" si="9"/>
        <v>0</v>
      </c>
      <c r="K32" s="7">
        <v>2</v>
      </c>
      <c r="L32" s="7">
        <v>2</v>
      </c>
      <c r="M32" s="18">
        <f t="shared" si="10"/>
        <v>0</v>
      </c>
      <c r="N32" s="26">
        <f t="shared" si="11"/>
        <v>2</v>
      </c>
      <c r="O32" s="27">
        <v>0</v>
      </c>
      <c r="P32" s="27">
        <v>0</v>
      </c>
      <c r="Q32" s="29">
        <v>2</v>
      </c>
      <c r="R32" s="27">
        <v>0</v>
      </c>
      <c r="S32" s="30">
        <f t="shared" si="12"/>
        <v>2</v>
      </c>
      <c r="T32" s="31">
        <f t="shared" si="13"/>
        <v>19.8</v>
      </c>
    </row>
    <row r="33" spans="1:20">
      <c r="A33" s="17">
        <v>44258</v>
      </c>
      <c r="B33" s="7">
        <v>0</v>
      </c>
      <c r="C33" s="7">
        <v>0</v>
      </c>
      <c r="D33" s="18">
        <f t="shared" si="7"/>
        <v>0</v>
      </c>
      <c r="E33" s="7">
        <v>0</v>
      </c>
      <c r="F33" s="7">
        <v>0</v>
      </c>
      <c r="G33" s="18">
        <f t="shared" si="8"/>
        <v>0</v>
      </c>
      <c r="H33" s="7">
        <v>1</v>
      </c>
      <c r="I33" s="7">
        <v>1</v>
      </c>
      <c r="J33" s="18">
        <f t="shared" si="9"/>
        <v>0</v>
      </c>
      <c r="K33" s="7">
        <v>2</v>
      </c>
      <c r="L33" s="7">
        <v>2</v>
      </c>
      <c r="M33" s="18">
        <f t="shared" si="10"/>
        <v>0</v>
      </c>
      <c r="N33" s="26">
        <f t="shared" si="11"/>
        <v>3</v>
      </c>
      <c r="O33" s="27">
        <v>1</v>
      </c>
      <c r="P33" s="27">
        <v>0</v>
      </c>
      <c r="Q33" s="29">
        <v>0</v>
      </c>
      <c r="R33" s="27">
        <v>0</v>
      </c>
      <c r="S33" s="30">
        <f t="shared" si="12"/>
        <v>1</v>
      </c>
      <c r="T33" s="31">
        <f t="shared" si="13"/>
        <v>21.7</v>
      </c>
    </row>
    <row r="34" spans="1:20">
      <c r="A34" s="17">
        <v>44259</v>
      </c>
      <c r="B34" s="7">
        <v>0</v>
      </c>
      <c r="C34" s="7">
        <v>0</v>
      </c>
      <c r="D34" s="18">
        <f t="shared" si="7"/>
        <v>0</v>
      </c>
      <c r="E34" s="7">
        <v>0</v>
      </c>
      <c r="F34" s="7">
        <v>0</v>
      </c>
      <c r="G34" s="18">
        <f t="shared" si="8"/>
        <v>0</v>
      </c>
      <c r="H34" s="7">
        <v>0</v>
      </c>
      <c r="I34" s="7">
        <v>0</v>
      </c>
      <c r="J34" s="18">
        <f t="shared" si="9"/>
        <v>0</v>
      </c>
      <c r="K34" s="7">
        <v>1</v>
      </c>
      <c r="L34" s="7">
        <v>5</v>
      </c>
      <c r="M34" s="28">
        <f t="shared" si="10"/>
        <v>-4</v>
      </c>
      <c r="N34" s="26">
        <f t="shared" si="11"/>
        <v>1</v>
      </c>
      <c r="O34" s="27">
        <v>0</v>
      </c>
      <c r="P34" s="27">
        <v>0</v>
      </c>
      <c r="Q34" s="29">
        <v>1</v>
      </c>
      <c r="R34" s="27">
        <v>4</v>
      </c>
      <c r="S34" s="30">
        <f t="shared" si="12"/>
        <v>5</v>
      </c>
      <c r="T34" s="31">
        <f t="shared" si="13"/>
        <v>9.9</v>
      </c>
    </row>
    <row r="35" spans="1:20">
      <c r="A35" s="17">
        <v>44260</v>
      </c>
      <c r="B35" s="7">
        <v>0</v>
      </c>
      <c r="C35" s="7">
        <v>0</v>
      </c>
      <c r="D35" s="18">
        <f t="shared" si="7"/>
        <v>0</v>
      </c>
      <c r="E35" s="7">
        <v>0</v>
      </c>
      <c r="F35" s="7">
        <v>0</v>
      </c>
      <c r="G35" s="18">
        <f t="shared" si="8"/>
        <v>0</v>
      </c>
      <c r="H35" s="7">
        <v>0</v>
      </c>
      <c r="I35" s="7">
        <v>0</v>
      </c>
      <c r="J35" s="18">
        <f t="shared" si="9"/>
        <v>0</v>
      </c>
      <c r="K35" s="7">
        <v>2</v>
      </c>
      <c r="L35" s="7">
        <v>2</v>
      </c>
      <c r="M35" s="18">
        <f t="shared" si="10"/>
        <v>0</v>
      </c>
      <c r="N35" s="26">
        <f t="shared" si="11"/>
        <v>2</v>
      </c>
      <c r="O35" s="27">
        <v>0</v>
      </c>
      <c r="P35" s="27">
        <v>0</v>
      </c>
      <c r="Q35" s="29">
        <v>0</v>
      </c>
      <c r="R35" s="27">
        <v>3</v>
      </c>
      <c r="S35" s="30">
        <f t="shared" si="12"/>
        <v>3</v>
      </c>
      <c r="T35" s="31">
        <f t="shared" si="13"/>
        <v>19.8</v>
      </c>
    </row>
    <row r="36" spans="1:20">
      <c r="A36" s="17">
        <v>44261</v>
      </c>
      <c r="B36" s="7">
        <v>0</v>
      </c>
      <c r="C36" s="7">
        <v>0</v>
      </c>
      <c r="D36" s="18">
        <f t="shared" si="7"/>
        <v>0</v>
      </c>
      <c r="E36" s="7">
        <v>0</v>
      </c>
      <c r="F36" s="7">
        <v>0</v>
      </c>
      <c r="G36" s="18">
        <f t="shared" si="8"/>
        <v>0</v>
      </c>
      <c r="H36" s="7">
        <v>2</v>
      </c>
      <c r="I36" s="7">
        <v>2</v>
      </c>
      <c r="J36" s="18">
        <f t="shared" si="9"/>
        <v>0</v>
      </c>
      <c r="K36" s="7">
        <v>2</v>
      </c>
      <c r="L36" s="7">
        <v>2</v>
      </c>
      <c r="M36" s="18">
        <f t="shared" si="10"/>
        <v>0</v>
      </c>
      <c r="N36" s="26">
        <f t="shared" si="11"/>
        <v>4</v>
      </c>
      <c r="O36" s="27">
        <v>0</v>
      </c>
      <c r="P36" s="27">
        <v>0</v>
      </c>
      <c r="Q36" s="29">
        <v>0</v>
      </c>
      <c r="R36" s="27">
        <v>1</v>
      </c>
      <c r="S36" s="30">
        <f t="shared" si="12"/>
        <v>1</v>
      </c>
      <c r="T36" s="31">
        <f t="shared" si="13"/>
        <v>23.6</v>
      </c>
    </row>
    <row r="37" spans="1:20">
      <c r="A37" s="17">
        <v>44262</v>
      </c>
      <c r="B37" s="7">
        <v>0</v>
      </c>
      <c r="C37" s="7">
        <v>0</v>
      </c>
      <c r="D37" s="18">
        <f t="shared" si="7"/>
        <v>0</v>
      </c>
      <c r="E37" s="7">
        <v>2</v>
      </c>
      <c r="F37" s="7">
        <v>2</v>
      </c>
      <c r="G37" s="18">
        <f t="shared" si="8"/>
        <v>0</v>
      </c>
      <c r="H37" s="7">
        <v>0</v>
      </c>
      <c r="I37" s="7">
        <v>0</v>
      </c>
      <c r="J37" s="18">
        <f t="shared" si="9"/>
        <v>0</v>
      </c>
      <c r="K37" s="7">
        <v>3</v>
      </c>
      <c r="L37" s="7">
        <v>3</v>
      </c>
      <c r="M37" s="18">
        <f t="shared" si="10"/>
        <v>0</v>
      </c>
      <c r="N37" s="26">
        <f t="shared" si="11"/>
        <v>5</v>
      </c>
      <c r="O37" s="27">
        <v>0</v>
      </c>
      <c r="P37" s="27">
        <v>0</v>
      </c>
      <c r="Q37" s="29">
        <v>0</v>
      </c>
      <c r="R37" s="27">
        <v>1</v>
      </c>
      <c r="S37" s="30">
        <f t="shared" si="12"/>
        <v>1</v>
      </c>
      <c r="T37" s="31">
        <f t="shared" si="13"/>
        <v>33.5</v>
      </c>
    </row>
    <row r="38" spans="1:20">
      <c r="A38" s="17">
        <v>44263</v>
      </c>
      <c r="B38" s="7">
        <v>1</v>
      </c>
      <c r="C38" s="7">
        <v>1</v>
      </c>
      <c r="D38" s="18">
        <f t="shared" si="7"/>
        <v>0</v>
      </c>
      <c r="E38" s="7">
        <v>0</v>
      </c>
      <c r="F38" s="7">
        <v>0</v>
      </c>
      <c r="G38" s="18">
        <f t="shared" si="8"/>
        <v>0</v>
      </c>
      <c r="H38" s="7">
        <v>0</v>
      </c>
      <c r="I38" s="7">
        <v>0</v>
      </c>
      <c r="J38" s="18">
        <f t="shared" si="9"/>
        <v>0</v>
      </c>
      <c r="K38" s="7">
        <v>1</v>
      </c>
      <c r="L38" s="7">
        <v>1</v>
      </c>
      <c r="M38" s="18">
        <f t="shared" si="10"/>
        <v>0</v>
      </c>
      <c r="N38" s="26">
        <f t="shared" si="11"/>
        <v>2</v>
      </c>
      <c r="O38" s="27">
        <v>0</v>
      </c>
      <c r="P38" s="27">
        <v>1</v>
      </c>
      <c r="Q38" s="29">
        <v>0</v>
      </c>
      <c r="R38" s="27">
        <v>2</v>
      </c>
      <c r="S38" s="30">
        <f t="shared" si="12"/>
        <v>3</v>
      </c>
      <c r="T38" s="31">
        <f t="shared" si="13"/>
        <v>12.8</v>
      </c>
    </row>
    <row r="39" spans="1:20">
      <c r="A39" s="17">
        <v>44264</v>
      </c>
      <c r="B39" s="7">
        <v>0</v>
      </c>
      <c r="C39" s="7">
        <v>0</v>
      </c>
      <c r="D39" s="18">
        <f t="shared" si="7"/>
        <v>0</v>
      </c>
      <c r="E39" s="7">
        <v>0</v>
      </c>
      <c r="F39" s="7">
        <v>0</v>
      </c>
      <c r="G39" s="18">
        <f t="shared" si="8"/>
        <v>0</v>
      </c>
      <c r="H39" s="7">
        <v>0</v>
      </c>
      <c r="I39" s="7">
        <v>0</v>
      </c>
      <c r="J39" s="18">
        <f t="shared" si="9"/>
        <v>0</v>
      </c>
      <c r="K39" s="7">
        <v>5</v>
      </c>
      <c r="L39" s="7">
        <v>4</v>
      </c>
      <c r="M39" s="28">
        <f t="shared" si="10"/>
        <v>1</v>
      </c>
      <c r="N39" s="26">
        <f t="shared" si="11"/>
        <v>5</v>
      </c>
      <c r="O39" s="27">
        <v>0</v>
      </c>
      <c r="P39" s="27">
        <v>0</v>
      </c>
      <c r="Q39" s="29">
        <v>1</v>
      </c>
      <c r="R39" s="27">
        <v>2</v>
      </c>
      <c r="S39" s="30">
        <f t="shared" si="12"/>
        <v>3</v>
      </c>
      <c r="T39" s="31">
        <f t="shared" si="13"/>
        <v>49.5</v>
      </c>
    </row>
    <row r="40" spans="1:20">
      <c r="A40" s="17">
        <v>44265</v>
      </c>
      <c r="B40" s="7">
        <v>0</v>
      </c>
      <c r="C40" s="7">
        <v>0</v>
      </c>
      <c r="D40" s="18">
        <f t="shared" si="7"/>
        <v>0</v>
      </c>
      <c r="E40" s="7">
        <v>1</v>
      </c>
      <c r="F40" s="7">
        <v>1</v>
      </c>
      <c r="G40" s="18">
        <f t="shared" si="8"/>
        <v>0</v>
      </c>
      <c r="H40" s="7">
        <v>0</v>
      </c>
      <c r="I40" s="7">
        <v>0</v>
      </c>
      <c r="J40" s="18">
        <f t="shared" si="9"/>
        <v>0</v>
      </c>
      <c r="K40" s="7">
        <v>5</v>
      </c>
      <c r="L40" s="7">
        <v>5</v>
      </c>
      <c r="M40" s="18">
        <f t="shared" si="10"/>
        <v>0</v>
      </c>
      <c r="N40" s="26">
        <f t="shared" si="11"/>
        <v>6</v>
      </c>
      <c r="O40" s="27">
        <v>0</v>
      </c>
      <c r="P40" s="27">
        <v>0</v>
      </c>
      <c r="Q40" s="29">
        <v>1</v>
      </c>
      <c r="R40" s="27">
        <v>1</v>
      </c>
      <c r="S40" s="30">
        <f t="shared" si="12"/>
        <v>2</v>
      </c>
      <c r="T40" s="31">
        <f t="shared" si="13"/>
        <v>51.4</v>
      </c>
    </row>
    <row r="41" spans="1:20">
      <c r="A41" s="17">
        <v>44266</v>
      </c>
      <c r="B41" s="7">
        <v>0</v>
      </c>
      <c r="C41" s="7">
        <v>0</v>
      </c>
      <c r="D41" s="18">
        <f t="shared" si="7"/>
        <v>0</v>
      </c>
      <c r="E41" s="7">
        <v>0</v>
      </c>
      <c r="F41" s="7">
        <v>0</v>
      </c>
      <c r="G41" s="18">
        <f t="shared" si="8"/>
        <v>0</v>
      </c>
      <c r="H41" s="7">
        <v>1</v>
      </c>
      <c r="I41" s="7">
        <v>1</v>
      </c>
      <c r="J41" s="18">
        <f t="shared" si="9"/>
        <v>0</v>
      </c>
      <c r="K41" s="7">
        <v>6</v>
      </c>
      <c r="L41" s="7">
        <v>6</v>
      </c>
      <c r="M41" s="18">
        <f t="shared" si="10"/>
        <v>0</v>
      </c>
      <c r="N41" s="26">
        <f t="shared" si="11"/>
        <v>7</v>
      </c>
      <c r="O41" s="27">
        <v>0</v>
      </c>
      <c r="P41" s="27">
        <v>1</v>
      </c>
      <c r="Q41" s="29">
        <v>2</v>
      </c>
      <c r="R41" s="27">
        <v>2</v>
      </c>
      <c r="S41" s="30">
        <f t="shared" si="12"/>
        <v>5</v>
      </c>
      <c r="T41" s="31">
        <f t="shared" si="13"/>
        <v>61.3</v>
      </c>
    </row>
    <row r="42" spans="1:20">
      <c r="A42" s="17">
        <v>44267</v>
      </c>
      <c r="B42" s="7">
        <v>0</v>
      </c>
      <c r="C42" s="7">
        <v>0</v>
      </c>
      <c r="D42" s="18">
        <f t="shared" si="7"/>
        <v>0</v>
      </c>
      <c r="E42" s="7">
        <v>1</v>
      </c>
      <c r="F42" s="7">
        <v>1</v>
      </c>
      <c r="G42" s="18">
        <f t="shared" si="8"/>
        <v>0</v>
      </c>
      <c r="H42" s="7">
        <v>0</v>
      </c>
      <c r="I42" s="7">
        <v>0</v>
      </c>
      <c r="J42" s="18">
        <f t="shared" si="9"/>
        <v>0</v>
      </c>
      <c r="K42" s="7">
        <v>4</v>
      </c>
      <c r="L42" s="7">
        <v>3</v>
      </c>
      <c r="M42" s="28">
        <f t="shared" si="10"/>
        <v>1</v>
      </c>
      <c r="N42" s="26">
        <f t="shared" si="11"/>
        <v>5</v>
      </c>
      <c r="O42" s="27">
        <v>0</v>
      </c>
      <c r="P42" s="27">
        <v>0</v>
      </c>
      <c r="Q42" s="29">
        <v>0</v>
      </c>
      <c r="R42" s="27">
        <v>0</v>
      </c>
      <c r="S42" s="30">
        <f t="shared" si="12"/>
        <v>0</v>
      </c>
      <c r="T42" s="31">
        <f t="shared" si="13"/>
        <v>41.5</v>
      </c>
    </row>
    <row r="43" spans="1:20">
      <c r="A43" s="17">
        <v>44268</v>
      </c>
      <c r="B43" s="7">
        <v>0</v>
      </c>
      <c r="C43" s="7">
        <v>0</v>
      </c>
      <c r="D43" s="18">
        <f t="shared" si="7"/>
        <v>0</v>
      </c>
      <c r="E43" s="7">
        <v>0</v>
      </c>
      <c r="F43" s="7">
        <v>0</v>
      </c>
      <c r="G43" s="18">
        <f t="shared" si="8"/>
        <v>0</v>
      </c>
      <c r="H43" s="7">
        <v>0</v>
      </c>
      <c r="I43" s="7">
        <v>0</v>
      </c>
      <c r="J43" s="18">
        <f t="shared" si="9"/>
        <v>0</v>
      </c>
      <c r="K43" s="7">
        <v>6</v>
      </c>
      <c r="L43" s="7">
        <v>6</v>
      </c>
      <c r="M43" s="18">
        <f t="shared" si="10"/>
        <v>0</v>
      </c>
      <c r="N43" s="26">
        <f t="shared" si="11"/>
        <v>6</v>
      </c>
      <c r="O43" s="27">
        <v>0</v>
      </c>
      <c r="P43" s="27">
        <v>0</v>
      </c>
      <c r="Q43" s="29">
        <v>1</v>
      </c>
      <c r="R43" s="27">
        <v>2</v>
      </c>
      <c r="S43" s="30">
        <f t="shared" si="12"/>
        <v>3</v>
      </c>
      <c r="T43" s="31">
        <f t="shared" si="13"/>
        <v>59.4</v>
      </c>
    </row>
    <row r="44" spans="1:20">
      <c r="A44" s="17">
        <v>44269</v>
      </c>
      <c r="B44" s="7">
        <v>0</v>
      </c>
      <c r="C44" s="7">
        <v>0</v>
      </c>
      <c r="D44" s="18">
        <f t="shared" si="7"/>
        <v>0</v>
      </c>
      <c r="E44" s="7">
        <v>0</v>
      </c>
      <c r="F44" s="7">
        <v>0</v>
      </c>
      <c r="G44" s="18">
        <f t="shared" si="8"/>
        <v>0</v>
      </c>
      <c r="H44" s="7">
        <v>0</v>
      </c>
      <c r="I44" s="7">
        <v>0</v>
      </c>
      <c r="J44" s="18">
        <f t="shared" si="9"/>
        <v>0</v>
      </c>
      <c r="K44" s="7">
        <v>6</v>
      </c>
      <c r="L44" s="7">
        <v>6</v>
      </c>
      <c r="M44" s="18">
        <f t="shared" si="10"/>
        <v>0</v>
      </c>
      <c r="N44" s="26">
        <f t="shared" si="11"/>
        <v>6</v>
      </c>
      <c r="O44" s="27">
        <v>0</v>
      </c>
      <c r="P44" s="27">
        <v>0</v>
      </c>
      <c r="Q44" s="29">
        <v>1</v>
      </c>
      <c r="R44" s="27">
        <v>1</v>
      </c>
      <c r="S44" s="30">
        <f t="shared" si="12"/>
        <v>2</v>
      </c>
      <c r="T44" s="31">
        <f t="shared" si="13"/>
        <v>59.4</v>
      </c>
    </row>
    <row r="45" spans="1:20">
      <c r="A45" s="17">
        <v>44270</v>
      </c>
      <c r="B45" s="7">
        <v>0</v>
      </c>
      <c r="C45" s="7">
        <v>0</v>
      </c>
      <c r="D45" s="18">
        <f t="shared" si="7"/>
        <v>0</v>
      </c>
      <c r="E45" s="7">
        <v>0</v>
      </c>
      <c r="F45" s="7">
        <v>0</v>
      </c>
      <c r="G45" s="18">
        <f t="shared" si="8"/>
        <v>0</v>
      </c>
      <c r="H45" s="7">
        <v>0</v>
      </c>
      <c r="I45" s="7">
        <v>0</v>
      </c>
      <c r="J45" s="18">
        <f t="shared" si="9"/>
        <v>0</v>
      </c>
      <c r="K45" s="7">
        <v>2</v>
      </c>
      <c r="L45" s="7">
        <v>2</v>
      </c>
      <c r="M45" s="18">
        <f t="shared" si="10"/>
        <v>0</v>
      </c>
      <c r="N45" s="26">
        <f t="shared" si="11"/>
        <v>2</v>
      </c>
      <c r="O45" s="27">
        <v>0</v>
      </c>
      <c r="P45" s="27">
        <v>0</v>
      </c>
      <c r="Q45" s="29">
        <v>1</v>
      </c>
      <c r="R45" s="27">
        <v>1</v>
      </c>
      <c r="S45" s="30">
        <f t="shared" si="12"/>
        <v>2</v>
      </c>
      <c r="T45" s="31">
        <f t="shared" si="13"/>
        <v>19.8</v>
      </c>
    </row>
    <row r="46" spans="1:20">
      <c r="A46" s="17">
        <v>44271</v>
      </c>
      <c r="B46" s="7">
        <v>0</v>
      </c>
      <c r="C46" s="7">
        <v>0</v>
      </c>
      <c r="D46" s="18">
        <f t="shared" si="7"/>
        <v>0</v>
      </c>
      <c r="E46" s="7">
        <v>0</v>
      </c>
      <c r="F46" s="7">
        <v>0</v>
      </c>
      <c r="G46" s="18">
        <f t="shared" si="8"/>
        <v>0</v>
      </c>
      <c r="H46" s="7">
        <v>1</v>
      </c>
      <c r="I46" s="7">
        <v>1</v>
      </c>
      <c r="J46" s="18">
        <f t="shared" si="9"/>
        <v>0</v>
      </c>
      <c r="K46" s="7">
        <v>1</v>
      </c>
      <c r="L46" s="7">
        <v>1</v>
      </c>
      <c r="M46" s="18">
        <f t="shared" si="10"/>
        <v>0</v>
      </c>
      <c r="N46" s="26">
        <f t="shared" si="11"/>
        <v>2</v>
      </c>
      <c r="O46" s="27">
        <v>0</v>
      </c>
      <c r="P46" s="27">
        <v>0</v>
      </c>
      <c r="Q46" s="29">
        <v>0</v>
      </c>
      <c r="R46" s="27">
        <v>0</v>
      </c>
      <c r="S46" s="30">
        <f t="shared" si="12"/>
        <v>0</v>
      </c>
      <c r="T46" s="31">
        <f t="shared" si="13"/>
        <v>11.8</v>
      </c>
    </row>
    <row r="47" spans="1:20">
      <c r="A47" s="17">
        <v>44272</v>
      </c>
      <c r="B47" s="7">
        <v>0</v>
      </c>
      <c r="C47" s="7">
        <v>0</v>
      </c>
      <c r="D47" s="18">
        <f t="shared" si="7"/>
        <v>0</v>
      </c>
      <c r="E47" s="7">
        <v>0</v>
      </c>
      <c r="F47" s="7">
        <v>0</v>
      </c>
      <c r="G47" s="18">
        <f t="shared" si="8"/>
        <v>0</v>
      </c>
      <c r="H47" s="7">
        <v>0</v>
      </c>
      <c r="I47" s="7">
        <v>0</v>
      </c>
      <c r="J47" s="18">
        <f t="shared" si="9"/>
        <v>0</v>
      </c>
      <c r="K47" s="7">
        <v>2</v>
      </c>
      <c r="L47" s="7">
        <v>2</v>
      </c>
      <c r="M47" s="18">
        <f t="shared" si="10"/>
        <v>0</v>
      </c>
      <c r="N47" s="26">
        <f t="shared" si="11"/>
        <v>2</v>
      </c>
      <c r="O47" s="27">
        <v>0</v>
      </c>
      <c r="P47" s="27">
        <v>0</v>
      </c>
      <c r="Q47" s="29">
        <v>0</v>
      </c>
      <c r="R47" s="27">
        <v>2</v>
      </c>
      <c r="S47" s="30">
        <f t="shared" si="12"/>
        <v>2</v>
      </c>
      <c r="T47" s="31">
        <f t="shared" si="13"/>
        <v>19.8</v>
      </c>
    </row>
    <row r="48" spans="1:20">
      <c r="A48" s="17">
        <v>44273</v>
      </c>
      <c r="B48" s="7">
        <v>0</v>
      </c>
      <c r="C48" s="7">
        <v>0</v>
      </c>
      <c r="D48" s="18">
        <f t="shared" si="7"/>
        <v>0</v>
      </c>
      <c r="E48" s="7">
        <v>0</v>
      </c>
      <c r="F48" s="7">
        <v>0</v>
      </c>
      <c r="G48" s="18">
        <f t="shared" si="8"/>
        <v>0</v>
      </c>
      <c r="H48" s="7">
        <v>1</v>
      </c>
      <c r="I48" s="7">
        <v>1</v>
      </c>
      <c r="J48" s="18">
        <f t="shared" si="9"/>
        <v>0</v>
      </c>
      <c r="K48" s="7">
        <v>2</v>
      </c>
      <c r="L48" s="7">
        <v>2</v>
      </c>
      <c r="M48" s="18">
        <f t="shared" si="10"/>
        <v>0</v>
      </c>
      <c r="N48" s="26">
        <f t="shared" si="11"/>
        <v>3</v>
      </c>
      <c r="O48" s="27">
        <v>0</v>
      </c>
      <c r="P48" s="27">
        <v>0</v>
      </c>
      <c r="Q48" s="29">
        <v>0</v>
      </c>
      <c r="R48" s="27">
        <v>2</v>
      </c>
      <c r="S48" s="30">
        <f t="shared" si="12"/>
        <v>2</v>
      </c>
      <c r="T48" s="31">
        <f t="shared" si="13"/>
        <v>21.7</v>
      </c>
    </row>
    <row r="49" spans="1:20">
      <c r="A49" s="17">
        <v>44274</v>
      </c>
      <c r="B49" s="7">
        <v>0</v>
      </c>
      <c r="C49" s="7">
        <v>0</v>
      </c>
      <c r="D49" s="18">
        <f t="shared" si="7"/>
        <v>0</v>
      </c>
      <c r="E49" s="7">
        <v>2</v>
      </c>
      <c r="F49" s="7">
        <v>2</v>
      </c>
      <c r="G49" s="18">
        <f t="shared" si="8"/>
        <v>0</v>
      </c>
      <c r="H49" s="7">
        <v>1</v>
      </c>
      <c r="I49" s="7">
        <v>1</v>
      </c>
      <c r="J49" s="18">
        <f t="shared" si="9"/>
        <v>0</v>
      </c>
      <c r="K49" s="7">
        <v>4</v>
      </c>
      <c r="L49" s="7">
        <v>3</v>
      </c>
      <c r="M49" s="28">
        <f t="shared" si="10"/>
        <v>1</v>
      </c>
      <c r="N49" s="26">
        <f t="shared" si="11"/>
        <v>7</v>
      </c>
      <c r="O49" s="27">
        <v>1</v>
      </c>
      <c r="P49" s="27">
        <v>0</v>
      </c>
      <c r="Q49" s="29">
        <v>0</v>
      </c>
      <c r="R49" s="27">
        <v>2</v>
      </c>
      <c r="S49" s="30">
        <f t="shared" si="12"/>
        <v>3</v>
      </c>
      <c r="T49" s="31">
        <f t="shared" si="13"/>
        <v>45.3</v>
      </c>
    </row>
    <row r="50" spans="1:20">
      <c r="A50" s="17">
        <v>44275</v>
      </c>
      <c r="B50" s="7">
        <v>0</v>
      </c>
      <c r="C50" s="7">
        <v>0</v>
      </c>
      <c r="D50" s="18">
        <f t="shared" si="7"/>
        <v>0</v>
      </c>
      <c r="E50" s="7">
        <v>0</v>
      </c>
      <c r="F50" s="7">
        <v>0</v>
      </c>
      <c r="G50" s="18">
        <f t="shared" si="8"/>
        <v>0</v>
      </c>
      <c r="H50" s="7">
        <v>0</v>
      </c>
      <c r="I50" s="7">
        <v>0</v>
      </c>
      <c r="J50" s="18">
        <f t="shared" si="9"/>
        <v>0</v>
      </c>
      <c r="K50" s="7">
        <v>4</v>
      </c>
      <c r="L50" s="7">
        <v>3</v>
      </c>
      <c r="M50" s="28">
        <f t="shared" si="10"/>
        <v>1</v>
      </c>
      <c r="N50" s="26">
        <f t="shared" si="11"/>
        <v>4</v>
      </c>
      <c r="O50" s="27">
        <v>0</v>
      </c>
      <c r="P50" s="27">
        <v>0</v>
      </c>
      <c r="Q50" s="29">
        <v>0</v>
      </c>
      <c r="R50" s="27">
        <v>2</v>
      </c>
      <c r="S50" s="30">
        <f t="shared" si="12"/>
        <v>2</v>
      </c>
      <c r="T50" s="31">
        <f t="shared" si="13"/>
        <v>39.6</v>
      </c>
    </row>
    <row r="51" spans="1:20">
      <c r="A51" s="17">
        <v>44276</v>
      </c>
      <c r="B51" s="7">
        <v>0</v>
      </c>
      <c r="C51" s="7">
        <v>0</v>
      </c>
      <c r="D51" s="18">
        <f t="shared" si="7"/>
        <v>0</v>
      </c>
      <c r="E51" s="7">
        <v>1</v>
      </c>
      <c r="F51" s="7">
        <v>1</v>
      </c>
      <c r="G51" s="18">
        <f t="shared" si="8"/>
        <v>0</v>
      </c>
      <c r="H51" s="7">
        <v>2</v>
      </c>
      <c r="I51" s="7">
        <v>2</v>
      </c>
      <c r="J51" s="18">
        <f t="shared" si="9"/>
        <v>0</v>
      </c>
      <c r="K51" s="7">
        <v>3</v>
      </c>
      <c r="L51" s="7">
        <v>3</v>
      </c>
      <c r="M51" s="18">
        <f t="shared" si="10"/>
        <v>0</v>
      </c>
      <c r="N51" s="26">
        <f t="shared" si="11"/>
        <v>6</v>
      </c>
      <c r="O51" s="27">
        <v>0</v>
      </c>
      <c r="P51" s="27">
        <v>1</v>
      </c>
      <c r="Q51" s="29">
        <v>1</v>
      </c>
      <c r="R51" s="27">
        <v>0</v>
      </c>
      <c r="S51" s="30">
        <f t="shared" si="12"/>
        <v>2</v>
      </c>
      <c r="T51" s="31">
        <f t="shared" si="13"/>
        <v>35.4</v>
      </c>
    </row>
    <row r="52" spans="1:20">
      <c r="A52" s="17">
        <v>44277</v>
      </c>
      <c r="B52" s="7">
        <v>0</v>
      </c>
      <c r="C52" s="7">
        <v>0</v>
      </c>
      <c r="D52" s="18">
        <f t="shared" si="7"/>
        <v>0</v>
      </c>
      <c r="E52" s="7">
        <v>1</v>
      </c>
      <c r="F52" s="7">
        <v>1</v>
      </c>
      <c r="G52" s="18">
        <f t="shared" si="8"/>
        <v>0</v>
      </c>
      <c r="H52" s="7">
        <v>1</v>
      </c>
      <c r="I52" s="7">
        <v>1</v>
      </c>
      <c r="J52" s="18">
        <f t="shared" si="9"/>
        <v>0</v>
      </c>
      <c r="K52" s="7">
        <v>2</v>
      </c>
      <c r="L52" s="7">
        <v>2</v>
      </c>
      <c r="M52" s="18">
        <f t="shared" si="10"/>
        <v>0</v>
      </c>
      <c r="N52" s="26">
        <f t="shared" si="11"/>
        <v>4</v>
      </c>
      <c r="O52" s="27">
        <v>0</v>
      </c>
      <c r="P52" s="27">
        <v>0</v>
      </c>
      <c r="Q52" s="29">
        <v>0</v>
      </c>
      <c r="R52" s="27">
        <v>0</v>
      </c>
      <c r="S52" s="30">
        <f t="shared" si="12"/>
        <v>0</v>
      </c>
      <c r="T52" s="31">
        <f t="shared" si="13"/>
        <v>23.6</v>
      </c>
    </row>
    <row r="53" spans="1:20">
      <c r="A53" s="17">
        <v>44278</v>
      </c>
      <c r="B53" s="7">
        <v>0</v>
      </c>
      <c r="C53" s="7">
        <v>0</v>
      </c>
      <c r="D53" s="18">
        <f t="shared" si="7"/>
        <v>0</v>
      </c>
      <c r="E53" s="7">
        <v>0</v>
      </c>
      <c r="F53" s="7">
        <v>0</v>
      </c>
      <c r="G53" s="18">
        <f t="shared" si="8"/>
        <v>0</v>
      </c>
      <c r="H53" s="7">
        <v>0</v>
      </c>
      <c r="I53" s="7">
        <v>0</v>
      </c>
      <c r="J53" s="18">
        <f t="shared" si="9"/>
        <v>0</v>
      </c>
      <c r="K53" s="7">
        <v>2</v>
      </c>
      <c r="L53" s="7">
        <v>2</v>
      </c>
      <c r="M53" s="18">
        <f t="shared" si="10"/>
        <v>0</v>
      </c>
      <c r="N53" s="26">
        <f t="shared" si="11"/>
        <v>2</v>
      </c>
      <c r="O53" s="27">
        <v>0</v>
      </c>
      <c r="P53" s="27">
        <v>0</v>
      </c>
      <c r="Q53" s="29">
        <v>0</v>
      </c>
      <c r="R53" s="27">
        <v>1</v>
      </c>
      <c r="S53" s="30">
        <f t="shared" si="12"/>
        <v>1</v>
      </c>
      <c r="T53" s="31">
        <f t="shared" si="13"/>
        <v>19.8</v>
      </c>
    </row>
    <row r="54" spans="1:20">
      <c r="A54" s="17">
        <v>44279</v>
      </c>
      <c r="B54" s="7">
        <v>0</v>
      </c>
      <c r="C54" s="7">
        <v>0</v>
      </c>
      <c r="D54" s="18">
        <f t="shared" si="7"/>
        <v>0</v>
      </c>
      <c r="E54" s="7">
        <v>0</v>
      </c>
      <c r="F54" s="7">
        <v>0</v>
      </c>
      <c r="G54" s="18">
        <f t="shared" si="8"/>
        <v>0</v>
      </c>
      <c r="H54" s="7">
        <v>2</v>
      </c>
      <c r="I54" s="7">
        <v>2</v>
      </c>
      <c r="J54" s="18">
        <f t="shared" si="9"/>
        <v>0</v>
      </c>
      <c r="K54" s="7">
        <v>1</v>
      </c>
      <c r="L54" s="7">
        <v>1</v>
      </c>
      <c r="M54" s="18">
        <f t="shared" si="10"/>
        <v>0</v>
      </c>
      <c r="N54" s="26">
        <f t="shared" si="11"/>
        <v>3</v>
      </c>
      <c r="O54" s="27">
        <v>0</v>
      </c>
      <c r="P54" s="27">
        <v>0</v>
      </c>
      <c r="Q54" s="29">
        <v>1</v>
      </c>
      <c r="R54" s="27">
        <v>1</v>
      </c>
      <c r="S54" s="30">
        <f t="shared" si="12"/>
        <v>2</v>
      </c>
      <c r="T54" s="31">
        <f t="shared" si="13"/>
        <v>13.7</v>
      </c>
    </row>
    <row r="55" spans="1:20">
      <c r="A55" s="17">
        <v>44280</v>
      </c>
      <c r="B55" s="7">
        <v>0</v>
      </c>
      <c r="C55" s="7">
        <v>0</v>
      </c>
      <c r="D55" s="18">
        <f t="shared" si="7"/>
        <v>0</v>
      </c>
      <c r="E55" s="7">
        <v>0</v>
      </c>
      <c r="F55" s="7">
        <v>0</v>
      </c>
      <c r="G55" s="18">
        <f t="shared" si="8"/>
        <v>0</v>
      </c>
      <c r="H55" s="7">
        <v>1</v>
      </c>
      <c r="I55" s="7">
        <v>1</v>
      </c>
      <c r="J55" s="18">
        <f t="shared" si="9"/>
        <v>0</v>
      </c>
      <c r="K55" s="7">
        <v>4</v>
      </c>
      <c r="L55" s="7">
        <v>3</v>
      </c>
      <c r="M55" s="28">
        <f t="shared" si="10"/>
        <v>1</v>
      </c>
      <c r="N55" s="26">
        <f t="shared" si="11"/>
        <v>5</v>
      </c>
      <c r="O55" s="27">
        <v>0</v>
      </c>
      <c r="P55" s="27">
        <v>1</v>
      </c>
      <c r="Q55" s="29">
        <v>0</v>
      </c>
      <c r="R55" s="27">
        <v>2</v>
      </c>
      <c r="S55" s="30">
        <f t="shared" si="12"/>
        <v>3</v>
      </c>
      <c r="T55" s="31">
        <f t="shared" si="13"/>
        <v>41.5</v>
      </c>
    </row>
    <row r="56" spans="1:20">
      <c r="A56" s="17">
        <v>44281</v>
      </c>
      <c r="B56" s="7">
        <v>2</v>
      </c>
      <c r="C56" s="7">
        <v>2</v>
      </c>
      <c r="D56" s="18">
        <f t="shared" si="7"/>
        <v>0</v>
      </c>
      <c r="E56" s="7">
        <v>0</v>
      </c>
      <c r="F56" s="7">
        <v>0</v>
      </c>
      <c r="G56" s="18">
        <f t="shared" si="8"/>
        <v>0</v>
      </c>
      <c r="H56" s="7">
        <v>0</v>
      </c>
      <c r="I56" s="7">
        <v>0</v>
      </c>
      <c r="J56" s="18">
        <f t="shared" si="9"/>
        <v>0</v>
      </c>
      <c r="K56" s="7">
        <v>3</v>
      </c>
      <c r="L56" s="7">
        <v>3</v>
      </c>
      <c r="M56" s="18">
        <f t="shared" si="10"/>
        <v>0</v>
      </c>
      <c r="N56" s="26">
        <f t="shared" si="11"/>
        <v>5</v>
      </c>
      <c r="O56" s="27">
        <v>1</v>
      </c>
      <c r="P56" s="27">
        <v>0</v>
      </c>
      <c r="Q56" s="29">
        <v>0</v>
      </c>
      <c r="R56" s="27">
        <v>0</v>
      </c>
      <c r="S56" s="30">
        <f t="shared" si="12"/>
        <v>1</v>
      </c>
      <c r="T56" s="31">
        <f t="shared" si="13"/>
        <v>35.5</v>
      </c>
    </row>
    <row r="57" spans="1:20">
      <c r="A57" s="17">
        <v>44282</v>
      </c>
      <c r="B57" s="7">
        <v>0</v>
      </c>
      <c r="C57" s="7">
        <v>0</v>
      </c>
      <c r="D57" s="18">
        <f t="shared" si="7"/>
        <v>0</v>
      </c>
      <c r="E57" s="7">
        <v>1</v>
      </c>
      <c r="F57" s="7">
        <v>1</v>
      </c>
      <c r="G57" s="18">
        <f t="shared" si="8"/>
        <v>0</v>
      </c>
      <c r="H57" s="7">
        <v>1</v>
      </c>
      <c r="I57" s="7">
        <v>1</v>
      </c>
      <c r="J57" s="18">
        <f t="shared" si="9"/>
        <v>0</v>
      </c>
      <c r="K57" s="7">
        <v>6</v>
      </c>
      <c r="L57" s="7">
        <v>6</v>
      </c>
      <c r="M57" s="18">
        <f t="shared" si="10"/>
        <v>0</v>
      </c>
      <c r="N57" s="26">
        <f t="shared" si="11"/>
        <v>8</v>
      </c>
      <c r="O57" s="27">
        <v>0</v>
      </c>
      <c r="P57" s="27">
        <v>0</v>
      </c>
      <c r="Q57" s="29">
        <v>1</v>
      </c>
      <c r="R57" s="27">
        <v>1</v>
      </c>
      <c r="S57" s="30">
        <f t="shared" si="12"/>
        <v>2</v>
      </c>
      <c r="T57" s="31">
        <f t="shared" si="13"/>
        <v>63.2</v>
      </c>
    </row>
    <row r="58" spans="1:20">
      <c r="A58" s="17">
        <v>44283</v>
      </c>
      <c r="B58" s="7">
        <v>0</v>
      </c>
      <c r="C58" s="7">
        <v>0</v>
      </c>
      <c r="D58" s="18">
        <f t="shared" si="7"/>
        <v>0</v>
      </c>
      <c r="E58" s="7">
        <v>0</v>
      </c>
      <c r="F58" s="7">
        <v>0</v>
      </c>
      <c r="G58" s="18">
        <f t="shared" si="8"/>
        <v>0</v>
      </c>
      <c r="H58" s="7">
        <v>0</v>
      </c>
      <c r="I58" s="7">
        <v>0</v>
      </c>
      <c r="J58" s="18">
        <f t="shared" si="9"/>
        <v>0</v>
      </c>
      <c r="K58" s="7">
        <v>2</v>
      </c>
      <c r="L58" s="7">
        <v>2</v>
      </c>
      <c r="M58" s="18">
        <f t="shared" si="10"/>
        <v>0</v>
      </c>
      <c r="N58" s="26">
        <f t="shared" si="11"/>
        <v>2</v>
      </c>
      <c r="O58" s="27">
        <v>0</v>
      </c>
      <c r="P58" s="27">
        <v>0</v>
      </c>
      <c r="Q58" s="29">
        <v>0</v>
      </c>
      <c r="R58" s="27">
        <v>0</v>
      </c>
      <c r="S58" s="30">
        <f t="shared" si="12"/>
        <v>0</v>
      </c>
      <c r="T58" s="31">
        <f t="shared" si="13"/>
        <v>19.8</v>
      </c>
    </row>
    <row r="59" spans="1:20">
      <c r="A59" s="17">
        <v>44284</v>
      </c>
      <c r="B59" s="7">
        <v>0</v>
      </c>
      <c r="C59" s="7">
        <v>0</v>
      </c>
      <c r="D59" s="18">
        <f t="shared" si="7"/>
        <v>0</v>
      </c>
      <c r="E59" s="7">
        <v>0</v>
      </c>
      <c r="F59" s="7">
        <v>0</v>
      </c>
      <c r="G59" s="18">
        <f t="shared" si="8"/>
        <v>0</v>
      </c>
      <c r="H59" s="7">
        <v>0</v>
      </c>
      <c r="I59" s="7">
        <v>0</v>
      </c>
      <c r="J59" s="18">
        <f t="shared" si="9"/>
        <v>0</v>
      </c>
      <c r="K59" s="7">
        <v>4</v>
      </c>
      <c r="L59" s="7">
        <v>4</v>
      </c>
      <c r="M59" s="18">
        <f t="shared" si="10"/>
        <v>0</v>
      </c>
      <c r="N59" s="26">
        <f t="shared" si="11"/>
        <v>4</v>
      </c>
      <c r="O59" s="27">
        <v>0</v>
      </c>
      <c r="P59" s="27">
        <v>0</v>
      </c>
      <c r="Q59" s="29">
        <v>0</v>
      </c>
      <c r="R59" s="27">
        <v>1</v>
      </c>
      <c r="S59" s="30">
        <f t="shared" si="12"/>
        <v>1</v>
      </c>
      <c r="T59" s="31">
        <f t="shared" si="13"/>
        <v>39.6</v>
      </c>
    </row>
    <row r="60" spans="1:20">
      <c r="A60" s="17">
        <v>44285</v>
      </c>
      <c r="B60" s="7">
        <v>0</v>
      </c>
      <c r="C60" s="7">
        <v>0</v>
      </c>
      <c r="D60" s="18">
        <f t="shared" si="7"/>
        <v>0</v>
      </c>
      <c r="E60" s="7">
        <v>0</v>
      </c>
      <c r="F60" s="7">
        <v>0</v>
      </c>
      <c r="G60" s="18">
        <f t="shared" si="8"/>
        <v>0</v>
      </c>
      <c r="H60" s="7">
        <v>1</v>
      </c>
      <c r="I60" s="7">
        <v>1</v>
      </c>
      <c r="J60" s="18">
        <f t="shared" si="9"/>
        <v>0</v>
      </c>
      <c r="K60" s="7">
        <v>3</v>
      </c>
      <c r="L60" s="7">
        <v>2</v>
      </c>
      <c r="M60" s="28">
        <f t="shared" si="10"/>
        <v>1</v>
      </c>
      <c r="N60" s="26">
        <f t="shared" si="11"/>
        <v>4</v>
      </c>
      <c r="O60" s="27">
        <v>0</v>
      </c>
      <c r="P60" s="27">
        <v>0</v>
      </c>
      <c r="Q60" s="29">
        <v>0</v>
      </c>
      <c r="R60" s="27">
        <v>0</v>
      </c>
      <c r="S60" s="30">
        <f t="shared" si="12"/>
        <v>0</v>
      </c>
      <c r="T60" s="31">
        <f t="shared" si="13"/>
        <v>31.6</v>
      </c>
    </row>
    <row r="61" spans="1:20">
      <c r="A61" s="17">
        <v>44286</v>
      </c>
      <c r="B61" s="7">
        <v>0</v>
      </c>
      <c r="C61" s="7">
        <v>0</v>
      </c>
      <c r="D61" s="18">
        <f t="shared" si="7"/>
        <v>0</v>
      </c>
      <c r="E61" s="7">
        <v>0</v>
      </c>
      <c r="F61" s="7">
        <v>0</v>
      </c>
      <c r="G61" s="18">
        <f t="shared" si="8"/>
        <v>0</v>
      </c>
      <c r="H61" s="7">
        <v>1</v>
      </c>
      <c r="I61" s="7">
        <v>1</v>
      </c>
      <c r="J61" s="18">
        <f t="shared" si="9"/>
        <v>0</v>
      </c>
      <c r="K61" s="7">
        <v>1</v>
      </c>
      <c r="L61" s="7">
        <v>1</v>
      </c>
      <c r="M61" s="18">
        <f t="shared" si="10"/>
        <v>0</v>
      </c>
      <c r="N61" s="26">
        <f t="shared" si="11"/>
        <v>2</v>
      </c>
      <c r="O61" s="27">
        <v>0</v>
      </c>
      <c r="P61" s="27">
        <v>0</v>
      </c>
      <c r="Q61" s="29">
        <v>0</v>
      </c>
      <c r="R61" s="27">
        <v>0</v>
      </c>
      <c r="S61" s="30">
        <f t="shared" si="12"/>
        <v>0</v>
      </c>
      <c r="T61" s="31">
        <f t="shared" si="13"/>
        <v>11.8</v>
      </c>
    </row>
    <row r="62" spans="1:20">
      <c r="A62" s="17">
        <v>44287</v>
      </c>
      <c r="B62" s="7">
        <v>0</v>
      </c>
      <c r="C62" s="7">
        <v>0</v>
      </c>
      <c r="D62" s="18">
        <f t="shared" si="7"/>
        <v>0</v>
      </c>
      <c r="E62" s="7">
        <v>0</v>
      </c>
      <c r="F62" s="7">
        <v>0</v>
      </c>
      <c r="G62" s="18">
        <f t="shared" si="8"/>
        <v>0</v>
      </c>
      <c r="H62" s="7">
        <v>4</v>
      </c>
      <c r="I62" s="7">
        <v>4</v>
      </c>
      <c r="J62" s="18">
        <f t="shared" si="9"/>
        <v>0</v>
      </c>
      <c r="K62" s="7">
        <v>3</v>
      </c>
      <c r="L62" s="7">
        <v>3</v>
      </c>
      <c r="M62" s="18">
        <f t="shared" si="10"/>
        <v>0</v>
      </c>
      <c r="N62" s="26">
        <f t="shared" si="11"/>
        <v>7</v>
      </c>
      <c r="O62" s="27">
        <v>0</v>
      </c>
      <c r="P62" s="27">
        <v>0</v>
      </c>
      <c r="Q62" s="29">
        <v>0</v>
      </c>
      <c r="R62" s="27">
        <v>1</v>
      </c>
      <c r="S62" s="30">
        <f t="shared" si="12"/>
        <v>1</v>
      </c>
      <c r="T62" s="31">
        <f t="shared" si="13"/>
        <v>37.3</v>
      </c>
    </row>
    <row r="63" spans="1:20">
      <c r="A63" s="17">
        <v>44288</v>
      </c>
      <c r="B63" s="7">
        <v>0</v>
      </c>
      <c r="C63" s="7">
        <v>0</v>
      </c>
      <c r="D63" s="18">
        <f t="shared" si="7"/>
        <v>0</v>
      </c>
      <c r="E63" s="7">
        <v>0</v>
      </c>
      <c r="F63" s="7">
        <v>0</v>
      </c>
      <c r="G63" s="18">
        <f t="shared" si="8"/>
        <v>0</v>
      </c>
      <c r="H63" s="7">
        <v>3</v>
      </c>
      <c r="I63" s="7">
        <v>3</v>
      </c>
      <c r="J63" s="18">
        <f t="shared" si="9"/>
        <v>0</v>
      </c>
      <c r="K63" s="7">
        <v>4</v>
      </c>
      <c r="L63" s="7">
        <v>4</v>
      </c>
      <c r="M63" s="18">
        <f t="shared" si="10"/>
        <v>0</v>
      </c>
      <c r="N63" s="26">
        <f t="shared" si="11"/>
        <v>7</v>
      </c>
      <c r="O63" s="27">
        <v>0</v>
      </c>
      <c r="P63" s="27">
        <v>0</v>
      </c>
      <c r="Q63" s="29">
        <v>0</v>
      </c>
      <c r="R63" s="27">
        <v>1</v>
      </c>
      <c r="S63" s="30">
        <f t="shared" si="12"/>
        <v>1</v>
      </c>
      <c r="T63" s="31">
        <f t="shared" si="13"/>
        <v>45.3</v>
      </c>
    </row>
    <row r="64" spans="1:20">
      <c r="A64" s="17">
        <v>44289</v>
      </c>
      <c r="B64" s="7">
        <v>0</v>
      </c>
      <c r="C64" s="7">
        <v>0</v>
      </c>
      <c r="D64" s="18">
        <f t="shared" si="7"/>
        <v>0</v>
      </c>
      <c r="E64" s="7">
        <v>0</v>
      </c>
      <c r="F64" s="7">
        <v>0</v>
      </c>
      <c r="G64" s="18">
        <f t="shared" si="8"/>
        <v>0</v>
      </c>
      <c r="H64" s="7">
        <v>1</v>
      </c>
      <c r="I64" s="7">
        <v>1</v>
      </c>
      <c r="J64" s="18">
        <f t="shared" si="9"/>
        <v>0</v>
      </c>
      <c r="K64" s="7">
        <v>5</v>
      </c>
      <c r="L64" s="7">
        <v>5</v>
      </c>
      <c r="M64" s="18">
        <f t="shared" si="10"/>
        <v>0</v>
      </c>
      <c r="N64" s="26">
        <f t="shared" si="11"/>
        <v>6</v>
      </c>
      <c r="O64" s="27">
        <v>0</v>
      </c>
      <c r="P64" s="27">
        <v>0</v>
      </c>
      <c r="Q64" s="29">
        <v>0</v>
      </c>
      <c r="R64" s="27">
        <v>0</v>
      </c>
      <c r="S64" s="30">
        <f t="shared" si="12"/>
        <v>0</v>
      </c>
      <c r="T64" s="31">
        <f t="shared" si="13"/>
        <v>51.4</v>
      </c>
    </row>
    <row r="65" spans="1:20">
      <c r="A65" s="17">
        <v>44290</v>
      </c>
      <c r="B65" s="7">
        <v>0</v>
      </c>
      <c r="C65" s="7">
        <v>0</v>
      </c>
      <c r="D65" s="18">
        <f t="shared" si="7"/>
        <v>0</v>
      </c>
      <c r="E65" s="7">
        <v>0</v>
      </c>
      <c r="F65" s="7">
        <v>0</v>
      </c>
      <c r="G65" s="18">
        <f t="shared" si="8"/>
        <v>0</v>
      </c>
      <c r="H65" s="7">
        <v>0</v>
      </c>
      <c r="I65" s="7">
        <v>0</v>
      </c>
      <c r="J65" s="18">
        <f t="shared" si="9"/>
        <v>0</v>
      </c>
      <c r="K65" s="7">
        <v>1</v>
      </c>
      <c r="L65" s="7">
        <v>1</v>
      </c>
      <c r="M65" s="18">
        <f t="shared" si="10"/>
        <v>0</v>
      </c>
      <c r="N65" s="26">
        <f t="shared" si="11"/>
        <v>1</v>
      </c>
      <c r="O65" s="27">
        <v>0</v>
      </c>
      <c r="P65" s="27">
        <v>0</v>
      </c>
      <c r="Q65" s="29">
        <v>0</v>
      </c>
      <c r="R65" s="27">
        <v>1</v>
      </c>
      <c r="S65" s="30">
        <f t="shared" si="12"/>
        <v>1</v>
      </c>
      <c r="T65" s="31">
        <f t="shared" si="13"/>
        <v>9.9</v>
      </c>
    </row>
    <row r="66" spans="1:20">
      <c r="A66" s="17">
        <v>44291</v>
      </c>
      <c r="B66" s="7">
        <v>0</v>
      </c>
      <c r="C66" s="7">
        <v>0</v>
      </c>
      <c r="D66" s="18">
        <f t="shared" si="7"/>
        <v>0</v>
      </c>
      <c r="E66" s="7">
        <v>0</v>
      </c>
      <c r="F66" s="7">
        <v>0</v>
      </c>
      <c r="G66" s="18">
        <f t="shared" si="8"/>
        <v>0</v>
      </c>
      <c r="H66" s="7">
        <v>0</v>
      </c>
      <c r="I66" s="7">
        <v>0</v>
      </c>
      <c r="J66" s="18">
        <f t="shared" si="9"/>
        <v>0</v>
      </c>
      <c r="K66" s="7">
        <v>3</v>
      </c>
      <c r="L66" s="7">
        <v>3</v>
      </c>
      <c r="M66" s="18">
        <f t="shared" si="10"/>
        <v>0</v>
      </c>
      <c r="N66" s="26">
        <f t="shared" si="11"/>
        <v>3</v>
      </c>
      <c r="O66" s="27">
        <v>0</v>
      </c>
      <c r="P66" s="27">
        <v>0</v>
      </c>
      <c r="Q66" s="29">
        <v>0</v>
      </c>
      <c r="R66" s="27">
        <v>3</v>
      </c>
      <c r="S66" s="30">
        <f t="shared" si="12"/>
        <v>3</v>
      </c>
      <c r="T66" s="31">
        <f t="shared" si="13"/>
        <v>29.7</v>
      </c>
    </row>
    <row r="67" spans="1:20">
      <c r="A67" s="17">
        <v>44292</v>
      </c>
      <c r="B67" s="7">
        <v>0</v>
      </c>
      <c r="C67" s="7">
        <v>0</v>
      </c>
      <c r="D67" s="18">
        <f t="shared" si="7"/>
        <v>0</v>
      </c>
      <c r="E67" s="7">
        <v>0</v>
      </c>
      <c r="F67" s="7">
        <v>0</v>
      </c>
      <c r="G67" s="18">
        <f t="shared" si="8"/>
        <v>0</v>
      </c>
      <c r="H67" s="7">
        <v>1</v>
      </c>
      <c r="I67" s="7">
        <v>1</v>
      </c>
      <c r="J67" s="18">
        <f t="shared" si="9"/>
        <v>0</v>
      </c>
      <c r="K67" s="7">
        <v>5</v>
      </c>
      <c r="L67" s="7">
        <v>5</v>
      </c>
      <c r="M67" s="18">
        <f t="shared" si="10"/>
        <v>0</v>
      </c>
      <c r="N67" s="26">
        <f t="shared" si="11"/>
        <v>6</v>
      </c>
      <c r="O67" s="27">
        <v>0</v>
      </c>
      <c r="P67" s="27">
        <v>1</v>
      </c>
      <c r="Q67" s="29">
        <v>0</v>
      </c>
      <c r="R67" s="27">
        <v>0</v>
      </c>
      <c r="S67" s="30">
        <f t="shared" si="12"/>
        <v>1</v>
      </c>
      <c r="T67" s="31">
        <f t="shared" si="13"/>
        <v>51.4</v>
      </c>
    </row>
    <row r="68" spans="1:20">
      <c r="A68" s="17">
        <v>44293</v>
      </c>
      <c r="B68" s="7">
        <v>1</v>
      </c>
      <c r="C68" s="7">
        <v>1</v>
      </c>
      <c r="D68" s="18">
        <f t="shared" si="7"/>
        <v>0</v>
      </c>
      <c r="E68" s="7">
        <v>0</v>
      </c>
      <c r="F68" s="7">
        <v>0</v>
      </c>
      <c r="G68" s="18">
        <f t="shared" si="8"/>
        <v>0</v>
      </c>
      <c r="H68" s="7">
        <v>1</v>
      </c>
      <c r="I68" s="7">
        <v>1</v>
      </c>
      <c r="J68" s="18">
        <f t="shared" si="9"/>
        <v>0</v>
      </c>
      <c r="K68" s="7">
        <v>3</v>
      </c>
      <c r="L68" s="7">
        <v>3</v>
      </c>
      <c r="M68" s="18">
        <f t="shared" si="10"/>
        <v>0</v>
      </c>
      <c r="N68" s="26">
        <f t="shared" si="11"/>
        <v>5</v>
      </c>
      <c r="O68" s="27">
        <v>0</v>
      </c>
      <c r="P68" s="27">
        <v>0</v>
      </c>
      <c r="Q68" s="29">
        <v>0</v>
      </c>
      <c r="R68" s="27">
        <v>1</v>
      </c>
      <c r="S68" s="30">
        <f t="shared" si="12"/>
        <v>1</v>
      </c>
      <c r="T68" s="31">
        <f t="shared" si="13"/>
        <v>34.5</v>
      </c>
    </row>
    <row r="69" spans="1:20">
      <c r="A69" s="17">
        <v>44294</v>
      </c>
      <c r="B69" s="7">
        <v>0</v>
      </c>
      <c r="C69" s="7">
        <v>0</v>
      </c>
      <c r="D69" s="18">
        <f t="shared" si="7"/>
        <v>0</v>
      </c>
      <c r="E69" s="7">
        <v>0</v>
      </c>
      <c r="F69" s="7">
        <v>0</v>
      </c>
      <c r="G69" s="18">
        <f t="shared" si="8"/>
        <v>0</v>
      </c>
      <c r="H69" s="7">
        <v>2</v>
      </c>
      <c r="I69" s="7">
        <v>2</v>
      </c>
      <c r="J69" s="18">
        <f t="shared" si="9"/>
        <v>0</v>
      </c>
      <c r="K69" s="7">
        <v>4</v>
      </c>
      <c r="L69" s="7">
        <v>4</v>
      </c>
      <c r="M69" s="18">
        <f t="shared" si="10"/>
        <v>0</v>
      </c>
      <c r="N69" s="26">
        <f t="shared" si="11"/>
        <v>6</v>
      </c>
      <c r="O69" s="27">
        <v>0</v>
      </c>
      <c r="P69" s="27">
        <v>0</v>
      </c>
      <c r="Q69" s="29">
        <v>0</v>
      </c>
      <c r="R69" s="27">
        <v>0</v>
      </c>
      <c r="S69" s="30">
        <f t="shared" si="12"/>
        <v>0</v>
      </c>
      <c r="T69" s="31">
        <f t="shared" si="13"/>
        <v>43.4</v>
      </c>
    </row>
    <row r="70" spans="1:20">
      <c r="A70" s="17">
        <v>44295</v>
      </c>
      <c r="B70" s="7">
        <v>0</v>
      </c>
      <c r="C70" s="7">
        <v>0</v>
      </c>
      <c r="D70" s="18">
        <f t="shared" si="7"/>
        <v>0</v>
      </c>
      <c r="E70" s="7">
        <v>0</v>
      </c>
      <c r="F70" s="7">
        <v>0</v>
      </c>
      <c r="G70" s="18">
        <f t="shared" si="8"/>
        <v>0</v>
      </c>
      <c r="H70" s="7">
        <v>0</v>
      </c>
      <c r="I70" s="7">
        <v>0</v>
      </c>
      <c r="J70" s="18">
        <f t="shared" si="9"/>
        <v>0</v>
      </c>
      <c r="K70" s="7">
        <v>2</v>
      </c>
      <c r="L70" s="7">
        <v>2</v>
      </c>
      <c r="M70" s="18">
        <f t="shared" si="10"/>
        <v>0</v>
      </c>
      <c r="N70" s="26">
        <f t="shared" si="11"/>
        <v>2</v>
      </c>
      <c r="O70" s="27">
        <v>0</v>
      </c>
      <c r="P70" s="27">
        <v>0</v>
      </c>
      <c r="Q70" s="29">
        <v>0</v>
      </c>
      <c r="R70" s="27">
        <v>1</v>
      </c>
      <c r="S70" s="30">
        <f t="shared" si="12"/>
        <v>1</v>
      </c>
      <c r="T70" s="31">
        <f t="shared" si="13"/>
        <v>19.8</v>
      </c>
    </row>
    <row r="71" spans="1:20">
      <c r="A71" s="17">
        <v>44296</v>
      </c>
      <c r="B71" s="7">
        <v>0</v>
      </c>
      <c r="C71" s="7">
        <v>0</v>
      </c>
      <c r="D71" s="18">
        <f t="shared" si="7"/>
        <v>0</v>
      </c>
      <c r="E71" s="7">
        <v>1</v>
      </c>
      <c r="F71" s="7">
        <v>1</v>
      </c>
      <c r="G71" s="18">
        <f t="shared" si="8"/>
        <v>0</v>
      </c>
      <c r="H71" s="7">
        <v>1</v>
      </c>
      <c r="I71" s="7">
        <v>1</v>
      </c>
      <c r="J71" s="18">
        <f t="shared" si="9"/>
        <v>0</v>
      </c>
      <c r="K71" s="7">
        <v>1</v>
      </c>
      <c r="L71" s="7">
        <v>1</v>
      </c>
      <c r="M71" s="18">
        <f t="shared" si="10"/>
        <v>0</v>
      </c>
      <c r="N71" s="26">
        <f t="shared" si="11"/>
        <v>3</v>
      </c>
      <c r="O71" s="27">
        <v>0</v>
      </c>
      <c r="P71" s="27">
        <v>0</v>
      </c>
      <c r="Q71" s="29">
        <v>4</v>
      </c>
      <c r="R71" s="27">
        <v>5</v>
      </c>
      <c r="S71" s="30">
        <f t="shared" si="12"/>
        <v>9</v>
      </c>
      <c r="T71" s="31">
        <f t="shared" si="13"/>
        <v>13.7</v>
      </c>
    </row>
    <row r="72" spans="1:20">
      <c r="A72" s="17">
        <v>44297</v>
      </c>
      <c r="B72" s="7">
        <v>0</v>
      </c>
      <c r="C72" s="7">
        <v>0</v>
      </c>
      <c r="D72" s="18">
        <f t="shared" si="7"/>
        <v>0</v>
      </c>
      <c r="E72" s="7">
        <v>0</v>
      </c>
      <c r="F72" s="7">
        <v>0</v>
      </c>
      <c r="G72" s="18">
        <f t="shared" si="8"/>
        <v>0</v>
      </c>
      <c r="H72" s="7">
        <v>0</v>
      </c>
      <c r="I72" s="7">
        <v>0</v>
      </c>
      <c r="J72" s="18">
        <f t="shared" si="9"/>
        <v>0</v>
      </c>
      <c r="K72" s="7">
        <v>1</v>
      </c>
      <c r="L72" s="7">
        <v>1</v>
      </c>
      <c r="M72" s="18">
        <f t="shared" si="10"/>
        <v>0</v>
      </c>
      <c r="N72" s="26">
        <f t="shared" si="11"/>
        <v>1</v>
      </c>
      <c r="O72" s="27">
        <v>0</v>
      </c>
      <c r="P72" s="27">
        <v>0</v>
      </c>
      <c r="Q72" s="29">
        <v>1</v>
      </c>
      <c r="R72" s="27">
        <v>2</v>
      </c>
      <c r="S72" s="30">
        <f t="shared" si="12"/>
        <v>3</v>
      </c>
      <c r="T72" s="31">
        <f t="shared" si="13"/>
        <v>9.9</v>
      </c>
    </row>
    <row r="73" spans="1:20">
      <c r="A73" s="17">
        <v>44298</v>
      </c>
      <c r="B73" s="7">
        <v>0</v>
      </c>
      <c r="C73" s="7">
        <v>0</v>
      </c>
      <c r="D73" s="18">
        <f t="shared" si="7"/>
        <v>0</v>
      </c>
      <c r="E73" s="7">
        <v>0</v>
      </c>
      <c r="F73" s="7">
        <v>0</v>
      </c>
      <c r="G73" s="18">
        <f t="shared" si="8"/>
        <v>0</v>
      </c>
      <c r="H73" s="7">
        <v>0</v>
      </c>
      <c r="I73" s="7">
        <v>0</v>
      </c>
      <c r="J73" s="18">
        <f t="shared" si="9"/>
        <v>0</v>
      </c>
      <c r="K73" s="7">
        <v>2</v>
      </c>
      <c r="L73" s="7">
        <v>2</v>
      </c>
      <c r="M73" s="18">
        <f t="shared" si="10"/>
        <v>0</v>
      </c>
      <c r="N73" s="26">
        <f t="shared" si="11"/>
        <v>2</v>
      </c>
      <c r="O73" s="27">
        <v>0</v>
      </c>
      <c r="P73" s="27">
        <v>0</v>
      </c>
      <c r="Q73" s="29">
        <v>0</v>
      </c>
      <c r="R73" s="27">
        <v>3</v>
      </c>
      <c r="S73" s="30">
        <f t="shared" si="12"/>
        <v>3</v>
      </c>
      <c r="T73" s="31">
        <f t="shared" si="13"/>
        <v>19.8</v>
      </c>
    </row>
    <row r="74" spans="1:20">
      <c r="A74" s="17">
        <v>44299</v>
      </c>
      <c r="B74" s="7">
        <v>0</v>
      </c>
      <c r="C74" s="7">
        <v>0</v>
      </c>
      <c r="D74" s="18">
        <f t="shared" si="7"/>
        <v>0</v>
      </c>
      <c r="E74" s="7">
        <v>0</v>
      </c>
      <c r="F74" s="7">
        <v>0</v>
      </c>
      <c r="G74" s="18">
        <f t="shared" si="8"/>
        <v>0</v>
      </c>
      <c r="H74" s="7">
        <v>0</v>
      </c>
      <c r="I74" s="7">
        <v>0</v>
      </c>
      <c r="J74" s="18">
        <f t="shared" si="9"/>
        <v>0</v>
      </c>
      <c r="K74" s="7">
        <v>1</v>
      </c>
      <c r="L74" s="7">
        <v>1</v>
      </c>
      <c r="M74" s="18">
        <f t="shared" si="10"/>
        <v>0</v>
      </c>
      <c r="N74" s="26">
        <f t="shared" si="11"/>
        <v>1</v>
      </c>
      <c r="O74" s="27">
        <v>0</v>
      </c>
      <c r="P74" s="27">
        <v>0</v>
      </c>
      <c r="Q74" s="29">
        <v>0</v>
      </c>
      <c r="R74" s="27">
        <v>4</v>
      </c>
      <c r="S74" s="30">
        <f t="shared" si="12"/>
        <v>4</v>
      </c>
      <c r="T74" s="31">
        <f t="shared" si="13"/>
        <v>9.9</v>
      </c>
    </row>
    <row r="75" spans="1:20">
      <c r="A75" s="17">
        <v>44300</v>
      </c>
      <c r="B75" s="7">
        <v>0</v>
      </c>
      <c r="C75" s="7">
        <v>0</v>
      </c>
      <c r="D75" s="18">
        <f t="shared" si="7"/>
        <v>0</v>
      </c>
      <c r="E75" s="7">
        <v>1</v>
      </c>
      <c r="F75" s="7">
        <v>1</v>
      </c>
      <c r="G75" s="18">
        <f t="shared" si="8"/>
        <v>0</v>
      </c>
      <c r="H75" s="7">
        <v>0</v>
      </c>
      <c r="I75" s="7">
        <v>0</v>
      </c>
      <c r="J75" s="18">
        <f t="shared" si="9"/>
        <v>0</v>
      </c>
      <c r="K75" s="7">
        <v>2</v>
      </c>
      <c r="L75" s="7">
        <v>1</v>
      </c>
      <c r="M75" s="28">
        <f t="shared" si="10"/>
        <v>1</v>
      </c>
      <c r="N75" s="26">
        <f t="shared" si="11"/>
        <v>3</v>
      </c>
      <c r="O75" s="27">
        <v>0</v>
      </c>
      <c r="P75" s="27">
        <v>0</v>
      </c>
      <c r="Q75" s="29">
        <v>0</v>
      </c>
      <c r="R75" s="27">
        <v>2</v>
      </c>
      <c r="S75" s="30">
        <f t="shared" si="12"/>
        <v>2</v>
      </c>
      <c r="T75" s="31">
        <f t="shared" si="13"/>
        <v>21.7</v>
      </c>
    </row>
    <row r="76" spans="1:20">
      <c r="A76" s="17">
        <v>44301</v>
      </c>
      <c r="B76" s="7">
        <v>0</v>
      </c>
      <c r="C76" s="7">
        <v>0</v>
      </c>
      <c r="D76" s="18">
        <f t="shared" ref="D76:D90" si="14">B76-C76</f>
        <v>0</v>
      </c>
      <c r="E76" s="7">
        <v>0</v>
      </c>
      <c r="F76" s="7">
        <v>0</v>
      </c>
      <c r="G76" s="18">
        <f t="shared" ref="G76:G90" si="15">E76-F76</f>
        <v>0</v>
      </c>
      <c r="H76" s="7">
        <v>4</v>
      </c>
      <c r="I76" s="7">
        <v>4</v>
      </c>
      <c r="J76" s="18">
        <f t="shared" ref="J76:J90" si="16">H76-I76</f>
        <v>0</v>
      </c>
      <c r="K76" s="7">
        <v>2</v>
      </c>
      <c r="L76" s="7">
        <v>2</v>
      </c>
      <c r="M76" s="18">
        <f t="shared" ref="M76:M90" si="17">K76-L76</f>
        <v>0</v>
      </c>
      <c r="N76" s="26">
        <f t="shared" ref="N76:N90" si="18">B76+E76+H76+K76</f>
        <v>6</v>
      </c>
      <c r="O76" s="27">
        <v>0</v>
      </c>
      <c r="P76" s="27">
        <v>0</v>
      </c>
      <c r="Q76" s="29">
        <v>1</v>
      </c>
      <c r="R76" s="27">
        <v>1</v>
      </c>
      <c r="S76" s="30">
        <f t="shared" ref="S76:S90" si="19">O76+P76+Q76+R76</f>
        <v>2</v>
      </c>
      <c r="T76" s="31">
        <f t="shared" ref="T76:T90" si="20">B76*2.9+E76*1.9+H76*1.9+K76*9.9</f>
        <v>27.4</v>
      </c>
    </row>
    <row r="77" spans="1:20">
      <c r="A77" s="17">
        <v>44302</v>
      </c>
      <c r="B77" s="7">
        <v>0</v>
      </c>
      <c r="C77" s="7">
        <v>0</v>
      </c>
      <c r="D77" s="18">
        <f t="shared" si="14"/>
        <v>0</v>
      </c>
      <c r="E77" s="7">
        <v>0</v>
      </c>
      <c r="F77" s="7">
        <v>0</v>
      </c>
      <c r="G77" s="18">
        <f t="shared" si="15"/>
        <v>0</v>
      </c>
      <c r="H77" s="7">
        <v>1</v>
      </c>
      <c r="I77" s="7">
        <v>1</v>
      </c>
      <c r="J77" s="18">
        <f t="shared" si="16"/>
        <v>0</v>
      </c>
      <c r="K77" s="7">
        <v>0</v>
      </c>
      <c r="L77" s="7">
        <v>0</v>
      </c>
      <c r="M77" s="18">
        <f t="shared" si="17"/>
        <v>0</v>
      </c>
      <c r="N77" s="26">
        <f t="shared" si="18"/>
        <v>1</v>
      </c>
      <c r="O77" s="27">
        <v>0</v>
      </c>
      <c r="P77" s="27">
        <v>0</v>
      </c>
      <c r="Q77" s="29">
        <v>1</v>
      </c>
      <c r="R77" s="27">
        <v>0</v>
      </c>
      <c r="S77" s="30">
        <f t="shared" si="19"/>
        <v>1</v>
      </c>
      <c r="T77" s="31">
        <f t="shared" si="20"/>
        <v>1.9</v>
      </c>
    </row>
    <row r="78" spans="1:20">
      <c r="A78" s="17">
        <v>44303</v>
      </c>
      <c r="B78" s="7">
        <v>0</v>
      </c>
      <c r="C78" s="7">
        <v>0</v>
      </c>
      <c r="D78" s="18">
        <f t="shared" si="14"/>
        <v>0</v>
      </c>
      <c r="E78" s="7">
        <v>0</v>
      </c>
      <c r="F78" s="7">
        <v>0</v>
      </c>
      <c r="G78" s="18">
        <f t="shared" si="15"/>
        <v>0</v>
      </c>
      <c r="H78" s="7">
        <v>0</v>
      </c>
      <c r="I78" s="7">
        <v>0</v>
      </c>
      <c r="J78" s="18">
        <f t="shared" si="16"/>
        <v>0</v>
      </c>
      <c r="K78" s="7">
        <v>3</v>
      </c>
      <c r="L78" s="7">
        <v>2</v>
      </c>
      <c r="M78" s="28">
        <f t="shared" si="17"/>
        <v>1</v>
      </c>
      <c r="N78" s="26">
        <f t="shared" si="18"/>
        <v>3</v>
      </c>
      <c r="O78" s="27">
        <v>0</v>
      </c>
      <c r="P78" s="27">
        <v>0</v>
      </c>
      <c r="Q78" s="29">
        <v>0</v>
      </c>
      <c r="R78" s="27">
        <v>0</v>
      </c>
      <c r="S78" s="30">
        <f t="shared" si="19"/>
        <v>0</v>
      </c>
      <c r="T78" s="31">
        <f t="shared" si="20"/>
        <v>29.7</v>
      </c>
    </row>
    <row r="79" spans="1:20">
      <c r="A79" s="17">
        <v>44304</v>
      </c>
      <c r="B79" s="7">
        <v>0</v>
      </c>
      <c r="C79" s="7">
        <v>0</v>
      </c>
      <c r="D79" s="18">
        <f t="shared" si="14"/>
        <v>0</v>
      </c>
      <c r="E79" s="7">
        <v>1</v>
      </c>
      <c r="F79" s="7">
        <v>1</v>
      </c>
      <c r="G79" s="18">
        <f t="shared" si="15"/>
        <v>0</v>
      </c>
      <c r="H79" s="7">
        <v>0</v>
      </c>
      <c r="I79" s="7">
        <v>0</v>
      </c>
      <c r="J79" s="18">
        <f t="shared" si="16"/>
        <v>0</v>
      </c>
      <c r="K79" s="7">
        <v>2</v>
      </c>
      <c r="L79" s="7">
        <v>2</v>
      </c>
      <c r="M79" s="18">
        <f t="shared" si="17"/>
        <v>0</v>
      </c>
      <c r="N79" s="26">
        <f t="shared" si="18"/>
        <v>3</v>
      </c>
      <c r="O79" s="27">
        <v>0</v>
      </c>
      <c r="P79" s="27">
        <v>0</v>
      </c>
      <c r="Q79" s="29">
        <v>0</v>
      </c>
      <c r="R79" s="27">
        <v>1</v>
      </c>
      <c r="S79" s="30">
        <f t="shared" si="19"/>
        <v>1</v>
      </c>
      <c r="T79" s="31">
        <f t="shared" si="20"/>
        <v>21.7</v>
      </c>
    </row>
    <row r="80" spans="1:20">
      <c r="A80" s="17">
        <v>44305</v>
      </c>
      <c r="B80" s="7">
        <v>0</v>
      </c>
      <c r="C80" s="7">
        <v>0</v>
      </c>
      <c r="D80" s="18">
        <f t="shared" si="14"/>
        <v>0</v>
      </c>
      <c r="E80" s="7">
        <v>0</v>
      </c>
      <c r="F80" s="7">
        <v>0</v>
      </c>
      <c r="G80" s="18">
        <f t="shared" si="15"/>
        <v>0</v>
      </c>
      <c r="H80" s="7">
        <v>1</v>
      </c>
      <c r="I80" s="7">
        <v>1</v>
      </c>
      <c r="J80" s="18">
        <f t="shared" si="16"/>
        <v>0</v>
      </c>
      <c r="K80" s="7">
        <v>1</v>
      </c>
      <c r="L80" s="7">
        <v>1</v>
      </c>
      <c r="M80" s="18">
        <f t="shared" si="17"/>
        <v>0</v>
      </c>
      <c r="N80" s="26">
        <f t="shared" si="18"/>
        <v>2</v>
      </c>
      <c r="O80" s="27">
        <v>0</v>
      </c>
      <c r="P80" s="27">
        <v>0</v>
      </c>
      <c r="Q80" s="29">
        <v>0</v>
      </c>
      <c r="R80" s="27">
        <v>3</v>
      </c>
      <c r="S80" s="30">
        <f t="shared" si="19"/>
        <v>3</v>
      </c>
      <c r="T80" s="31">
        <f t="shared" si="20"/>
        <v>11.8</v>
      </c>
    </row>
    <row r="81" spans="1:20">
      <c r="A81" s="17">
        <v>44306</v>
      </c>
      <c r="B81" s="7">
        <v>0</v>
      </c>
      <c r="C81" s="7">
        <v>0</v>
      </c>
      <c r="D81" s="18">
        <f t="shared" si="14"/>
        <v>0</v>
      </c>
      <c r="E81" s="7">
        <v>1</v>
      </c>
      <c r="F81" s="7">
        <v>1</v>
      </c>
      <c r="G81" s="18">
        <f t="shared" si="15"/>
        <v>0</v>
      </c>
      <c r="H81" s="7">
        <v>0</v>
      </c>
      <c r="I81" s="7">
        <v>0</v>
      </c>
      <c r="J81" s="18">
        <f t="shared" si="16"/>
        <v>0</v>
      </c>
      <c r="K81" s="7">
        <v>2</v>
      </c>
      <c r="L81" s="7">
        <v>2</v>
      </c>
      <c r="M81" s="18">
        <f t="shared" si="17"/>
        <v>0</v>
      </c>
      <c r="N81" s="26">
        <f t="shared" si="18"/>
        <v>3</v>
      </c>
      <c r="O81" s="27">
        <v>0</v>
      </c>
      <c r="P81" s="27">
        <v>0</v>
      </c>
      <c r="Q81" s="29">
        <v>0</v>
      </c>
      <c r="R81" s="27">
        <v>0</v>
      </c>
      <c r="S81" s="30">
        <f t="shared" si="19"/>
        <v>0</v>
      </c>
      <c r="T81" s="31">
        <f t="shared" si="20"/>
        <v>21.7</v>
      </c>
    </row>
    <row r="82" spans="1:20">
      <c r="A82" s="17">
        <v>44307</v>
      </c>
      <c r="B82" s="7">
        <v>1</v>
      </c>
      <c r="C82" s="7">
        <v>1</v>
      </c>
      <c r="D82" s="18">
        <f t="shared" si="14"/>
        <v>0</v>
      </c>
      <c r="E82" s="7">
        <v>0</v>
      </c>
      <c r="F82" s="7">
        <v>0</v>
      </c>
      <c r="G82" s="18">
        <f t="shared" si="15"/>
        <v>0</v>
      </c>
      <c r="H82" s="7">
        <v>0</v>
      </c>
      <c r="I82" s="7">
        <v>0</v>
      </c>
      <c r="J82" s="18">
        <f t="shared" si="16"/>
        <v>0</v>
      </c>
      <c r="K82" s="7">
        <v>2</v>
      </c>
      <c r="L82" s="7">
        <v>2</v>
      </c>
      <c r="M82" s="18">
        <f t="shared" si="17"/>
        <v>0</v>
      </c>
      <c r="N82" s="26">
        <f t="shared" si="18"/>
        <v>3</v>
      </c>
      <c r="O82" s="27">
        <v>0</v>
      </c>
      <c r="P82" s="27">
        <v>0</v>
      </c>
      <c r="Q82" s="29">
        <v>0</v>
      </c>
      <c r="R82" s="27">
        <v>0</v>
      </c>
      <c r="S82" s="30">
        <f t="shared" si="19"/>
        <v>0</v>
      </c>
      <c r="T82" s="31">
        <f t="shared" si="20"/>
        <v>22.7</v>
      </c>
    </row>
    <row r="83" spans="1:20">
      <c r="A83" s="17">
        <v>44308</v>
      </c>
      <c r="B83" s="7">
        <v>0</v>
      </c>
      <c r="C83" s="7">
        <v>0</v>
      </c>
      <c r="D83" s="18">
        <f t="shared" si="14"/>
        <v>0</v>
      </c>
      <c r="E83" s="7">
        <v>0</v>
      </c>
      <c r="F83" s="7">
        <v>0</v>
      </c>
      <c r="G83" s="18">
        <f t="shared" si="15"/>
        <v>0</v>
      </c>
      <c r="H83" s="7">
        <v>0</v>
      </c>
      <c r="I83" s="7">
        <v>0</v>
      </c>
      <c r="J83" s="18">
        <f t="shared" si="16"/>
        <v>0</v>
      </c>
      <c r="K83" s="7">
        <v>2</v>
      </c>
      <c r="L83" s="7">
        <v>2</v>
      </c>
      <c r="M83" s="18">
        <f t="shared" si="17"/>
        <v>0</v>
      </c>
      <c r="N83" s="26">
        <f t="shared" si="18"/>
        <v>2</v>
      </c>
      <c r="O83" s="27">
        <v>0</v>
      </c>
      <c r="P83" s="27">
        <v>0</v>
      </c>
      <c r="Q83" s="29">
        <v>0</v>
      </c>
      <c r="R83" s="27">
        <v>1</v>
      </c>
      <c r="S83" s="30">
        <f t="shared" si="19"/>
        <v>1</v>
      </c>
      <c r="T83" s="31">
        <f t="shared" si="20"/>
        <v>19.8</v>
      </c>
    </row>
    <row r="84" spans="1:20">
      <c r="A84" s="17">
        <v>44309</v>
      </c>
      <c r="B84" s="7">
        <v>0</v>
      </c>
      <c r="C84" s="7">
        <v>0</v>
      </c>
      <c r="D84" s="18">
        <f t="shared" si="14"/>
        <v>0</v>
      </c>
      <c r="E84" s="7">
        <v>0</v>
      </c>
      <c r="F84" s="7">
        <v>0</v>
      </c>
      <c r="G84" s="18">
        <f t="shared" si="15"/>
        <v>0</v>
      </c>
      <c r="H84" s="7">
        <v>0</v>
      </c>
      <c r="I84" s="7">
        <v>0</v>
      </c>
      <c r="J84" s="18">
        <f t="shared" si="16"/>
        <v>0</v>
      </c>
      <c r="K84" s="7">
        <v>1</v>
      </c>
      <c r="L84" s="7">
        <v>1</v>
      </c>
      <c r="M84" s="18">
        <f t="shared" si="17"/>
        <v>0</v>
      </c>
      <c r="N84" s="26">
        <f t="shared" si="18"/>
        <v>1</v>
      </c>
      <c r="O84" s="27">
        <v>0</v>
      </c>
      <c r="P84" s="27">
        <v>0</v>
      </c>
      <c r="Q84" s="29">
        <v>0</v>
      </c>
      <c r="R84" s="27">
        <v>0</v>
      </c>
      <c r="S84" s="30">
        <f t="shared" si="19"/>
        <v>0</v>
      </c>
      <c r="T84" s="31">
        <f t="shared" si="20"/>
        <v>9.9</v>
      </c>
    </row>
    <row r="85" spans="1:20">
      <c r="A85" s="17">
        <v>44310</v>
      </c>
      <c r="B85" s="7">
        <v>0</v>
      </c>
      <c r="C85" s="7">
        <v>0</v>
      </c>
      <c r="D85" s="18">
        <f t="shared" si="14"/>
        <v>0</v>
      </c>
      <c r="E85" s="7">
        <v>0</v>
      </c>
      <c r="F85" s="7">
        <v>0</v>
      </c>
      <c r="G85" s="18">
        <f t="shared" si="15"/>
        <v>0</v>
      </c>
      <c r="H85" s="7">
        <v>0</v>
      </c>
      <c r="I85" s="7">
        <v>0</v>
      </c>
      <c r="J85" s="18">
        <f t="shared" si="16"/>
        <v>0</v>
      </c>
      <c r="K85" s="7">
        <v>1</v>
      </c>
      <c r="L85" s="7">
        <v>1</v>
      </c>
      <c r="M85" s="18">
        <f t="shared" si="17"/>
        <v>0</v>
      </c>
      <c r="N85" s="26">
        <f t="shared" si="18"/>
        <v>1</v>
      </c>
      <c r="O85" s="27">
        <v>0</v>
      </c>
      <c r="P85" s="27">
        <v>0</v>
      </c>
      <c r="Q85" s="29">
        <v>0</v>
      </c>
      <c r="R85" s="27">
        <v>1</v>
      </c>
      <c r="S85" s="30">
        <f t="shared" si="19"/>
        <v>1</v>
      </c>
      <c r="T85" s="31">
        <f t="shared" si="20"/>
        <v>9.9</v>
      </c>
    </row>
    <row r="86" spans="1:20">
      <c r="A86" s="17">
        <v>44311</v>
      </c>
      <c r="B86" s="7">
        <v>0</v>
      </c>
      <c r="C86" s="7">
        <v>0</v>
      </c>
      <c r="D86" s="18">
        <f t="shared" si="14"/>
        <v>0</v>
      </c>
      <c r="E86" s="7">
        <v>0</v>
      </c>
      <c r="F86" s="7">
        <v>0</v>
      </c>
      <c r="G86" s="18">
        <f t="shared" si="15"/>
        <v>0</v>
      </c>
      <c r="H86" s="7">
        <v>1</v>
      </c>
      <c r="I86" s="7">
        <v>1</v>
      </c>
      <c r="J86" s="18">
        <f t="shared" si="16"/>
        <v>0</v>
      </c>
      <c r="K86" s="7">
        <v>4</v>
      </c>
      <c r="L86" s="7">
        <v>4</v>
      </c>
      <c r="M86" s="18">
        <f t="shared" si="17"/>
        <v>0</v>
      </c>
      <c r="N86" s="26">
        <f t="shared" si="18"/>
        <v>5</v>
      </c>
      <c r="O86" s="27">
        <v>0</v>
      </c>
      <c r="P86" s="27">
        <v>0</v>
      </c>
      <c r="Q86" s="29">
        <v>0</v>
      </c>
      <c r="R86" s="27">
        <v>0</v>
      </c>
      <c r="S86" s="30">
        <f t="shared" si="19"/>
        <v>0</v>
      </c>
      <c r="T86" s="31">
        <f t="shared" si="20"/>
        <v>41.5</v>
      </c>
    </row>
    <row r="87" spans="1:20">
      <c r="A87" s="17">
        <v>44312</v>
      </c>
      <c r="B87" s="7">
        <v>0</v>
      </c>
      <c r="C87" s="7">
        <v>0</v>
      </c>
      <c r="D87" s="18">
        <f t="shared" si="14"/>
        <v>0</v>
      </c>
      <c r="E87" s="7">
        <v>0</v>
      </c>
      <c r="F87" s="7">
        <v>0</v>
      </c>
      <c r="G87" s="18">
        <f t="shared" si="15"/>
        <v>0</v>
      </c>
      <c r="H87" s="7">
        <v>2</v>
      </c>
      <c r="I87" s="7">
        <v>2</v>
      </c>
      <c r="J87" s="18">
        <f t="shared" si="16"/>
        <v>0</v>
      </c>
      <c r="K87" s="7">
        <v>2</v>
      </c>
      <c r="L87" s="7">
        <v>2</v>
      </c>
      <c r="M87" s="18">
        <f t="shared" si="17"/>
        <v>0</v>
      </c>
      <c r="N87" s="26">
        <f t="shared" si="18"/>
        <v>4</v>
      </c>
      <c r="O87" s="27">
        <v>0</v>
      </c>
      <c r="P87" s="27">
        <v>0</v>
      </c>
      <c r="Q87" s="29">
        <v>1</v>
      </c>
      <c r="R87" s="27">
        <v>3</v>
      </c>
      <c r="S87" s="30">
        <f t="shared" si="19"/>
        <v>4</v>
      </c>
      <c r="T87" s="31">
        <f t="shared" si="20"/>
        <v>23.6</v>
      </c>
    </row>
    <row r="88" spans="1:20">
      <c r="A88" s="17">
        <v>44313</v>
      </c>
      <c r="B88" s="7">
        <v>0</v>
      </c>
      <c r="C88" s="7">
        <v>0</v>
      </c>
      <c r="D88" s="18">
        <f t="shared" si="14"/>
        <v>0</v>
      </c>
      <c r="E88" s="7">
        <v>0</v>
      </c>
      <c r="F88" s="7">
        <v>0</v>
      </c>
      <c r="G88" s="18">
        <f t="shared" si="15"/>
        <v>0</v>
      </c>
      <c r="H88" s="7">
        <v>0</v>
      </c>
      <c r="I88" s="7">
        <v>0</v>
      </c>
      <c r="J88" s="18">
        <f t="shared" si="16"/>
        <v>0</v>
      </c>
      <c r="K88" s="7">
        <v>1</v>
      </c>
      <c r="L88" s="7">
        <v>1</v>
      </c>
      <c r="M88" s="18">
        <f t="shared" si="17"/>
        <v>0</v>
      </c>
      <c r="N88" s="26">
        <f t="shared" si="18"/>
        <v>1</v>
      </c>
      <c r="O88" s="27">
        <v>0</v>
      </c>
      <c r="P88" s="27">
        <v>0</v>
      </c>
      <c r="Q88" s="29">
        <v>0</v>
      </c>
      <c r="R88" s="27">
        <v>2</v>
      </c>
      <c r="S88" s="30">
        <f t="shared" si="19"/>
        <v>2</v>
      </c>
      <c r="T88" s="31">
        <f t="shared" si="20"/>
        <v>9.9</v>
      </c>
    </row>
    <row r="89" spans="1:20">
      <c r="A89" s="17">
        <v>44314</v>
      </c>
      <c r="B89" s="7">
        <v>1</v>
      </c>
      <c r="C89" s="7">
        <v>1</v>
      </c>
      <c r="D89" s="18">
        <f t="shared" si="14"/>
        <v>0</v>
      </c>
      <c r="E89" s="7">
        <v>0</v>
      </c>
      <c r="F89" s="7">
        <v>0</v>
      </c>
      <c r="G89" s="18">
        <f t="shared" si="15"/>
        <v>0</v>
      </c>
      <c r="H89" s="7">
        <v>0</v>
      </c>
      <c r="I89" s="7">
        <v>0</v>
      </c>
      <c r="J89" s="18">
        <f t="shared" si="16"/>
        <v>0</v>
      </c>
      <c r="K89" s="7">
        <v>3</v>
      </c>
      <c r="L89" s="7">
        <v>2</v>
      </c>
      <c r="M89" s="28">
        <f t="shared" si="17"/>
        <v>1</v>
      </c>
      <c r="N89" s="26">
        <f t="shared" si="18"/>
        <v>4</v>
      </c>
      <c r="O89" s="27">
        <v>0</v>
      </c>
      <c r="P89" s="27">
        <v>0</v>
      </c>
      <c r="Q89" s="29">
        <v>0</v>
      </c>
      <c r="R89" s="27">
        <v>0</v>
      </c>
      <c r="S89" s="30">
        <f t="shared" si="19"/>
        <v>0</v>
      </c>
      <c r="T89" s="31">
        <f t="shared" si="20"/>
        <v>32.6</v>
      </c>
    </row>
    <row r="90" spans="1:20">
      <c r="A90" s="17">
        <v>44315</v>
      </c>
      <c r="B90" s="7">
        <v>0</v>
      </c>
      <c r="C90" s="7">
        <v>0</v>
      </c>
      <c r="D90" s="18">
        <f t="shared" si="14"/>
        <v>0</v>
      </c>
      <c r="E90" s="7">
        <v>0</v>
      </c>
      <c r="F90" s="7">
        <v>0</v>
      </c>
      <c r="G90" s="18">
        <f t="shared" si="15"/>
        <v>0</v>
      </c>
      <c r="H90" s="7">
        <v>0</v>
      </c>
      <c r="I90" s="7">
        <v>0</v>
      </c>
      <c r="J90" s="18">
        <f t="shared" si="16"/>
        <v>0</v>
      </c>
      <c r="K90" s="7">
        <v>1</v>
      </c>
      <c r="L90" s="7">
        <v>1</v>
      </c>
      <c r="M90" s="18">
        <f t="shared" si="17"/>
        <v>0</v>
      </c>
      <c r="N90" s="26">
        <f t="shared" si="18"/>
        <v>1</v>
      </c>
      <c r="O90" s="27">
        <v>0</v>
      </c>
      <c r="P90" s="27">
        <v>0</v>
      </c>
      <c r="Q90" s="29">
        <v>0</v>
      </c>
      <c r="R90" s="27">
        <v>1</v>
      </c>
      <c r="S90" s="30">
        <f t="shared" si="19"/>
        <v>1</v>
      </c>
      <c r="T90" s="31">
        <f t="shared" si="20"/>
        <v>9.9</v>
      </c>
    </row>
    <row r="91" spans="1:20">
      <c r="A91" s="17">
        <v>44316</v>
      </c>
      <c r="B91" s="7">
        <v>2</v>
      </c>
      <c r="C91" s="7">
        <v>2</v>
      </c>
      <c r="D91" s="18">
        <f t="shared" ref="D91:D131" si="21">B91-C91</f>
        <v>0</v>
      </c>
      <c r="E91" s="7">
        <v>0</v>
      </c>
      <c r="F91" s="7">
        <v>0</v>
      </c>
      <c r="G91" s="18">
        <f t="shared" ref="G91:G131" si="22">E91-F91</f>
        <v>0</v>
      </c>
      <c r="H91" s="7">
        <v>0</v>
      </c>
      <c r="I91" s="7">
        <v>0</v>
      </c>
      <c r="J91" s="18">
        <f t="shared" ref="J91:J131" si="23">H91-I91</f>
        <v>0</v>
      </c>
      <c r="K91" s="7">
        <v>1</v>
      </c>
      <c r="L91" s="7">
        <v>1</v>
      </c>
      <c r="M91" s="18">
        <f t="shared" ref="M91:M131" si="24">K91-L91</f>
        <v>0</v>
      </c>
      <c r="N91" s="26">
        <f t="shared" ref="N91:N131" si="25">B91+E91+H91+K91</f>
        <v>3</v>
      </c>
      <c r="O91" s="27">
        <v>1</v>
      </c>
      <c r="P91" s="27">
        <v>0</v>
      </c>
      <c r="Q91" s="29">
        <v>1</v>
      </c>
      <c r="R91" s="27">
        <v>1</v>
      </c>
      <c r="S91" s="30">
        <f t="shared" ref="S91:S131" si="26">O91+P91+Q91+R91</f>
        <v>3</v>
      </c>
      <c r="T91" s="31">
        <f t="shared" ref="T91:T131" si="27">B91*2.9+E91*1.9+H91*1.9+K91*9.9</f>
        <v>15.7</v>
      </c>
    </row>
    <row r="92" spans="1:20">
      <c r="A92" s="17">
        <v>44317</v>
      </c>
      <c r="B92" s="7">
        <v>1</v>
      </c>
      <c r="C92" s="7">
        <v>1</v>
      </c>
      <c r="D92" s="18">
        <f t="shared" si="21"/>
        <v>0</v>
      </c>
      <c r="E92" s="7">
        <v>0</v>
      </c>
      <c r="F92" s="7">
        <v>0</v>
      </c>
      <c r="G92" s="18">
        <f t="shared" si="22"/>
        <v>0</v>
      </c>
      <c r="H92" s="7">
        <v>0</v>
      </c>
      <c r="I92" s="7">
        <v>0</v>
      </c>
      <c r="J92" s="18">
        <f t="shared" si="23"/>
        <v>0</v>
      </c>
      <c r="K92" s="7">
        <v>3</v>
      </c>
      <c r="L92" s="7">
        <v>3</v>
      </c>
      <c r="M92" s="18">
        <f t="shared" si="24"/>
        <v>0</v>
      </c>
      <c r="N92" s="26">
        <f t="shared" si="25"/>
        <v>4</v>
      </c>
      <c r="O92" s="27">
        <v>0</v>
      </c>
      <c r="P92" s="27">
        <v>0</v>
      </c>
      <c r="Q92" s="29">
        <v>1</v>
      </c>
      <c r="R92" s="27">
        <v>2</v>
      </c>
      <c r="S92" s="30">
        <f t="shared" si="26"/>
        <v>3</v>
      </c>
      <c r="T92" s="31">
        <f t="shared" si="27"/>
        <v>32.6</v>
      </c>
    </row>
    <row r="93" spans="1:20">
      <c r="A93" s="17">
        <v>44318</v>
      </c>
      <c r="B93" s="7">
        <v>1</v>
      </c>
      <c r="C93" s="7">
        <v>0</v>
      </c>
      <c r="D93" s="18">
        <f t="shared" si="21"/>
        <v>1</v>
      </c>
      <c r="E93" s="7">
        <v>0</v>
      </c>
      <c r="F93" s="7">
        <v>0</v>
      </c>
      <c r="G93" s="18">
        <f t="shared" si="22"/>
        <v>0</v>
      </c>
      <c r="H93" s="7">
        <v>0</v>
      </c>
      <c r="I93" s="7">
        <v>0</v>
      </c>
      <c r="J93" s="18">
        <f t="shared" si="23"/>
        <v>0</v>
      </c>
      <c r="K93" s="7">
        <v>3</v>
      </c>
      <c r="L93" s="7">
        <v>2</v>
      </c>
      <c r="M93" s="28">
        <f t="shared" si="24"/>
        <v>1</v>
      </c>
      <c r="N93" s="26">
        <f t="shared" si="25"/>
        <v>4</v>
      </c>
      <c r="O93" s="27">
        <v>0</v>
      </c>
      <c r="P93" s="27">
        <v>0</v>
      </c>
      <c r="Q93" s="29">
        <v>0</v>
      </c>
      <c r="R93" s="27">
        <v>0</v>
      </c>
      <c r="S93" s="30">
        <f t="shared" si="26"/>
        <v>0</v>
      </c>
      <c r="T93" s="31">
        <f t="shared" si="27"/>
        <v>32.6</v>
      </c>
    </row>
    <row r="94" spans="1:20">
      <c r="A94" s="17">
        <v>44319</v>
      </c>
      <c r="B94" s="7">
        <v>1</v>
      </c>
      <c r="C94" s="7">
        <v>1</v>
      </c>
      <c r="D94" s="18">
        <f t="shared" si="21"/>
        <v>0</v>
      </c>
      <c r="E94" s="7">
        <v>0</v>
      </c>
      <c r="F94" s="7">
        <v>0</v>
      </c>
      <c r="G94" s="18">
        <f t="shared" si="22"/>
        <v>0</v>
      </c>
      <c r="H94" s="7">
        <v>0</v>
      </c>
      <c r="I94" s="7">
        <v>0</v>
      </c>
      <c r="J94" s="18">
        <f t="shared" si="23"/>
        <v>0</v>
      </c>
      <c r="K94" s="7">
        <v>2</v>
      </c>
      <c r="L94" s="7">
        <v>2</v>
      </c>
      <c r="M94" s="18">
        <f t="shared" si="24"/>
        <v>0</v>
      </c>
      <c r="N94" s="26">
        <f t="shared" si="25"/>
        <v>3</v>
      </c>
      <c r="O94" s="27">
        <v>0</v>
      </c>
      <c r="P94" s="27">
        <v>0</v>
      </c>
      <c r="Q94" s="29">
        <v>0</v>
      </c>
      <c r="R94" s="27">
        <v>0</v>
      </c>
      <c r="S94" s="30">
        <f t="shared" si="26"/>
        <v>0</v>
      </c>
      <c r="T94" s="31">
        <f t="shared" si="27"/>
        <v>22.7</v>
      </c>
    </row>
    <row r="95" spans="1:20">
      <c r="A95" s="17">
        <v>44320</v>
      </c>
      <c r="B95" s="7">
        <v>0</v>
      </c>
      <c r="C95" s="7">
        <v>0</v>
      </c>
      <c r="D95" s="18">
        <f t="shared" si="21"/>
        <v>0</v>
      </c>
      <c r="E95" s="7">
        <v>0</v>
      </c>
      <c r="F95" s="7">
        <v>0</v>
      </c>
      <c r="G95" s="18">
        <f t="shared" si="22"/>
        <v>0</v>
      </c>
      <c r="H95" s="7">
        <v>0</v>
      </c>
      <c r="I95" s="7">
        <v>0</v>
      </c>
      <c r="J95" s="18">
        <f t="shared" si="23"/>
        <v>0</v>
      </c>
      <c r="K95" s="7">
        <v>4</v>
      </c>
      <c r="L95" s="7">
        <v>4</v>
      </c>
      <c r="M95" s="18">
        <f t="shared" si="24"/>
        <v>0</v>
      </c>
      <c r="N95" s="26">
        <f t="shared" si="25"/>
        <v>4</v>
      </c>
      <c r="O95" s="27">
        <v>0</v>
      </c>
      <c r="P95" s="27">
        <v>0</v>
      </c>
      <c r="Q95" s="29">
        <v>0</v>
      </c>
      <c r="R95" s="27">
        <v>4</v>
      </c>
      <c r="S95" s="30">
        <f t="shared" si="26"/>
        <v>4</v>
      </c>
      <c r="T95" s="31">
        <f t="shared" si="27"/>
        <v>39.6</v>
      </c>
    </row>
    <row r="96" spans="1:20">
      <c r="A96" s="17">
        <v>44321</v>
      </c>
      <c r="B96" s="7">
        <v>1</v>
      </c>
      <c r="C96" s="7">
        <v>1</v>
      </c>
      <c r="D96" s="18">
        <f t="shared" si="21"/>
        <v>0</v>
      </c>
      <c r="E96" s="7">
        <v>1</v>
      </c>
      <c r="F96" s="7">
        <v>1</v>
      </c>
      <c r="G96" s="18">
        <f t="shared" si="22"/>
        <v>0</v>
      </c>
      <c r="H96" s="7">
        <v>1</v>
      </c>
      <c r="I96" s="7">
        <v>1</v>
      </c>
      <c r="J96" s="18">
        <f t="shared" si="23"/>
        <v>0</v>
      </c>
      <c r="K96" s="7">
        <v>0</v>
      </c>
      <c r="L96" s="7">
        <v>0</v>
      </c>
      <c r="M96" s="18">
        <f t="shared" si="24"/>
        <v>0</v>
      </c>
      <c r="N96" s="26">
        <f t="shared" si="25"/>
        <v>3</v>
      </c>
      <c r="O96" s="27">
        <v>0</v>
      </c>
      <c r="P96" s="27">
        <v>0</v>
      </c>
      <c r="Q96" s="29">
        <v>0</v>
      </c>
      <c r="R96" s="27">
        <v>2</v>
      </c>
      <c r="S96" s="30">
        <f t="shared" si="26"/>
        <v>2</v>
      </c>
      <c r="T96" s="31">
        <f t="shared" si="27"/>
        <v>6.7</v>
      </c>
    </row>
    <row r="97" spans="1:20">
      <c r="A97" s="17">
        <v>44322</v>
      </c>
      <c r="B97" s="7">
        <v>0</v>
      </c>
      <c r="C97" s="7">
        <v>0</v>
      </c>
      <c r="D97" s="18">
        <f t="shared" si="21"/>
        <v>0</v>
      </c>
      <c r="E97" s="7">
        <v>0</v>
      </c>
      <c r="F97" s="7">
        <v>0</v>
      </c>
      <c r="G97" s="18">
        <f t="shared" si="22"/>
        <v>0</v>
      </c>
      <c r="H97" s="7">
        <v>0</v>
      </c>
      <c r="I97" s="7">
        <v>0</v>
      </c>
      <c r="J97" s="18">
        <f t="shared" si="23"/>
        <v>0</v>
      </c>
      <c r="K97" s="7">
        <v>3</v>
      </c>
      <c r="L97" s="7">
        <v>3</v>
      </c>
      <c r="M97" s="18">
        <f t="shared" si="24"/>
        <v>0</v>
      </c>
      <c r="N97" s="26">
        <f t="shared" si="25"/>
        <v>3</v>
      </c>
      <c r="O97" s="27">
        <v>0</v>
      </c>
      <c r="P97" s="27">
        <v>0</v>
      </c>
      <c r="Q97" s="29">
        <v>0</v>
      </c>
      <c r="R97" s="27">
        <v>1</v>
      </c>
      <c r="S97" s="30">
        <f t="shared" si="26"/>
        <v>1</v>
      </c>
      <c r="T97" s="31">
        <f t="shared" si="27"/>
        <v>29.7</v>
      </c>
    </row>
    <row r="98" spans="1:20">
      <c r="A98" s="17">
        <v>44323</v>
      </c>
      <c r="B98" s="7">
        <v>2</v>
      </c>
      <c r="C98" s="7">
        <v>2</v>
      </c>
      <c r="D98" s="18">
        <f t="shared" si="21"/>
        <v>0</v>
      </c>
      <c r="E98" s="7">
        <v>0</v>
      </c>
      <c r="F98" s="7">
        <v>0</v>
      </c>
      <c r="G98" s="18">
        <f t="shared" si="22"/>
        <v>0</v>
      </c>
      <c r="H98" s="7">
        <v>2</v>
      </c>
      <c r="I98" s="7">
        <v>2</v>
      </c>
      <c r="J98" s="18">
        <f t="shared" si="23"/>
        <v>0</v>
      </c>
      <c r="K98" s="7">
        <v>2</v>
      </c>
      <c r="L98" s="7">
        <v>2</v>
      </c>
      <c r="M98" s="18">
        <f t="shared" si="24"/>
        <v>0</v>
      </c>
      <c r="N98" s="26">
        <f t="shared" si="25"/>
        <v>6</v>
      </c>
      <c r="O98" s="27">
        <v>0</v>
      </c>
      <c r="P98" s="27">
        <v>0</v>
      </c>
      <c r="Q98" s="29">
        <v>0</v>
      </c>
      <c r="R98" s="27">
        <v>1</v>
      </c>
      <c r="S98" s="30">
        <f t="shared" si="26"/>
        <v>1</v>
      </c>
      <c r="T98" s="31">
        <f t="shared" si="27"/>
        <v>29.4</v>
      </c>
    </row>
    <row r="99" spans="1:20">
      <c r="A99" s="17">
        <v>44324</v>
      </c>
      <c r="B99" s="7">
        <v>1</v>
      </c>
      <c r="C99" s="7">
        <v>1</v>
      </c>
      <c r="D99" s="18">
        <f t="shared" si="21"/>
        <v>0</v>
      </c>
      <c r="E99" s="7">
        <v>0</v>
      </c>
      <c r="F99" s="7">
        <v>0</v>
      </c>
      <c r="G99" s="18">
        <f t="shared" si="22"/>
        <v>0</v>
      </c>
      <c r="H99" s="7">
        <v>0</v>
      </c>
      <c r="I99" s="7">
        <v>0</v>
      </c>
      <c r="J99" s="18">
        <f t="shared" si="23"/>
        <v>0</v>
      </c>
      <c r="K99" s="7">
        <v>5</v>
      </c>
      <c r="L99" s="7">
        <v>4</v>
      </c>
      <c r="M99" s="28">
        <f t="shared" si="24"/>
        <v>1</v>
      </c>
      <c r="N99" s="26">
        <f t="shared" si="25"/>
        <v>6</v>
      </c>
      <c r="O99" s="27">
        <v>0</v>
      </c>
      <c r="P99" s="27">
        <v>0</v>
      </c>
      <c r="Q99" s="29">
        <v>0</v>
      </c>
      <c r="R99" s="27">
        <v>2</v>
      </c>
      <c r="S99" s="30">
        <f t="shared" si="26"/>
        <v>2</v>
      </c>
      <c r="T99" s="31">
        <f t="shared" si="27"/>
        <v>52.4</v>
      </c>
    </row>
    <row r="100" spans="1:20">
      <c r="A100" s="17">
        <v>44325</v>
      </c>
      <c r="B100" s="7">
        <v>0</v>
      </c>
      <c r="C100" s="7">
        <v>0</v>
      </c>
      <c r="D100" s="18">
        <f t="shared" si="21"/>
        <v>0</v>
      </c>
      <c r="E100" s="7">
        <v>0</v>
      </c>
      <c r="F100" s="7">
        <v>0</v>
      </c>
      <c r="G100" s="18">
        <f t="shared" si="22"/>
        <v>0</v>
      </c>
      <c r="H100" s="7">
        <v>0</v>
      </c>
      <c r="I100" s="7">
        <v>0</v>
      </c>
      <c r="J100" s="18">
        <f t="shared" si="23"/>
        <v>0</v>
      </c>
      <c r="K100" s="7">
        <v>2</v>
      </c>
      <c r="L100" s="7">
        <v>2</v>
      </c>
      <c r="M100" s="18">
        <f t="shared" si="24"/>
        <v>0</v>
      </c>
      <c r="N100" s="26">
        <f t="shared" si="25"/>
        <v>2</v>
      </c>
      <c r="O100" s="27">
        <v>0</v>
      </c>
      <c r="P100" s="27">
        <v>0</v>
      </c>
      <c r="Q100" s="29">
        <v>0</v>
      </c>
      <c r="R100" s="27">
        <v>1</v>
      </c>
      <c r="S100" s="30">
        <f t="shared" si="26"/>
        <v>1</v>
      </c>
      <c r="T100" s="31">
        <f t="shared" si="27"/>
        <v>19.8</v>
      </c>
    </row>
    <row r="101" spans="1:20">
      <c r="A101" s="17">
        <v>44326</v>
      </c>
      <c r="B101" s="7">
        <v>0</v>
      </c>
      <c r="C101" s="7">
        <v>0</v>
      </c>
      <c r="D101" s="18">
        <f t="shared" si="21"/>
        <v>0</v>
      </c>
      <c r="E101" s="7">
        <v>0</v>
      </c>
      <c r="F101" s="7">
        <v>0</v>
      </c>
      <c r="G101" s="18">
        <f t="shared" si="22"/>
        <v>0</v>
      </c>
      <c r="H101" s="7">
        <v>0</v>
      </c>
      <c r="I101" s="7">
        <v>0</v>
      </c>
      <c r="J101" s="18">
        <f t="shared" si="23"/>
        <v>0</v>
      </c>
      <c r="K101" s="7">
        <v>1</v>
      </c>
      <c r="L101" s="7">
        <v>1</v>
      </c>
      <c r="M101" s="18">
        <f t="shared" si="24"/>
        <v>0</v>
      </c>
      <c r="N101" s="26">
        <f t="shared" si="25"/>
        <v>1</v>
      </c>
      <c r="O101" s="27">
        <v>0</v>
      </c>
      <c r="P101" s="27">
        <v>0</v>
      </c>
      <c r="Q101" s="29">
        <v>0</v>
      </c>
      <c r="R101" s="27">
        <v>1</v>
      </c>
      <c r="S101" s="30">
        <f t="shared" si="26"/>
        <v>1</v>
      </c>
      <c r="T101" s="31">
        <f t="shared" si="27"/>
        <v>9.9</v>
      </c>
    </row>
    <row r="102" spans="1:20">
      <c r="A102" s="17">
        <v>44327</v>
      </c>
      <c r="B102" s="7">
        <v>0</v>
      </c>
      <c r="C102" s="7">
        <v>0</v>
      </c>
      <c r="D102" s="18">
        <f t="shared" si="21"/>
        <v>0</v>
      </c>
      <c r="E102" s="7">
        <v>0</v>
      </c>
      <c r="F102" s="7">
        <v>0</v>
      </c>
      <c r="G102" s="18">
        <f t="shared" si="22"/>
        <v>0</v>
      </c>
      <c r="H102" s="7">
        <v>0</v>
      </c>
      <c r="I102" s="7">
        <v>0</v>
      </c>
      <c r="J102" s="18">
        <f t="shared" si="23"/>
        <v>0</v>
      </c>
      <c r="K102" s="7">
        <v>2</v>
      </c>
      <c r="L102" s="7">
        <v>2</v>
      </c>
      <c r="M102" s="18">
        <f t="shared" si="24"/>
        <v>0</v>
      </c>
      <c r="N102" s="26">
        <f t="shared" si="25"/>
        <v>2</v>
      </c>
      <c r="O102" s="27">
        <v>0</v>
      </c>
      <c r="P102" s="27">
        <v>1</v>
      </c>
      <c r="Q102" s="29">
        <v>0</v>
      </c>
      <c r="R102" s="27">
        <v>2</v>
      </c>
      <c r="S102" s="30">
        <f t="shared" si="26"/>
        <v>3</v>
      </c>
      <c r="T102" s="31">
        <f t="shared" si="27"/>
        <v>19.8</v>
      </c>
    </row>
    <row r="103" spans="1:20">
      <c r="A103" s="17">
        <v>44328</v>
      </c>
      <c r="B103" s="7">
        <v>0</v>
      </c>
      <c r="C103" s="7">
        <v>0</v>
      </c>
      <c r="D103" s="18">
        <f t="shared" si="21"/>
        <v>0</v>
      </c>
      <c r="E103" s="7">
        <v>0</v>
      </c>
      <c r="F103" s="7">
        <v>0</v>
      </c>
      <c r="G103" s="18">
        <f t="shared" si="22"/>
        <v>0</v>
      </c>
      <c r="H103" s="7">
        <v>0</v>
      </c>
      <c r="I103" s="7">
        <v>0</v>
      </c>
      <c r="J103" s="18">
        <f t="shared" si="23"/>
        <v>0</v>
      </c>
      <c r="K103" s="7">
        <v>4</v>
      </c>
      <c r="L103" s="7">
        <v>4</v>
      </c>
      <c r="M103" s="18">
        <f t="shared" si="24"/>
        <v>0</v>
      </c>
      <c r="N103" s="26">
        <f t="shared" si="25"/>
        <v>4</v>
      </c>
      <c r="O103" s="27">
        <v>0</v>
      </c>
      <c r="P103" s="27">
        <v>0</v>
      </c>
      <c r="Q103" s="29">
        <v>0</v>
      </c>
      <c r="R103" s="27">
        <v>2</v>
      </c>
      <c r="S103" s="30">
        <f t="shared" si="26"/>
        <v>2</v>
      </c>
      <c r="T103" s="31">
        <f t="shared" si="27"/>
        <v>39.6</v>
      </c>
    </row>
    <row r="104" spans="1:20">
      <c r="A104" s="17">
        <v>44329</v>
      </c>
      <c r="B104" s="7">
        <v>0</v>
      </c>
      <c r="C104" s="7">
        <v>0</v>
      </c>
      <c r="D104" s="18">
        <f t="shared" si="21"/>
        <v>0</v>
      </c>
      <c r="E104" s="7">
        <v>0</v>
      </c>
      <c r="F104" s="7">
        <v>0</v>
      </c>
      <c r="G104" s="18">
        <f t="shared" si="22"/>
        <v>0</v>
      </c>
      <c r="H104" s="7">
        <v>0</v>
      </c>
      <c r="I104" s="7">
        <v>0</v>
      </c>
      <c r="J104" s="18">
        <f t="shared" si="23"/>
        <v>0</v>
      </c>
      <c r="K104" s="7">
        <v>2</v>
      </c>
      <c r="L104" s="7">
        <v>2</v>
      </c>
      <c r="M104" s="18">
        <f t="shared" si="24"/>
        <v>0</v>
      </c>
      <c r="N104" s="26">
        <f t="shared" si="25"/>
        <v>2</v>
      </c>
      <c r="O104" s="27">
        <v>0</v>
      </c>
      <c r="P104" s="27">
        <v>0</v>
      </c>
      <c r="Q104" s="29">
        <v>0</v>
      </c>
      <c r="R104" s="27">
        <v>0</v>
      </c>
      <c r="S104" s="30">
        <f t="shared" si="26"/>
        <v>0</v>
      </c>
      <c r="T104" s="31">
        <f t="shared" si="27"/>
        <v>19.8</v>
      </c>
    </row>
    <row r="105" spans="1:20">
      <c r="A105" s="17">
        <v>44330</v>
      </c>
      <c r="B105" s="7">
        <v>0</v>
      </c>
      <c r="C105" s="7">
        <v>0</v>
      </c>
      <c r="D105" s="18">
        <f t="shared" si="21"/>
        <v>0</v>
      </c>
      <c r="E105" s="7">
        <v>0</v>
      </c>
      <c r="F105" s="7">
        <v>0</v>
      </c>
      <c r="G105" s="18">
        <f t="shared" si="22"/>
        <v>0</v>
      </c>
      <c r="H105" s="7">
        <v>1</v>
      </c>
      <c r="I105" s="7">
        <v>1</v>
      </c>
      <c r="J105" s="18">
        <f t="shared" si="23"/>
        <v>0</v>
      </c>
      <c r="K105" s="7">
        <v>3</v>
      </c>
      <c r="L105" s="7">
        <v>3</v>
      </c>
      <c r="M105" s="18">
        <f t="shared" si="24"/>
        <v>0</v>
      </c>
      <c r="N105" s="26">
        <f t="shared" si="25"/>
        <v>4</v>
      </c>
      <c r="O105" s="27">
        <v>0</v>
      </c>
      <c r="P105" s="27">
        <v>0</v>
      </c>
      <c r="Q105" s="29">
        <v>1</v>
      </c>
      <c r="R105" s="27">
        <v>1</v>
      </c>
      <c r="S105" s="30">
        <f t="shared" si="26"/>
        <v>2</v>
      </c>
      <c r="T105" s="31">
        <f t="shared" si="27"/>
        <v>31.6</v>
      </c>
    </row>
    <row r="106" spans="1:20">
      <c r="A106" s="17">
        <v>44331</v>
      </c>
      <c r="B106" s="7">
        <v>0</v>
      </c>
      <c r="C106" s="7">
        <v>0</v>
      </c>
      <c r="D106" s="18">
        <f t="shared" si="21"/>
        <v>0</v>
      </c>
      <c r="E106" s="7">
        <v>1</v>
      </c>
      <c r="F106" s="7">
        <v>1</v>
      </c>
      <c r="G106" s="18">
        <f t="shared" si="22"/>
        <v>0</v>
      </c>
      <c r="H106" s="7">
        <v>0</v>
      </c>
      <c r="I106" s="7">
        <v>0</v>
      </c>
      <c r="J106" s="18">
        <f t="shared" si="23"/>
        <v>0</v>
      </c>
      <c r="K106" s="7">
        <v>5</v>
      </c>
      <c r="L106" s="7">
        <v>5</v>
      </c>
      <c r="M106" s="18">
        <f t="shared" si="24"/>
        <v>0</v>
      </c>
      <c r="N106" s="26">
        <f t="shared" si="25"/>
        <v>6</v>
      </c>
      <c r="O106" s="27">
        <v>0</v>
      </c>
      <c r="P106" s="27">
        <v>0</v>
      </c>
      <c r="Q106" s="29">
        <v>0</v>
      </c>
      <c r="R106" s="27">
        <v>0</v>
      </c>
      <c r="S106" s="30">
        <f t="shared" si="26"/>
        <v>0</v>
      </c>
      <c r="T106" s="31">
        <f t="shared" si="27"/>
        <v>51.4</v>
      </c>
    </row>
    <row r="107" spans="1:20">
      <c r="A107" s="17">
        <v>44332</v>
      </c>
      <c r="B107" s="7">
        <v>1</v>
      </c>
      <c r="C107" s="7">
        <v>1</v>
      </c>
      <c r="D107" s="18">
        <f t="shared" si="21"/>
        <v>0</v>
      </c>
      <c r="E107" s="7">
        <v>0</v>
      </c>
      <c r="F107" s="7">
        <v>0</v>
      </c>
      <c r="G107" s="18">
        <f t="shared" si="22"/>
        <v>0</v>
      </c>
      <c r="H107" s="7">
        <v>0</v>
      </c>
      <c r="I107" s="7">
        <v>0</v>
      </c>
      <c r="J107" s="18">
        <f t="shared" si="23"/>
        <v>0</v>
      </c>
      <c r="K107" s="7">
        <v>3</v>
      </c>
      <c r="L107" s="7">
        <v>1</v>
      </c>
      <c r="M107" s="28">
        <f t="shared" si="24"/>
        <v>2</v>
      </c>
      <c r="N107" s="26">
        <f t="shared" si="25"/>
        <v>4</v>
      </c>
      <c r="O107" s="27">
        <v>0</v>
      </c>
      <c r="P107" s="27">
        <v>0</v>
      </c>
      <c r="Q107" s="29">
        <v>0</v>
      </c>
      <c r="R107" s="27">
        <v>1</v>
      </c>
      <c r="S107" s="30">
        <f t="shared" si="26"/>
        <v>1</v>
      </c>
      <c r="T107" s="31">
        <f t="shared" si="27"/>
        <v>32.6</v>
      </c>
    </row>
    <row r="108" spans="1:20">
      <c r="A108" s="17">
        <v>44333</v>
      </c>
      <c r="B108" s="7">
        <v>2</v>
      </c>
      <c r="C108" s="7">
        <v>2</v>
      </c>
      <c r="D108" s="18">
        <f t="shared" si="21"/>
        <v>0</v>
      </c>
      <c r="E108" s="7">
        <v>0</v>
      </c>
      <c r="F108" s="7">
        <v>0</v>
      </c>
      <c r="G108" s="18">
        <f t="shared" si="22"/>
        <v>0</v>
      </c>
      <c r="H108" s="7">
        <v>0</v>
      </c>
      <c r="I108" s="7">
        <v>0</v>
      </c>
      <c r="J108" s="18">
        <f t="shared" si="23"/>
        <v>0</v>
      </c>
      <c r="K108" s="7">
        <v>0</v>
      </c>
      <c r="L108" s="7">
        <v>0</v>
      </c>
      <c r="M108" s="18">
        <f t="shared" si="24"/>
        <v>0</v>
      </c>
      <c r="N108" s="26">
        <f t="shared" si="25"/>
        <v>2</v>
      </c>
      <c r="O108" s="27">
        <v>0</v>
      </c>
      <c r="P108" s="27">
        <v>0</v>
      </c>
      <c r="Q108" s="29">
        <v>0</v>
      </c>
      <c r="R108" s="27">
        <v>0</v>
      </c>
      <c r="S108" s="30">
        <f t="shared" si="26"/>
        <v>0</v>
      </c>
      <c r="T108" s="31">
        <f t="shared" si="27"/>
        <v>5.8</v>
      </c>
    </row>
    <row r="109" spans="1:20">
      <c r="A109" s="17">
        <v>44334</v>
      </c>
      <c r="B109" s="7">
        <v>0</v>
      </c>
      <c r="C109" s="7">
        <v>0</v>
      </c>
      <c r="D109" s="18">
        <f t="shared" si="21"/>
        <v>0</v>
      </c>
      <c r="E109" s="7">
        <v>0</v>
      </c>
      <c r="F109" s="7">
        <v>0</v>
      </c>
      <c r="G109" s="18">
        <f t="shared" si="22"/>
        <v>0</v>
      </c>
      <c r="H109" s="7">
        <v>0</v>
      </c>
      <c r="I109" s="7">
        <v>0</v>
      </c>
      <c r="J109" s="18">
        <f t="shared" si="23"/>
        <v>0</v>
      </c>
      <c r="K109" s="7">
        <v>3</v>
      </c>
      <c r="L109" s="7">
        <v>2</v>
      </c>
      <c r="M109" s="28">
        <f t="shared" si="24"/>
        <v>1</v>
      </c>
      <c r="N109" s="26">
        <f t="shared" si="25"/>
        <v>3</v>
      </c>
      <c r="O109" s="27">
        <v>0</v>
      </c>
      <c r="P109" s="27">
        <v>0</v>
      </c>
      <c r="Q109" s="29">
        <v>0</v>
      </c>
      <c r="R109" s="27">
        <v>2</v>
      </c>
      <c r="S109" s="30">
        <f t="shared" si="26"/>
        <v>2</v>
      </c>
      <c r="T109" s="31">
        <f t="shared" si="27"/>
        <v>29.7</v>
      </c>
    </row>
    <row r="110" spans="1:20">
      <c r="A110" s="17">
        <v>44335</v>
      </c>
      <c r="B110" s="7">
        <v>1</v>
      </c>
      <c r="C110" s="7">
        <v>1</v>
      </c>
      <c r="D110" s="18">
        <f t="shared" si="21"/>
        <v>0</v>
      </c>
      <c r="E110" s="7">
        <v>0</v>
      </c>
      <c r="F110" s="7">
        <v>0</v>
      </c>
      <c r="G110" s="18">
        <f t="shared" si="22"/>
        <v>0</v>
      </c>
      <c r="H110" s="7">
        <v>1</v>
      </c>
      <c r="I110" s="7">
        <v>1</v>
      </c>
      <c r="J110" s="18">
        <f t="shared" si="23"/>
        <v>0</v>
      </c>
      <c r="K110" s="7">
        <v>3</v>
      </c>
      <c r="L110" s="7">
        <v>2</v>
      </c>
      <c r="M110" s="28">
        <f t="shared" si="24"/>
        <v>1</v>
      </c>
      <c r="N110" s="26">
        <f t="shared" si="25"/>
        <v>5</v>
      </c>
      <c r="O110" s="27">
        <v>0</v>
      </c>
      <c r="P110" s="27">
        <v>0</v>
      </c>
      <c r="Q110" s="29">
        <v>0</v>
      </c>
      <c r="R110" s="27">
        <v>2</v>
      </c>
      <c r="S110" s="30">
        <f t="shared" si="26"/>
        <v>2</v>
      </c>
      <c r="T110" s="31">
        <f t="shared" si="27"/>
        <v>34.5</v>
      </c>
    </row>
    <row r="111" spans="1:20">
      <c r="A111" s="17">
        <v>44336</v>
      </c>
      <c r="B111" s="7">
        <v>1</v>
      </c>
      <c r="C111" s="7">
        <v>1</v>
      </c>
      <c r="D111" s="18">
        <f t="shared" si="21"/>
        <v>0</v>
      </c>
      <c r="E111" s="7">
        <v>0</v>
      </c>
      <c r="F111" s="7">
        <v>0</v>
      </c>
      <c r="G111" s="18">
        <f t="shared" si="22"/>
        <v>0</v>
      </c>
      <c r="H111" s="7">
        <v>1</v>
      </c>
      <c r="I111" s="7">
        <v>1</v>
      </c>
      <c r="J111" s="18">
        <f t="shared" si="23"/>
        <v>0</v>
      </c>
      <c r="K111" s="7">
        <v>2</v>
      </c>
      <c r="L111" s="7">
        <v>1</v>
      </c>
      <c r="M111" s="28">
        <f t="shared" si="24"/>
        <v>1</v>
      </c>
      <c r="N111" s="26">
        <f t="shared" si="25"/>
        <v>4</v>
      </c>
      <c r="O111" s="27">
        <v>0</v>
      </c>
      <c r="P111" s="27">
        <v>0</v>
      </c>
      <c r="Q111" s="29">
        <v>0</v>
      </c>
      <c r="R111" s="27">
        <v>4</v>
      </c>
      <c r="S111" s="30">
        <f t="shared" si="26"/>
        <v>4</v>
      </c>
      <c r="T111" s="31">
        <f t="shared" si="27"/>
        <v>24.6</v>
      </c>
    </row>
    <row r="112" spans="1:20">
      <c r="A112" s="17">
        <v>44337</v>
      </c>
      <c r="B112" s="7">
        <v>1</v>
      </c>
      <c r="C112" s="7">
        <v>1</v>
      </c>
      <c r="D112" s="18">
        <f t="shared" si="21"/>
        <v>0</v>
      </c>
      <c r="E112" s="7">
        <v>0</v>
      </c>
      <c r="F112" s="7">
        <v>0</v>
      </c>
      <c r="G112" s="18">
        <f t="shared" si="22"/>
        <v>0</v>
      </c>
      <c r="H112" s="7">
        <v>0</v>
      </c>
      <c r="I112" s="7">
        <v>0</v>
      </c>
      <c r="J112" s="18">
        <f t="shared" si="23"/>
        <v>0</v>
      </c>
      <c r="K112" s="7">
        <v>4</v>
      </c>
      <c r="L112" s="7">
        <v>3</v>
      </c>
      <c r="M112" s="28">
        <f t="shared" si="24"/>
        <v>1</v>
      </c>
      <c r="N112" s="26">
        <f t="shared" si="25"/>
        <v>5</v>
      </c>
      <c r="O112" s="27">
        <v>0</v>
      </c>
      <c r="P112" s="27">
        <v>1</v>
      </c>
      <c r="Q112" s="29">
        <v>0</v>
      </c>
      <c r="R112" s="27">
        <v>1</v>
      </c>
      <c r="S112" s="30">
        <f t="shared" si="26"/>
        <v>2</v>
      </c>
      <c r="T112" s="31">
        <f t="shared" si="27"/>
        <v>42.5</v>
      </c>
    </row>
    <row r="113" spans="1:20">
      <c r="A113" s="17">
        <v>44338</v>
      </c>
      <c r="B113" s="7">
        <v>1</v>
      </c>
      <c r="C113" s="7">
        <v>1</v>
      </c>
      <c r="D113" s="18">
        <f t="shared" si="21"/>
        <v>0</v>
      </c>
      <c r="E113" s="7">
        <v>0</v>
      </c>
      <c r="F113" s="7">
        <v>0</v>
      </c>
      <c r="G113" s="18">
        <f t="shared" si="22"/>
        <v>0</v>
      </c>
      <c r="H113" s="7">
        <v>1</v>
      </c>
      <c r="I113" s="7">
        <v>1</v>
      </c>
      <c r="J113" s="18">
        <f t="shared" si="23"/>
        <v>0</v>
      </c>
      <c r="K113" s="7">
        <v>1</v>
      </c>
      <c r="L113" s="7">
        <v>1</v>
      </c>
      <c r="M113" s="18">
        <f t="shared" si="24"/>
        <v>0</v>
      </c>
      <c r="N113" s="26">
        <f t="shared" si="25"/>
        <v>3</v>
      </c>
      <c r="O113" s="27">
        <v>0</v>
      </c>
      <c r="P113" s="27">
        <v>0</v>
      </c>
      <c r="Q113" s="29">
        <v>0</v>
      </c>
      <c r="R113" s="27">
        <v>2</v>
      </c>
      <c r="S113" s="30">
        <f t="shared" si="26"/>
        <v>2</v>
      </c>
      <c r="T113" s="31">
        <f t="shared" si="27"/>
        <v>14.7</v>
      </c>
    </row>
    <row r="114" spans="1:20">
      <c r="A114" s="17">
        <v>44339</v>
      </c>
      <c r="B114" s="7">
        <v>0</v>
      </c>
      <c r="C114" s="7">
        <v>0</v>
      </c>
      <c r="D114" s="18">
        <f t="shared" si="21"/>
        <v>0</v>
      </c>
      <c r="E114" s="7">
        <v>0</v>
      </c>
      <c r="F114" s="7">
        <v>0</v>
      </c>
      <c r="G114" s="18">
        <f t="shared" si="22"/>
        <v>0</v>
      </c>
      <c r="H114" s="7">
        <v>0</v>
      </c>
      <c r="I114" s="7">
        <v>0</v>
      </c>
      <c r="J114" s="18">
        <f t="shared" si="23"/>
        <v>0</v>
      </c>
      <c r="K114" s="7">
        <v>2</v>
      </c>
      <c r="L114" s="7">
        <v>2</v>
      </c>
      <c r="M114" s="18">
        <f t="shared" si="24"/>
        <v>0</v>
      </c>
      <c r="N114" s="26">
        <f t="shared" si="25"/>
        <v>2</v>
      </c>
      <c r="O114" s="27">
        <v>0</v>
      </c>
      <c r="P114" s="27">
        <v>0</v>
      </c>
      <c r="Q114" s="29">
        <v>0</v>
      </c>
      <c r="R114" s="27">
        <v>1</v>
      </c>
      <c r="S114" s="30">
        <f t="shared" si="26"/>
        <v>1</v>
      </c>
      <c r="T114" s="31">
        <f t="shared" si="27"/>
        <v>19.8</v>
      </c>
    </row>
    <row r="115" spans="1:20">
      <c r="A115" s="17">
        <v>44340</v>
      </c>
      <c r="B115" s="7">
        <v>0</v>
      </c>
      <c r="C115" s="7">
        <v>0</v>
      </c>
      <c r="D115" s="18">
        <f t="shared" si="21"/>
        <v>0</v>
      </c>
      <c r="E115" s="7">
        <v>0</v>
      </c>
      <c r="F115" s="7">
        <v>0</v>
      </c>
      <c r="G115" s="18">
        <f t="shared" si="22"/>
        <v>0</v>
      </c>
      <c r="H115" s="7">
        <v>2</v>
      </c>
      <c r="I115" s="7">
        <v>2</v>
      </c>
      <c r="J115" s="18">
        <f t="shared" si="23"/>
        <v>0</v>
      </c>
      <c r="K115" s="7">
        <v>1</v>
      </c>
      <c r="L115" s="7">
        <v>1</v>
      </c>
      <c r="M115" s="18">
        <f t="shared" si="24"/>
        <v>0</v>
      </c>
      <c r="N115" s="26">
        <f t="shared" si="25"/>
        <v>3</v>
      </c>
      <c r="O115" s="27">
        <v>0</v>
      </c>
      <c r="P115" s="27">
        <v>0</v>
      </c>
      <c r="Q115" s="29">
        <v>0</v>
      </c>
      <c r="R115" s="27">
        <v>3</v>
      </c>
      <c r="S115" s="30">
        <f t="shared" si="26"/>
        <v>3</v>
      </c>
      <c r="T115" s="31">
        <f t="shared" si="27"/>
        <v>13.7</v>
      </c>
    </row>
    <row r="116" spans="1:20">
      <c r="A116" s="17">
        <v>44341</v>
      </c>
      <c r="B116" s="7">
        <v>0</v>
      </c>
      <c r="C116" s="7">
        <v>0</v>
      </c>
      <c r="D116" s="18">
        <f t="shared" si="21"/>
        <v>0</v>
      </c>
      <c r="E116" s="7">
        <v>0</v>
      </c>
      <c r="F116" s="7">
        <v>0</v>
      </c>
      <c r="G116" s="18">
        <f t="shared" si="22"/>
        <v>0</v>
      </c>
      <c r="H116" s="7">
        <v>0</v>
      </c>
      <c r="I116" s="7">
        <v>0</v>
      </c>
      <c r="J116" s="18">
        <f t="shared" si="23"/>
        <v>0</v>
      </c>
      <c r="K116" s="7">
        <v>1</v>
      </c>
      <c r="L116" s="7">
        <v>0</v>
      </c>
      <c r="M116" s="28">
        <f t="shared" si="24"/>
        <v>1</v>
      </c>
      <c r="N116" s="26">
        <f t="shared" si="25"/>
        <v>1</v>
      </c>
      <c r="O116" s="27">
        <v>0</v>
      </c>
      <c r="P116" s="27">
        <v>0</v>
      </c>
      <c r="Q116" s="29">
        <v>0</v>
      </c>
      <c r="R116" s="27">
        <v>4</v>
      </c>
      <c r="S116" s="30">
        <f t="shared" si="26"/>
        <v>4</v>
      </c>
      <c r="T116" s="31">
        <f t="shared" si="27"/>
        <v>9.9</v>
      </c>
    </row>
    <row r="117" spans="1:20">
      <c r="A117" s="17">
        <v>44342</v>
      </c>
      <c r="B117" s="7">
        <v>1</v>
      </c>
      <c r="C117" s="7">
        <v>1</v>
      </c>
      <c r="D117" s="18">
        <f t="shared" si="21"/>
        <v>0</v>
      </c>
      <c r="E117" s="7">
        <v>0</v>
      </c>
      <c r="F117" s="7">
        <v>0</v>
      </c>
      <c r="G117" s="18">
        <f t="shared" si="22"/>
        <v>0</v>
      </c>
      <c r="H117" s="7">
        <v>0</v>
      </c>
      <c r="I117" s="7">
        <v>0</v>
      </c>
      <c r="J117" s="18">
        <f t="shared" si="23"/>
        <v>0</v>
      </c>
      <c r="K117" s="7">
        <v>1</v>
      </c>
      <c r="L117" s="7">
        <v>1</v>
      </c>
      <c r="M117" s="18">
        <f t="shared" si="24"/>
        <v>0</v>
      </c>
      <c r="N117" s="26">
        <f t="shared" si="25"/>
        <v>2</v>
      </c>
      <c r="O117" s="27">
        <v>0</v>
      </c>
      <c r="P117" s="27">
        <v>0</v>
      </c>
      <c r="Q117" s="29">
        <v>0</v>
      </c>
      <c r="R117" s="27">
        <v>1</v>
      </c>
      <c r="S117" s="30">
        <f t="shared" si="26"/>
        <v>1</v>
      </c>
      <c r="T117" s="31">
        <f t="shared" si="27"/>
        <v>12.8</v>
      </c>
    </row>
    <row r="118" spans="1:20">
      <c r="A118" s="17">
        <v>44343</v>
      </c>
      <c r="B118" s="7">
        <v>0</v>
      </c>
      <c r="C118" s="7">
        <v>0</v>
      </c>
      <c r="D118" s="18">
        <f t="shared" si="21"/>
        <v>0</v>
      </c>
      <c r="E118" s="7">
        <v>0</v>
      </c>
      <c r="F118" s="7">
        <v>0</v>
      </c>
      <c r="G118" s="18">
        <f t="shared" si="22"/>
        <v>0</v>
      </c>
      <c r="H118" s="7">
        <v>0</v>
      </c>
      <c r="I118" s="7">
        <v>0</v>
      </c>
      <c r="J118" s="18">
        <f t="shared" si="23"/>
        <v>0</v>
      </c>
      <c r="K118" s="7">
        <v>2</v>
      </c>
      <c r="L118" s="7">
        <v>2</v>
      </c>
      <c r="M118" s="18">
        <f t="shared" si="24"/>
        <v>0</v>
      </c>
      <c r="N118" s="26">
        <f t="shared" si="25"/>
        <v>2</v>
      </c>
      <c r="O118" s="27">
        <v>0</v>
      </c>
      <c r="P118" s="27">
        <v>0</v>
      </c>
      <c r="Q118" s="29">
        <v>0</v>
      </c>
      <c r="R118" s="27">
        <v>0</v>
      </c>
      <c r="S118" s="30">
        <f t="shared" si="26"/>
        <v>0</v>
      </c>
      <c r="T118" s="31">
        <f t="shared" si="27"/>
        <v>19.8</v>
      </c>
    </row>
    <row r="119" spans="1:20">
      <c r="A119" s="17">
        <v>44344</v>
      </c>
      <c r="B119" s="7">
        <v>0</v>
      </c>
      <c r="C119" s="7">
        <v>0</v>
      </c>
      <c r="D119" s="18">
        <f t="shared" si="21"/>
        <v>0</v>
      </c>
      <c r="E119" s="7">
        <v>0</v>
      </c>
      <c r="F119" s="7">
        <v>0</v>
      </c>
      <c r="G119" s="18">
        <f t="shared" si="22"/>
        <v>0</v>
      </c>
      <c r="H119" s="7">
        <v>0</v>
      </c>
      <c r="I119" s="7">
        <v>0</v>
      </c>
      <c r="J119" s="18">
        <f t="shared" si="23"/>
        <v>0</v>
      </c>
      <c r="K119" s="7">
        <v>1</v>
      </c>
      <c r="L119" s="7">
        <v>1</v>
      </c>
      <c r="M119" s="18">
        <f t="shared" si="24"/>
        <v>0</v>
      </c>
      <c r="N119" s="26">
        <f t="shared" si="25"/>
        <v>1</v>
      </c>
      <c r="O119" s="27">
        <v>0</v>
      </c>
      <c r="P119" s="27">
        <v>0</v>
      </c>
      <c r="Q119" s="27">
        <v>0</v>
      </c>
      <c r="R119" s="27">
        <v>0</v>
      </c>
      <c r="S119" s="30">
        <f t="shared" si="26"/>
        <v>0</v>
      </c>
      <c r="T119" s="31">
        <f t="shared" si="27"/>
        <v>9.9</v>
      </c>
    </row>
    <row r="120" spans="1:20">
      <c r="A120" s="17">
        <v>44345</v>
      </c>
      <c r="B120" s="7">
        <v>0</v>
      </c>
      <c r="C120" s="7">
        <v>0</v>
      </c>
      <c r="D120" s="18">
        <f t="shared" si="21"/>
        <v>0</v>
      </c>
      <c r="E120" s="7">
        <v>0</v>
      </c>
      <c r="F120" s="7">
        <v>0</v>
      </c>
      <c r="G120" s="18">
        <f t="shared" si="22"/>
        <v>0</v>
      </c>
      <c r="H120" s="7">
        <v>0</v>
      </c>
      <c r="I120" s="7">
        <v>0</v>
      </c>
      <c r="J120" s="18">
        <f t="shared" si="23"/>
        <v>0</v>
      </c>
      <c r="K120" s="7">
        <v>2</v>
      </c>
      <c r="L120" s="7">
        <v>2</v>
      </c>
      <c r="M120" s="18">
        <f t="shared" si="24"/>
        <v>0</v>
      </c>
      <c r="N120" s="26">
        <f t="shared" si="25"/>
        <v>2</v>
      </c>
      <c r="O120" s="27">
        <v>0</v>
      </c>
      <c r="P120" s="27">
        <v>0</v>
      </c>
      <c r="Q120" s="27">
        <v>0</v>
      </c>
      <c r="R120" s="27">
        <v>0</v>
      </c>
      <c r="S120" s="30">
        <f t="shared" si="26"/>
        <v>0</v>
      </c>
      <c r="T120" s="31">
        <f t="shared" si="27"/>
        <v>19.8</v>
      </c>
    </row>
    <row r="121" spans="1:20">
      <c r="A121" s="17">
        <v>44346</v>
      </c>
      <c r="B121" s="7">
        <v>0</v>
      </c>
      <c r="C121" s="7">
        <v>0</v>
      </c>
      <c r="D121" s="18">
        <f t="shared" si="21"/>
        <v>0</v>
      </c>
      <c r="E121" s="7">
        <v>0</v>
      </c>
      <c r="F121" s="7">
        <v>0</v>
      </c>
      <c r="G121" s="18">
        <f t="shared" si="22"/>
        <v>0</v>
      </c>
      <c r="H121" s="7">
        <v>0</v>
      </c>
      <c r="I121" s="7">
        <v>0</v>
      </c>
      <c r="J121" s="18">
        <f t="shared" si="23"/>
        <v>0</v>
      </c>
      <c r="K121" s="7">
        <v>2</v>
      </c>
      <c r="L121" s="7">
        <v>2</v>
      </c>
      <c r="M121" s="18">
        <f t="shared" si="24"/>
        <v>0</v>
      </c>
      <c r="N121" s="26">
        <f t="shared" si="25"/>
        <v>2</v>
      </c>
      <c r="O121" s="27">
        <v>0</v>
      </c>
      <c r="P121" s="27">
        <v>0</v>
      </c>
      <c r="Q121" s="27">
        <v>0</v>
      </c>
      <c r="R121" s="27">
        <v>0</v>
      </c>
      <c r="S121" s="30">
        <f t="shared" si="26"/>
        <v>0</v>
      </c>
      <c r="T121" s="31">
        <f t="shared" si="27"/>
        <v>19.8</v>
      </c>
    </row>
    <row r="122" spans="1:20">
      <c r="A122" s="17">
        <v>44347</v>
      </c>
      <c r="B122" s="7">
        <v>0</v>
      </c>
      <c r="C122" s="7">
        <v>0</v>
      </c>
      <c r="D122" s="18">
        <f t="shared" si="21"/>
        <v>0</v>
      </c>
      <c r="E122" s="7">
        <v>0</v>
      </c>
      <c r="F122" s="7">
        <v>0</v>
      </c>
      <c r="G122" s="18">
        <f t="shared" si="22"/>
        <v>0</v>
      </c>
      <c r="H122" s="7">
        <v>0</v>
      </c>
      <c r="I122" s="7">
        <v>0</v>
      </c>
      <c r="J122" s="18">
        <f t="shared" si="23"/>
        <v>0</v>
      </c>
      <c r="K122" s="7">
        <v>2</v>
      </c>
      <c r="L122" s="7">
        <v>2</v>
      </c>
      <c r="M122" s="18">
        <f t="shared" si="24"/>
        <v>0</v>
      </c>
      <c r="N122" s="26">
        <f t="shared" si="25"/>
        <v>2</v>
      </c>
      <c r="O122" s="27">
        <v>0</v>
      </c>
      <c r="P122" s="27">
        <v>0</v>
      </c>
      <c r="Q122" s="29">
        <v>0</v>
      </c>
      <c r="R122" s="27">
        <v>1</v>
      </c>
      <c r="S122" s="30">
        <f t="shared" si="26"/>
        <v>1</v>
      </c>
      <c r="T122" s="31">
        <f t="shared" si="27"/>
        <v>19.8</v>
      </c>
    </row>
    <row r="123" spans="1:20">
      <c r="A123" s="17">
        <v>44348</v>
      </c>
      <c r="B123" s="7">
        <v>0</v>
      </c>
      <c r="C123" s="7">
        <v>0</v>
      </c>
      <c r="D123" s="18">
        <f t="shared" si="21"/>
        <v>0</v>
      </c>
      <c r="E123" s="7">
        <v>1</v>
      </c>
      <c r="F123" s="7">
        <v>1</v>
      </c>
      <c r="G123" s="18">
        <f t="shared" si="22"/>
        <v>0</v>
      </c>
      <c r="H123" s="7">
        <v>0</v>
      </c>
      <c r="I123" s="7">
        <v>0</v>
      </c>
      <c r="J123" s="18">
        <f t="shared" si="23"/>
        <v>0</v>
      </c>
      <c r="K123" s="7">
        <v>2</v>
      </c>
      <c r="L123" s="7">
        <v>2</v>
      </c>
      <c r="M123" s="18">
        <f t="shared" si="24"/>
        <v>0</v>
      </c>
      <c r="N123" s="26">
        <f t="shared" si="25"/>
        <v>3</v>
      </c>
      <c r="O123" s="27">
        <v>0</v>
      </c>
      <c r="P123" s="27">
        <v>0</v>
      </c>
      <c r="Q123" s="29">
        <v>0</v>
      </c>
      <c r="R123" s="27">
        <v>2</v>
      </c>
      <c r="S123" s="30">
        <f t="shared" si="26"/>
        <v>2</v>
      </c>
      <c r="T123" s="31">
        <f t="shared" si="27"/>
        <v>21.7</v>
      </c>
    </row>
    <row r="124" spans="1:20">
      <c r="A124" s="17">
        <v>44349</v>
      </c>
      <c r="B124" s="7">
        <v>0</v>
      </c>
      <c r="C124" s="7">
        <v>0</v>
      </c>
      <c r="D124" s="18">
        <f t="shared" si="21"/>
        <v>0</v>
      </c>
      <c r="E124" s="7">
        <v>1</v>
      </c>
      <c r="F124" s="7">
        <v>1</v>
      </c>
      <c r="G124" s="18">
        <f t="shared" si="22"/>
        <v>0</v>
      </c>
      <c r="H124" s="7">
        <v>0</v>
      </c>
      <c r="I124" s="7">
        <v>0</v>
      </c>
      <c r="J124" s="18">
        <f t="shared" si="23"/>
        <v>0</v>
      </c>
      <c r="K124" s="7">
        <v>2</v>
      </c>
      <c r="L124" s="7">
        <v>2</v>
      </c>
      <c r="M124" s="18">
        <f t="shared" si="24"/>
        <v>0</v>
      </c>
      <c r="N124" s="26">
        <f t="shared" si="25"/>
        <v>3</v>
      </c>
      <c r="O124" s="27">
        <v>0</v>
      </c>
      <c r="P124" s="27">
        <v>0</v>
      </c>
      <c r="Q124" s="29">
        <v>0</v>
      </c>
      <c r="R124" s="27">
        <v>1</v>
      </c>
      <c r="S124" s="30">
        <f t="shared" si="26"/>
        <v>1</v>
      </c>
      <c r="T124" s="31">
        <f t="shared" si="27"/>
        <v>21.7</v>
      </c>
    </row>
    <row r="125" spans="1:20">
      <c r="A125" s="17">
        <v>44350</v>
      </c>
      <c r="B125" s="7">
        <v>0</v>
      </c>
      <c r="C125" s="7">
        <v>0</v>
      </c>
      <c r="D125" s="18">
        <f t="shared" si="21"/>
        <v>0</v>
      </c>
      <c r="E125" s="7">
        <v>0</v>
      </c>
      <c r="F125" s="7">
        <v>0</v>
      </c>
      <c r="G125" s="18">
        <f t="shared" si="22"/>
        <v>0</v>
      </c>
      <c r="H125" s="7">
        <v>1</v>
      </c>
      <c r="I125" s="7">
        <v>1</v>
      </c>
      <c r="J125" s="18">
        <f t="shared" si="23"/>
        <v>0</v>
      </c>
      <c r="K125" s="7">
        <v>1</v>
      </c>
      <c r="L125" s="7">
        <v>1</v>
      </c>
      <c r="M125" s="18">
        <f t="shared" si="24"/>
        <v>0</v>
      </c>
      <c r="N125" s="26">
        <f t="shared" si="25"/>
        <v>2</v>
      </c>
      <c r="O125" s="27">
        <v>0</v>
      </c>
      <c r="P125" s="27">
        <v>0</v>
      </c>
      <c r="Q125" s="29">
        <v>0</v>
      </c>
      <c r="R125" s="27">
        <v>0</v>
      </c>
      <c r="S125" s="30">
        <f t="shared" si="26"/>
        <v>0</v>
      </c>
      <c r="T125" s="31">
        <f t="shared" si="27"/>
        <v>11.8</v>
      </c>
    </row>
    <row r="126" spans="1:20">
      <c r="A126" s="17">
        <v>44351</v>
      </c>
      <c r="B126" s="7">
        <v>0</v>
      </c>
      <c r="C126" s="7">
        <v>0</v>
      </c>
      <c r="D126" s="18">
        <f t="shared" si="21"/>
        <v>0</v>
      </c>
      <c r="E126" s="7">
        <v>0</v>
      </c>
      <c r="F126" s="7">
        <v>0</v>
      </c>
      <c r="G126" s="18">
        <f t="shared" si="22"/>
        <v>0</v>
      </c>
      <c r="H126" s="7">
        <v>0</v>
      </c>
      <c r="I126" s="7">
        <v>0</v>
      </c>
      <c r="J126" s="18">
        <f t="shared" si="23"/>
        <v>0</v>
      </c>
      <c r="K126" s="7">
        <v>1</v>
      </c>
      <c r="L126" s="7">
        <v>1</v>
      </c>
      <c r="M126" s="18">
        <f t="shared" si="24"/>
        <v>0</v>
      </c>
      <c r="N126" s="26">
        <f t="shared" si="25"/>
        <v>1</v>
      </c>
      <c r="O126" s="27">
        <v>0</v>
      </c>
      <c r="P126" s="27">
        <v>0</v>
      </c>
      <c r="Q126" s="29">
        <v>0</v>
      </c>
      <c r="R126" s="27">
        <v>0</v>
      </c>
      <c r="S126" s="30">
        <f t="shared" si="26"/>
        <v>0</v>
      </c>
      <c r="T126" s="31">
        <f t="shared" si="27"/>
        <v>9.9</v>
      </c>
    </row>
    <row r="127" spans="1:20">
      <c r="A127" s="17">
        <v>44352</v>
      </c>
      <c r="B127" s="7">
        <v>0</v>
      </c>
      <c r="C127" s="7">
        <v>0</v>
      </c>
      <c r="D127" s="18">
        <f t="shared" si="21"/>
        <v>0</v>
      </c>
      <c r="E127" s="7">
        <v>0</v>
      </c>
      <c r="F127" s="7">
        <v>0</v>
      </c>
      <c r="G127" s="18">
        <f t="shared" si="22"/>
        <v>0</v>
      </c>
      <c r="H127" s="7">
        <v>1</v>
      </c>
      <c r="I127" s="7">
        <v>1</v>
      </c>
      <c r="J127" s="18">
        <f t="shared" si="23"/>
        <v>0</v>
      </c>
      <c r="K127" s="7">
        <v>2</v>
      </c>
      <c r="L127" s="7">
        <v>2</v>
      </c>
      <c r="M127" s="18">
        <f t="shared" si="24"/>
        <v>0</v>
      </c>
      <c r="N127" s="26">
        <f t="shared" si="25"/>
        <v>3</v>
      </c>
      <c r="O127" s="27">
        <v>0</v>
      </c>
      <c r="P127" s="27">
        <v>0</v>
      </c>
      <c r="Q127" s="29">
        <v>0</v>
      </c>
      <c r="R127" s="27">
        <v>2</v>
      </c>
      <c r="S127" s="30">
        <f t="shared" si="26"/>
        <v>2</v>
      </c>
      <c r="T127" s="31">
        <f t="shared" si="27"/>
        <v>21.7</v>
      </c>
    </row>
    <row r="128" spans="1:20">
      <c r="A128" s="17">
        <v>44353</v>
      </c>
      <c r="B128" s="7">
        <v>1</v>
      </c>
      <c r="C128" s="7">
        <v>1</v>
      </c>
      <c r="D128" s="18">
        <f t="shared" si="21"/>
        <v>0</v>
      </c>
      <c r="E128" s="7">
        <v>0</v>
      </c>
      <c r="F128" s="7">
        <v>0</v>
      </c>
      <c r="G128" s="18">
        <f t="shared" si="22"/>
        <v>0</v>
      </c>
      <c r="H128" s="7">
        <v>0</v>
      </c>
      <c r="I128" s="7">
        <v>0</v>
      </c>
      <c r="J128" s="18">
        <f t="shared" si="23"/>
        <v>0</v>
      </c>
      <c r="K128" s="7">
        <v>2</v>
      </c>
      <c r="L128" s="7">
        <v>1</v>
      </c>
      <c r="M128" s="28">
        <f t="shared" si="24"/>
        <v>1</v>
      </c>
      <c r="N128" s="26">
        <f t="shared" si="25"/>
        <v>3</v>
      </c>
      <c r="O128" s="27">
        <v>1</v>
      </c>
      <c r="P128" s="27">
        <v>1</v>
      </c>
      <c r="Q128" s="29">
        <v>0</v>
      </c>
      <c r="R128" s="27">
        <v>3</v>
      </c>
      <c r="S128" s="30">
        <f t="shared" si="26"/>
        <v>5</v>
      </c>
      <c r="T128" s="31">
        <f t="shared" si="27"/>
        <v>22.7</v>
      </c>
    </row>
    <row r="129" spans="1:20">
      <c r="A129" s="17">
        <v>44354</v>
      </c>
      <c r="B129" s="7">
        <v>1</v>
      </c>
      <c r="C129" s="7">
        <v>1</v>
      </c>
      <c r="D129" s="18">
        <f t="shared" si="21"/>
        <v>0</v>
      </c>
      <c r="E129" s="7">
        <v>0</v>
      </c>
      <c r="F129" s="7">
        <v>0</v>
      </c>
      <c r="G129" s="18">
        <f t="shared" si="22"/>
        <v>0</v>
      </c>
      <c r="H129" s="7">
        <v>0</v>
      </c>
      <c r="I129" s="7">
        <v>0</v>
      </c>
      <c r="J129" s="18">
        <f t="shared" si="23"/>
        <v>0</v>
      </c>
      <c r="K129" s="7">
        <v>3</v>
      </c>
      <c r="L129" s="7">
        <v>3</v>
      </c>
      <c r="M129" s="18">
        <f t="shared" si="24"/>
        <v>0</v>
      </c>
      <c r="N129" s="26">
        <f t="shared" si="25"/>
        <v>4</v>
      </c>
      <c r="O129" s="27">
        <v>0</v>
      </c>
      <c r="P129" s="27">
        <v>0</v>
      </c>
      <c r="Q129" s="29">
        <v>0</v>
      </c>
      <c r="R129" s="27">
        <v>2</v>
      </c>
      <c r="S129" s="30">
        <f t="shared" si="26"/>
        <v>2</v>
      </c>
      <c r="T129" s="31">
        <f t="shared" si="27"/>
        <v>32.6</v>
      </c>
    </row>
    <row r="130" spans="1:20">
      <c r="A130" s="17">
        <v>44355</v>
      </c>
      <c r="B130" s="7">
        <v>0</v>
      </c>
      <c r="C130" s="7">
        <v>0</v>
      </c>
      <c r="D130" s="18">
        <f t="shared" si="21"/>
        <v>0</v>
      </c>
      <c r="E130" s="7">
        <v>0</v>
      </c>
      <c r="F130" s="7">
        <v>0</v>
      </c>
      <c r="G130" s="18">
        <f t="shared" si="22"/>
        <v>0</v>
      </c>
      <c r="H130" s="7">
        <v>0</v>
      </c>
      <c r="I130" s="7">
        <v>0</v>
      </c>
      <c r="J130" s="18">
        <f t="shared" si="23"/>
        <v>0</v>
      </c>
      <c r="K130" s="7">
        <v>5</v>
      </c>
      <c r="L130" s="7">
        <v>5</v>
      </c>
      <c r="M130" s="18">
        <f t="shared" si="24"/>
        <v>0</v>
      </c>
      <c r="N130" s="26">
        <f t="shared" si="25"/>
        <v>5</v>
      </c>
      <c r="O130" s="27">
        <v>0</v>
      </c>
      <c r="P130" s="27">
        <v>0</v>
      </c>
      <c r="Q130" s="29">
        <v>0</v>
      </c>
      <c r="R130" s="27">
        <v>1</v>
      </c>
      <c r="S130" s="30">
        <f t="shared" si="26"/>
        <v>1</v>
      </c>
      <c r="T130" s="31">
        <f t="shared" si="27"/>
        <v>49.5</v>
      </c>
    </row>
    <row r="131" spans="1:20">
      <c r="A131" s="17">
        <v>44356</v>
      </c>
      <c r="B131" s="7">
        <v>0</v>
      </c>
      <c r="C131" s="7">
        <v>0</v>
      </c>
      <c r="D131" s="18">
        <f t="shared" si="21"/>
        <v>0</v>
      </c>
      <c r="E131" s="7">
        <v>0</v>
      </c>
      <c r="F131" s="7">
        <v>0</v>
      </c>
      <c r="G131" s="18">
        <f t="shared" si="22"/>
        <v>0</v>
      </c>
      <c r="H131" s="7">
        <v>0</v>
      </c>
      <c r="I131" s="7">
        <v>0</v>
      </c>
      <c r="J131" s="18">
        <f t="shared" si="23"/>
        <v>0</v>
      </c>
      <c r="K131" s="7">
        <v>2</v>
      </c>
      <c r="L131" s="7">
        <v>2</v>
      </c>
      <c r="M131" s="18">
        <f t="shared" si="24"/>
        <v>0</v>
      </c>
      <c r="N131" s="26">
        <f t="shared" si="25"/>
        <v>2</v>
      </c>
      <c r="O131" s="27">
        <v>0</v>
      </c>
      <c r="P131" s="27">
        <v>0</v>
      </c>
      <c r="Q131" s="29">
        <v>0</v>
      </c>
      <c r="R131" s="27">
        <v>0</v>
      </c>
      <c r="S131" s="30">
        <f t="shared" si="26"/>
        <v>0</v>
      </c>
      <c r="T131" s="31">
        <f t="shared" si="27"/>
        <v>19.8</v>
      </c>
    </row>
  </sheetData>
  <mergeCells count="13">
    <mergeCell ref="B1:T1"/>
    <mergeCell ref="B2:D2"/>
    <mergeCell ref="E2:G2"/>
    <mergeCell ref="H2:J2"/>
    <mergeCell ref="K2:M2"/>
    <mergeCell ref="A1:A3"/>
    <mergeCell ref="N2:N3"/>
    <mergeCell ref="O2:O3"/>
    <mergeCell ref="P2:P3"/>
    <mergeCell ref="Q2:Q3"/>
    <mergeCell ref="R2:R3"/>
    <mergeCell ref="S2:S3"/>
    <mergeCell ref="T2:T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2"/>
  <sheetViews>
    <sheetView workbookViewId="0">
      <selection activeCell="L2" sqref="L$1:M$1048576"/>
    </sheetView>
  </sheetViews>
  <sheetFormatPr defaultColWidth="9" defaultRowHeight="16.8"/>
  <cols>
    <col min="2" max="2" width="12.5" customWidth="1"/>
    <col min="3" max="3" width="6.25" customWidth="1"/>
    <col min="4" max="4" width="12.5" customWidth="1"/>
    <col min="5" max="5" width="6.25" customWidth="1"/>
    <col min="6" max="6" width="9.625" customWidth="1"/>
    <col min="7" max="7" width="7.375" customWidth="1"/>
    <col min="8" max="8" width="10.125" customWidth="1"/>
    <col min="9" max="9" width="7.875" customWidth="1"/>
    <col min="10" max="10" width="9.625" customWidth="1"/>
    <col min="11" max="11" width="5.5" customWidth="1"/>
  </cols>
  <sheetData>
    <row r="1" ht="45.75" customHeight="1" spans="1:11">
      <c r="A1" s="1" t="s">
        <v>0</v>
      </c>
      <c r="B1" s="2" t="s">
        <v>30</v>
      </c>
      <c r="C1" s="2"/>
      <c r="D1" s="2"/>
      <c r="E1" s="2"/>
      <c r="F1" s="2"/>
      <c r="G1" s="2"/>
      <c r="H1" s="2"/>
      <c r="I1" s="2"/>
      <c r="J1" s="2"/>
      <c r="K1" s="2"/>
    </row>
    <row r="2" ht="36" customHeight="1" spans="1:11">
      <c r="A2" s="1"/>
      <c r="B2" s="3" t="s">
        <v>12</v>
      </c>
      <c r="C2" s="3" t="s">
        <v>31</v>
      </c>
      <c r="D2" s="4" t="s">
        <v>13</v>
      </c>
      <c r="E2" s="4" t="s">
        <v>31</v>
      </c>
      <c r="F2" s="8" t="s">
        <v>14</v>
      </c>
      <c r="G2" s="8" t="s">
        <v>32</v>
      </c>
      <c r="H2" s="9" t="s">
        <v>15</v>
      </c>
      <c r="I2" s="9" t="s">
        <v>32</v>
      </c>
      <c r="J2" s="10" t="s">
        <v>16</v>
      </c>
      <c r="K2" s="10" t="s">
        <v>31</v>
      </c>
    </row>
    <row r="3" ht="24" customHeight="1" spans="1:11">
      <c r="A3" s="5">
        <v>44197</v>
      </c>
      <c r="B3" s="6">
        <f>总订购!B4-日订购!B6</f>
        <v>5634</v>
      </c>
      <c r="C3" s="6">
        <f>总订购!C4-日订购!S6</f>
        <v>5412</v>
      </c>
      <c r="D3" s="6">
        <v>0</v>
      </c>
      <c r="E3" s="6">
        <v>0</v>
      </c>
      <c r="F3" s="6">
        <f>总订购!F4-日订购!H6</f>
        <v>12401</v>
      </c>
      <c r="G3" s="6">
        <f>总订购!G4-日订购!T6</f>
        <v>11054</v>
      </c>
      <c r="H3" s="6">
        <f>总订购!H4-日订购!L6</f>
        <v>11695</v>
      </c>
      <c r="I3" s="6">
        <f>I4-日订购!U6</f>
        <v>5527</v>
      </c>
      <c r="J3" s="6">
        <f>总订购!J4-日订购!O6</f>
        <v>2133</v>
      </c>
      <c r="K3" s="6">
        <f>总订购!K4-日订购!V6</f>
        <v>0</v>
      </c>
    </row>
    <row r="4" ht="21" customHeight="1" spans="1:11">
      <c r="A4" s="5">
        <v>44198</v>
      </c>
      <c r="B4" s="6">
        <f>总订购!B5-日订购!B7</f>
        <v>5823</v>
      </c>
      <c r="C4" s="6">
        <f>总订购!C5-日订购!S7</f>
        <v>5634</v>
      </c>
      <c r="D4" s="6">
        <v>0</v>
      </c>
      <c r="E4" s="6">
        <v>0</v>
      </c>
      <c r="F4" s="6">
        <f>总订购!F5-日订购!H7</f>
        <v>12491</v>
      </c>
      <c r="G4" s="6">
        <f>总订购!G5-日订购!T7</f>
        <v>11085</v>
      </c>
      <c r="H4" s="6">
        <f>总订购!H5-日订购!L7</f>
        <v>11761</v>
      </c>
      <c r="I4" s="6">
        <f>I5-日订购!U7</f>
        <v>5546</v>
      </c>
      <c r="J4" s="6">
        <f>总订购!J5-日订购!O7</f>
        <v>2146</v>
      </c>
      <c r="K4" s="6">
        <f>总订购!K5-日订购!V7</f>
        <v>0</v>
      </c>
    </row>
    <row r="5" ht="21.95" customHeight="1" spans="1:11">
      <c r="A5" s="5">
        <v>44199</v>
      </c>
      <c r="B5" s="6">
        <f>总订购!B6-日订购!B8</f>
        <v>5954</v>
      </c>
      <c r="C5" s="6">
        <f>总订购!C6-日订购!S8</f>
        <v>5824</v>
      </c>
      <c r="D5" s="6">
        <v>0</v>
      </c>
      <c r="E5" s="6">
        <v>0</v>
      </c>
      <c r="F5" s="6">
        <f>总订购!F6-日订购!H8</f>
        <v>12555</v>
      </c>
      <c r="G5" s="6">
        <f>总订购!G6-日订购!T8</f>
        <v>11140</v>
      </c>
      <c r="H5" s="6">
        <f>总订购!H6-日订购!L8</f>
        <v>11797</v>
      </c>
      <c r="I5" s="6">
        <f>I6-日订购!U8</f>
        <v>5571</v>
      </c>
      <c r="J5" s="6">
        <f>总订购!J6-日订购!O8</f>
        <v>2158</v>
      </c>
      <c r="K5" s="6">
        <f>总订购!K6-日订购!V8</f>
        <v>0</v>
      </c>
    </row>
    <row r="6" ht="21" customHeight="1" spans="1:11">
      <c r="A6" s="5">
        <v>44200</v>
      </c>
      <c r="B6" s="6">
        <f>总订购!B7-日订购!B9</f>
        <v>6020</v>
      </c>
      <c r="C6" s="6">
        <f>总订购!C7-日订购!S9</f>
        <v>5954</v>
      </c>
      <c r="D6" s="6">
        <v>0</v>
      </c>
      <c r="E6" s="6">
        <v>0</v>
      </c>
      <c r="F6" s="6">
        <f>总订购!F7-日订购!H9</f>
        <v>12578</v>
      </c>
      <c r="G6" s="6">
        <f>总订购!G7-日订购!T9</f>
        <v>11204</v>
      </c>
      <c r="H6" s="6">
        <f>总订购!H7-日订购!L9</f>
        <v>11844</v>
      </c>
      <c r="I6" s="6">
        <f>I7-日订购!U9</f>
        <v>5611</v>
      </c>
      <c r="J6" s="6">
        <f>总订购!J7-日订购!O9</f>
        <v>2168</v>
      </c>
      <c r="K6" s="6">
        <f>总订购!K7-日订购!V9</f>
        <v>0</v>
      </c>
    </row>
    <row r="7" ht="23.1" customHeight="1" spans="1:11">
      <c r="A7" s="5">
        <v>44201</v>
      </c>
      <c r="B7" s="6">
        <f>总订购!B8-日订购!B10</f>
        <v>6022</v>
      </c>
      <c r="C7" s="6">
        <f>总订购!C8-日订购!S10</f>
        <v>6020</v>
      </c>
      <c r="D7" s="6">
        <v>0</v>
      </c>
      <c r="E7" s="6">
        <v>0</v>
      </c>
      <c r="F7" s="6">
        <f>总订购!F8-日订购!H10</f>
        <v>12578</v>
      </c>
      <c r="G7" s="6">
        <f>总订购!G8-日订购!T10</f>
        <v>11240</v>
      </c>
      <c r="H7" s="6">
        <f>总订购!H8-日订购!L10</f>
        <v>11846</v>
      </c>
      <c r="I7" s="6">
        <f>I8-日订购!U10</f>
        <v>5614</v>
      </c>
      <c r="J7" s="6">
        <f>总订购!J8-日订购!O10</f>
        <v>2168</v>
      </c>
      <c r="K7" s="6">
        <f>总订购!K8-日订购!V10</f>
        <v>0</v>
      </c>
    </row>
    <row r="8" ht="23.1" customHeight="1" spans="1:11">
      <c r="A8" s="5">
        <v>44202</v>
      </c>
      <c r="B8" s="6">
        <f>总订购!B9-日订购!B11</f>
        <v>6100</v>
      </c>
      <c r="C8" s="6">
        <f>总订购!C9-日订购!S11</f>
        <v>6047</v>
      </c>
      <c r="D8" s="6">
        <v>0</v>
      </c>
      <c r="E8" s="6">
        <v>0</v>
      </c>
      <c r="F8" s="6">
        <f>总订购!F9-日订购!H11</f>
        <v>12650</v>
      </c>
      <c r="G8" s="6">
        <f>总订购!G9-日订购!T11</f>
        <v>11267</v>
      </c>
      <c r="H8" s="6">
        <f>总订购!H9-日订购!L11</f>
        <v>11912</v>
      </c>
      <c r="I8" s="6">
        <f>I9-日订购!U11</f>
        <v>5615</v>
      </c>
      <c r="J8" s="6">
        <f>总订购!J9-日订购!O11</f>
        <v>2188</v>
      </c>
      <c r="K8" s="6">
        <f>总订购!K9-日订购!V11</f>
        <v>0</v>
      </c>
    </row>
    <row r="9" ht="21.95" customHeight="1" spans="1:11">
      <c r="A9" s="5">
        <v>44203</v>
      </c>
      <c r="B9" s="6">
        <f>总订购!B10-日订购!B12</f>
        <v>6139</v>
      </c>
      <c r="C9" s="6">
        <f>总订购!C10-日订购!S12</f>
        <v>6100</v>
      </c>
      <c r="D9" s="6">
        <v>0</v>
      </c>
      <c r="E9" s="6">
        <v>0</v>
      </c>
      <c r="F9" s="6">
        <f>总订购!F10-日订购!H12</f>
        <v>12689</v>
      </c>
      <c r="G9" s="6">
        <f>总订购!G10-日订购!T12</f>
        <v>11291</v>
      </c>
      <c r="H9" s="6">
        <f>总订购!H10-日订购!L12</f>
        <v>11946</v>
      </c>
      <c r="I9" s="6">
        <f>I10-日订购!U12</f>
        <v>5634</v>
      </c>
      <c r="J9" s="6">
        <f>总订购!J10-日订购!O12</f>
        <v>2195</v>
      </c>
      <c r="K9" s="6">
        <f>总订购!K10-日订购!V12</f>
        <v>0</v>
      </c>
    </row>
    <row r="10" ht="20.1" customHeight="1" spans="1:11">
      <c r="A10" s="5">
        <v>44204</v>
      </c>
      <c r="B10" s="6">
        <f>总订购!B11-日订购!B13</f>
        <v>6201</v>
      </c>
      <c r="C10" s="6">
        <f>总订购!C11-日订购!S13</f>
        <v>6139</v>
      </c>
      <c r="D10" s="6">
        <v>0</v>
      </c>
      <c r="E10" s="6">
        <v>0</v>
      </c>
      <c r="F10" s="6">
        <f>总订购!F11-日订购!H13</f>
        <v>12867</v>
      </c>
      <c r="G10" s="6">
        <f>总订购!G11-日订购!T13</f>
        <v>11321</v>
      </c>
      <c r="H10" s="6">
        <f>总订购!H11-日订购!L13</f>
        <v>11981</v>
      </c>
      <c r="I10" s="6">
        <f>I11-日订购!U13</f>
        <v>5656</v>
      </c>
      <c r="J10" s="6">
        <f>总订购!J11-日订购!O13</f>
        <v>2202</v>
      </c>
      <c r="K10" s="6">
        <f>总订购!K11-日订购!V13</f>
        <v>0</v>
      </c>
    </row>
    <row r="11" ht="21.95" customHeight="1" spans="1:11">
      <c r="A11" s="5">
        <v>44205</v>
      </c>
      <c r="B11" s="6">
        <f>总订购!B12-日订购!B14</f>
        <v>6274</v>
      </c>
      <c r="C11" s="6">
        <f>总订购!C12-日订购!S14</f>
        <v>6201</v>
      </c>
      <c r="D11" s="6">
        <v>0</v>
      </c>
      <c r="E11" s="6">
        <v>0</v>
      </c>
      <c r="F11" s="6">
        <f>总订购!F12-日订购!H14</f>
        <v>13146</v>
      </c>
      <c r="G11" s="6">
        <f>总订购!G12-日订购!T14</f>
        <v>11359</v>
      </c>
      <c r="H11" s="6">
        <f>总订购!H12-日订购!L14</f>
        <v>12026</v>
      </c>
      <c r="I11" s="6">
        <f>I12-日订购!U14</f>
        <v>5670</v>
      </c>
      <c r="J11" s="6">
        <f>总订购!J12-日订购!O14</f>
        <v>2212</v>
      </c>
      <c r="K11" s="6">
        <f>总订购!K12-日订购!V14</f>
        <v>0</v>
      </c>
    </row>
    <row r="12" ht="20.1" customHeight="1" spans="1:11">
      <c r="A12" s="5">
        <v>44206</v>
      </c>
      <c r="B12" s="6">
        <f>总订购!B13-日订购!B15</f>
        <v>6355</v>
      </c>
      <c r="C12" s="6">
        <f>总订购!C13-日订购!S15</f>
        <v>6274</v>
      </c>
      <c r="D12" s="6">
        <v>0</v>
      </c>
      <c r="E12" s="6">
        <v>0</v>
      </c>
      <c r="F12" s="6">
        <f>总订购!F13-日订购!H15</f>
        <v>13390</v>
      </c>
      <c r="G12" s="6">
        <f>总订购!G13-日订购!T15</f>
        <v>11410</v>
      </c>
      <c r="H12" s="6">
        <f>总订购!H13-日订购!L15</f>
        <v>12073</v>
      </c>
      <c r="I12" s="6">
        <f>I13-日订购!U15</f>
        <v>5697</v>
      </c>
      <c r="J12" s="6">
        <f>总订购!J13-日订购!O15</f>
        <v>2219</v>
      </c>
      <c r="K12" s="6">
        <f>总订购!K13-日订购!V15</f>
        <v>0</v>
      </c>
    </row>
    <row r="13" ht="21" customHeight="1" spans="1:11">
      <c r="A13" s="5">
        <v>44207</v>
      </c>
      <c r="B13" s="6">
        <f>总订购!B14-日订购!B16</f>
        <v>6427</v>
      </c>
      <c r="C13" s="6">
        <f>总订购!C14-日订购!S16</f>
        <v>6355</v>
      </c>
      <c r="D13" s="6">
        <v>0</v>
      </c>
      <c r="E13" s="6">
        <v>0</v>
      </c>
      <c r="F13" s="6">
        <f>总订购!F14-日订购!H16</f>
        <v>13649</v>
      </c>
      <c r="G13" s="6">
        <f>总订购!G14-日订购!T16</f>
        <v>11503</v>
      </c>
      <c r="H13" s="6">
        <f>总订购!H14-日订购!L16</f>
        <v>12108</v>
      </c>
      <c r="I13" s="6">
        <f>I14-日订购!U16</f>
        <v>5721</v>
      </c>
      <c r="J13" s="6">
        <f>总订购!J14-日订购!O16</f>
        <v>2230</v>
      </c>
      <c r="K13" s="6">
        <f>总订购!K14-日订购!V16</f>
        <v>0</v>
      </c>
    </row>
    <row r="14" spans="1:11">
      <c r="A14" s="5">
        <v>44208</v>
      </c>
      <c r="B14" s="7">
        <v>6475</v>
      </c>
      <c r="C14" s="7">
        <v>6427</v>
      </c>
      <c r="D14" s="6">
        <v>0</v>
      </c>
      <c r="E14" s="6">
        <v>0</v>
      </c>
      <c r="F14" s="7">
        <v>13995</v>
      </c>
      <c r="G14" s="7">
        <v>11563</v>
      </c>
      <c r="H14" s="7">
        <v>12135</v>
      </c>
      <c r="I14" s="6">
        <f>I15-日订购!U17</f>
        <v>5747</v>
      </c>
      <c r="J14" s="7">
        <v>2239</v>
      </c>
      <c r="K14" s="7">
        <v>0</v>
      </c>
    </row>
    <row r="15" spans="1:11">
      <c r="A15" s="5">
        <v>44209</v>
      </c>
      <c r="B15" s="6">
        <f>SUM(总订购!B14,日订购!B17)</f>
        <v>6534</v>
      </c>
      <c r="C15" s="6">
        <f>SUM(总订购!C14,日订购!S17)</f>
        <v>6475</v>
      </c>
      <c r="D15" s="6">
        <v>0</v>
      </c>
      <c r="E15" s="6">
        <v>0</v>
      </c>
      <c r="F15" s="6">
        <f>SUM(总订购!F14,日订购!H17)</f>
        <v>14400</v>
      </c>
      <c r="G15" s="6">
        <f>SUM(总订购!G14,日订购!T17)</f>
        <v>11597</v>
      </c>
      <c r="H15" s="6">
        <f>SUM(总订购!H14,日订购!L17)</f>
        <v>12166</v>
      </c>
      <c r="I15" s="6">
        <f>I16-日订购!U18</f>
        <v>5767</v>
      </c>
      <c r="J15" s="6">
        <f>SUM(总订购!J14,日订购!O17)</f>
        <v>2243</v>
      </c>
      <c r="K15" s="6">
        <f>SUM(总订购!K14,日订购!V17)</f>
        <v>0</v>
      </c>
    </row>
    <row r="16" spans="1:11">
      <c r="A16" s="5">
        <v>44210</v>
      </c>
      <c r="B16" s="6">
        <f>SUM(总订购!B15,日订购!B18)</f>
        <v>6599</v>
      </c>
      <c r="C16" s="6">
        <f>SUM(总订购!C15,日订购!S18)</f>
        <v>6534</v>
      </c>
      <c r="D16" s="6">
        <v>0</v>
      </c>
      <c r="E16" s="6">
        <v>0</v>
      </c>
      <c r="F16" s="6">
        <f>SUM(总订购!F15,日订购!H18)</f>
        <v>14792</v>
      </c>
      <c r="G16" s="6">
        <f>SUM(总订购!G15,日订购!T18)</f>
        <v>11633</v>
      </c>
      <c r="H16" s="6">
        <f>SUM(总订购!H15,日订购!L18)</f>
        <v>12205</v>
      </c>
      <c r="I16" s="6">
        <f>I17-日订购!U19</f>
        <v>5781</v>
      </c>
      <c r="J16" s="6">
        <f>SUM(总订购!J15,日订购!O18)</f>
        <v>2247</v>
      </c>
      <c r="K16" s="6">
        <f>SUM(总订购!K15,日订购!V18)</f>
        <v>0</v>
      </c>
    </row>
    <row r="17" spans="1:11">
      <c r="A17" s="5">
        <v>44211</v>
      </c>
      <c r="B17" s="6">
        <f>SUM(总订购!B16,日订购!B19)</f>
        <v>6662</v>
      </c>
      <c r="C17" s="6">
        <f>SUM(总订购!C16,日订购!S19)</f>
        <v>6599</v>
      </c>
      <c r="D17" s="6">
        <v>0</v>
      </c>
      <c r="E17" s="6">
        <v>0</v>
      </c>
      <c r="F17" s="6">
        <f>SUM(总订购!F16,日订购!H19)</f>
        <v>15207</v>
      </c>
      <c r="G17" s="6">
        <f>SUM(总订购!G16,日订购!T19)</f>
        <v>11659</v>
      </c>
      <c r="H17" s="6">
        <f>SUM(总订购!H16,日订购!L19)</f>
        <v>12255</v>
      </c>
      <c r="I17" s="6">
        <f>I18-日订购!U20</f>
        <v>5808</v>
      </c>
      <c r="J17" s="6">
        <f>SUM(总订购!J16,日订购!O19)</f>
        <v>2250</v>
      </c>
      <c r="K17" s="6">
        <f>SUM(总订购!K16,日订购!V19)</f>
        <v>0</v>
      </c>
    </row>
    <row r="18" spans="1:11">
      <c r="A18" s="5">
        <v>44212</v>
      </c>
      <c r="B18" s="6">
        <f>SUM(总订购!B17,日订购!B20)</f>
        <v>6770</v>
      </c>
      <c r="C18" s="6">
        <f>SUM(总订购!C17,日订购!S20)</f>
        <v>6662</v>
      </c>
      <c r="D18" s="6">
        <v>0</v>
      </c>
      <c r="E18" s="6">
        <v>0</v>
      </c>
      <c r="F18" s="6">
        <f>SUM(总订购!F17,日订购!H20)</f>
        <v>15685</v>
      </c>
      <c r="G18" s="6">
        <f>SUM(总订购!G17,日订购!T20)</f>
        <v>11693</v>
      </c>
      <c r="H18" s="6">
        <f>SUM(总订购!H17,日订购!L20)</f>
        <v>12318</v>
      </c>
      <c r="I18" s="6">
        <f>I19-日订购!U21</f>
        <v>5828</v>
      </c>
      <c r="J18" s="6">
        <f>SUM(总订购!J17,日订购!O20)</f>
        <v>2258</v>
      </c>
      <c r="K18" s="6">
        <f>SUM(总订购!K17,日订购!V20)</f>
        <v>0</v>
      </c>
    </row>
    <row r="19" spans="1:11">
      <c r="A19" s="5">
        <v>44213</v>
      </c>
      <c r="B19" s="6">
        <f>SUM(总订购!B18,日订购!B21)</f>
        <v>6838</v>
      </c>
      <c r="C19" s="6">
        <f>SUM(总订购!C18,日订购!S21)</f>
        <v>6770</v>
      </c>
      <c r="D19" s="6">
        <v>0</v>
      </c>
      <c r="E19" s="6">
        <v>0</v>
      </c>
      <c r="F19" s="6">
        <f>SUM(总订购!F18,日订购!H21)</f>
        <v>16100</v>
      </c>
      <c r="G19" s="6">
        <f>SUM(总订购!G18,日订购!T21)</f>
        <v>11741</v>
      </c>
      <c r="H19" s="6">
        <f>SUM(总订购!H18,日订购!L21)</f>
        <v>12359</v>
      </c>
      <c r="I19" s="6">
        <f>I20-日订购!U22</f>
        <v>5848</v>
      </c>
      <c r="J19" s="6">
        <f>SUM(总订购!J18,日订购!O21)</f>
        <v>2262</v>
      </c>
      <c r="K19" s="6">
        <f>SUM(总订购!K18,日订购!V21)</f>
        <v>0</v>
      </c>
    </row>
    <row r="20" spans="1:11">
      <c r="A20" s="5">
        <v>44214</v>
      </c>
      <c r="B20" s="6">
        <f>SUM(总订购!B19,日订购!B22)</f>
        <v>6881</v>
      </c>
      <c r="C20" s="6">
        <f>SUM(总订购!C19,日订购!S22)</f>
        <v>6838</v>
      </c>
      <c r="D20" s="6">
        <v>0</v>
      </c>
      <c r="E20" s="6">
        <v>0</v>
      </c>
      <c r="F20" s="6">
        <f>SUM(总订购!F19,日订购!H22)</f>
        <v>16534</v>
      </c>
      <c r="G20" s="6">
        <f>SUM(总订购!G19,日订购!T22)</f>
        <v>11805</v>
      </c>
      <c r="H20" s="6">
        <f>SUM(总订购!H19,日订购!L22)</f>
        <v>12391</v>
      </c>
      <c r="I20" s="6">
        <f>I21-日订购!U23</f>
        <v>5873</v>
      </c>
      <c r="J20" s="6">
        <f>SUM(总订购!J19,日订购!O22)</f>
        <v>2266</v>
      </c>
      <c r="K20" s="6">
        <f>SUM(总订购!K19,日订购!V22)</f>
        <v>0</v>
      </c>
    </row>
    <row r="21" spans="1:11">
      <c r="A21" s="5">
        <v>44215</v>
      </c>
      <c r="B21" s="6">
        <f>SUM(总订购!B20,日订购!B23)</f>
        <v>6918</v>
      </c>
      <c r="C21" s="6">
        <f>SUM(总订购!C20,日订购!S23)</f>
        <v>6881</v>
      </c>
      <c r="D21" s="6">
        <v>0</v>
      </c>
      <c r="E21" s="6">
        <v>0</v>
      </c>
      <c r="F21" s="6">
        <f>SUM(总订购!F20,日订购!H23)</f>
        <v>17018</v>
      </c>
      <c r="G21" s="6">
        <f>SUM(总订购!G20,日订购!T23)</f>
        <v>11861</v>
      </c>
      <c r="H21" s="6">
        <f>SUM(总订购!H20,日订购!L23)</f>
        <v>12434</v>
      </c>
      <c r="I21" s="6">
        <f>I22-日订购!U24</f>
        <v>5899</v>
      </c>
      <c r="J21" s="6">
        <f>SUM(总订购!J20,日订购!O23)</f>
        <v>2278</v>
      </c>
      <c r="K21" s="6">
        <f>SUM(总订购!K20,日订购!V23)</f>
        <v>0</v>
      </c>
    </row>
    <row r="22" spans="1:11">
      <c r="A22" s="5">
        <v>44216</v>
      </c>
      <c r="B22" s="6">
        <f>SUM(总订购!B21,日订购!B24)</f>
        <v>6973</v>
      </c>
      <c r="C22" s="6">
        <f>SUM(总订购!C21,日订购!S24)</f>
        <v>6918</v>
      </c>
      <c r="D22" s="6">
        <v>0</v>
      </c>
      <c r="E22" s="6">
        <v>0</v>
      </c>
      <c r="F22" s="6">
        <f>SUM(总订购!F21,日订购!H24)</f>
        <v>17625</v>
      </c>
      <c r="G22" s="6">
        <f>SUM(总订购!G21,日订购!T24)</f>
        <v>11887</v>
      </c>
      <c r="H22" s="6">
        <f>SUM(总订购!H21,日订购!L24)</f>
        <v>12472</v>
      </c>
      <c r="I22" s="6">
        <f>I23-日订购!U25</f>
        <v>5922</v>
      </c>
      <c r="J22" s="6">
        <f>SUM(总订购!J21,日订购!O24)</f>
        <v>2281</v>
      </c>
      <c r="K22" s="6">
        <f>SUM(总订购!K21,日订购!V24)</f>
        <v>0</v>
      </c>
    </row>
    <row r="23" spans="1:11">
      <c r="A23" s="5">
        <v>44217</v>
      </c>
      <c r="B23" s="6">
        <f>SUM(总订购!B22,日订购!B25)</f>
        <v>7040</v>
      </c>
      <c r="C23" s="6">
        <f>SUM(总订购!C22,日订购!S25)</f>
        <v>6973</v>
      </c>
      <c r="D23" s="6">
        <v>0</v>
      </c>
      <c r="E23" s="6">
        <v>0</v>
      </c>
      <c r="F23" s="6">
        <f>SUM(总订购!F22,日订购!H25)</f>
        <v>18219</v>
      </c>
      <c r="G23" s="6">
        <f>SUM(总订购!G22,日订购!T25)</f>
        <v>11920</v>
      </c>
      <c r="H23" s="6">
        <f>SUM(总订购!H22,日订购!L25)</f>
        <v>12510</v>
      </c>
      <c r="I23" s="6">
        <f>I24-日订购!U26</f>
        <v>5940</v>
      </c>
      <c r="J23" s="6">
        <f>SUM(总订购!J22,日订购!O25)</f>
        <v>2288</v>
      </c>
      <c r="K23" s="6">
        <f>SUM(总订购!K22,日订购!V25)</f>
        <v>0</v>
      </c>
    </row>
    <row r="24" spans="1:11">
      <c r="A24" s="5">
        <v>44218</v>
      </c>
      <c r="B24" s="6">
        <f>SUM(总订购!B23,日订购!B26)</f>
        <v>7122</v>
      </c>
      <c r="C24" s="6">
        <f>SUM(总订购!C23,日订购!S26)</f>
        <v>7040</v>
      </c>
      <c r="D24" s="6">
        <v>0</v>
      </c>
      <c r="E24" s="6">
        <v>0</v>
      </c>
      <c r="F24" s="6">
        <f>SUM(总订购!F23,日订购!H26)</f>
        <v>18738</v>
      </c>
      <c r="G24" s="6">
        <f>SUM(总订购!G23,日订购!T26)</f>
        <v>11947</v>
      </c>
      <c r="H24" s="6">
        <f>SUM(总订购!H23,日订购!L26)</f>
        <v>12582</v>
      </c>
      <c r="I24" s="6">
        <f>I25-日订购!U27</f>
        <v>5956</v>
      </c>
      <c r="J24" s="6">
        <f>SUM(总订购!J23,日订购!O26)</f>
        <v>2296</v>
      </c>
      <c r="K24" s="6">
        <f>SUM(总订购!K23,日订购!V26)</f>
        <v>0</v>
      </c>
    </row>
    <row r="25" spans="1:11">
      <c r="A25" s="5">
        <v>44219</v>
      </c>
      <c r="B25" s="6">
        <f>SUM(总订购!B24,日订购!B27)</f>
        <v>7222</v>
      </c>
      <c r="C25" s="6">
        <f>SUM(总订购!C24,日订购!S27)</f>
        <v>7122</v>
      </c>
      <c r="D25" s="6">
        <v>0</v>
      </c>
      <c r="E25" s="6">
        <v>0</v>
      </c>
      <c r="F25" s="6">
        <f>SUM(总订购!F24,日订购!H27)</f>
        <v>19435</v>
      </c>
      <c r="G25" s="6">
        <f>SUM(总订购!G24,日订购!T27)</f>
        <v>11968</v>
      </c>
      <c r="H25" s="6">
        <f>SUM(总订购!H24,日订购!L27)</f>
        <v>12658</v>
      </c>
      <c r="I25" s="6">
        <f>I26-日订购!U28</f>
        <v>5976</v>
      </c>
      <c r="J25" s="6">
        <f>SUM(总订购!J24,日订购!O27)</f>
        <v>2309</v>
      </c>
      <c r="K25" s="6">
        <f>SUM(总订购!K24,日订购!V27)</f>
        <v>0</v>
      </c>
    </row>
    <row r="26" spans="1:11">
      <c r="A26" s="5">
        <v>44220</v>
      </c>
      <c r="B26" s="6">
        <f>SUM(总订购!B25,日订购!B28)</f>
        <v>7306</v>
      </c>
      <c r="C26" s="6">
        <f>SUM(总订购!C25,日订购!S28)</f>
        <v>7222</v>
      </c>
      <c r="D26" s="6">
        <v>0</v>
      </c>
      <c r="E26" s="6">
        <v>0</v>
      </c>
      <c r="F26" s="6">
        <f>SUM(总订购!F25,日订购!H28)</f>
        <v>20113</v>
      </c>
      <c r="G26" s="6">
        <f>SUM(总订购!G25,日订购!T28)</f>
        <v>12005</v>
      </c>
      <c r="H26" s="6">
        <f>SUM(总订购!H25,日订购!L28)</f>
        <v>12715</v>
      </c>
      <c r="I26" s="6">
        <f>I27-日订购!U29</f>
        <v>5997</v>
      </c>
      <c r="J26" s="6">
        <f>SUM(总订购!J25,日订购!O28)</f>
        <v>2316</v>
      </c>
      <c r="K26" s="6">
        <f>SUM(总订购!K25,日订购!V28)</f>
        <v>0</v>
      </c>
    </row>
    <row r="27" spans="1:11">
      <c r="A27" s="5">
        <v>44221</v>
      </c>
      <c r="B27" s="6">
        <f>SUM(总订购!B26,日订购!B29)</f>
        <v>7378</v>
      </c>
      <c r="C27" s="6">
        <f>SUM(总订购!C26,日订购!S29)</f>
        <v>7306</v>
      </c>
      <c r="D27" s="6">
        <v>0</v>
      </c>
      <c r="E27" s="6">
        <v>0</v>
      </c>
      <c r="F27" s="6">
        <f>SUM(总订购!F26,日订购!H29)</f>
        <v>20689</v>
      </c>
      <c r="G27" s="6">
        <f>SUM(总订购!G26,日订购!T29)</f>
        <v>12062</v>
      </c>
      <c r="H27" s="6">
        <f>SUM(总订购!H26,日订购!L29)</f>
        <v>12772</v>
      </c>
      <c r="I27" s="6">
        <f>I28-日订购!U30</f>
        <v>6028</v>
      </c>
      <c r="J27" s="6">
        <f>SUM(总订购!J26,日订购!O29)</f>
        <v>2327</v>
      </c>
      <c r="K27" s="6">
        <f>SUM(总订购!K26,日订购!V29)</f>
        <v>0</v>
      </c>
    </row>
    <row r="28" spans="1:11">
      <c r="A28" s="5">
        <v>44222</v>
      </c>
      <c r="B28" s="6">
        <f>SUM(总订购!B27,日订购!B30)</f>
        <v>7442</v>
      </c>
      <c r="C28" s="6">
        <f>SUM(总订购!C27,日订购!S30)</f>
        <v>7378</v>
      </c>
      <c r="D28" s="6">
        <v>0</v>
      </c>
      <c r="E28" s="6">
        <v>0</v>
      </c>
      <c r="F28" s="6">
        <f>SUM(总订购!F27,日订购!H30)</f>
        <v>21358</v>
      </c>
      <c r="G28" s="6">
        <f>SUM(总订购!G27,日订购!T30)</f>
        <v>12101</v>
      </c>
      <c r="H28" s="6">
        <f>SUM(总订购!H27,日订购!L30)</f>
        <v>12827</v>
      </c>
      <c r="I28" s="6">
        <f>I29-日订购!U31</f>
        <v>6046</v>
      </c>
      <c r="J28" s="6">
        <f>SUM(总订购!J27,日订购!O30)</f>
        <v>2331</v>
      </c>
      <c r="K28" s="6">
        <f>SUM(总订购!K27,日订购!V30)</f>
        <v>0</v>
      </c>
    </row>
    <row r="29" spans="1:11">
      <c r="A29" s="5">
        <v>44223</v>
      </c>
      <c r="B29" s="6">
        <f>SUM(总订购!B28,日订购!B31)</f>
        <v>7534</v>
      </c>
      <c r="C29" s="6">
        <f>SUM(总订购!C28,日订购!S31)</f>
        <v>7442</v>
      </c>
      <c r="D29" s="6">
        <v>0</v>
      </c>
      <c r="E29" s="6">
        <v>0</v>
      </c>
      <c r="F29" s="6">
        <f>SUM(总订购!F28,日订购!H31)</f>
        <v>22226</v>
      </c>
      <c r="G29" s="6">
        <f>SUM(总订购!G28,日订购!T31)</f>
        <v>12129</v>
      </c>
      <c r="H29" s="6">
        <f>SUM(总订购!H28,日订购!L31)</f>
        <v>12899</v>
      </c>
      <c r="I29" s="6">
        <f>I30-日订购!U32</f>
        <v>6063</v>
      </c>
      <c r="J29" s="6">
        <f>SUM(总订购!J28,日订购!O31)</f>
        <v>2351</v>
      </c>
      <c r="K29" s="6">
        <f>SUM(总订购!K28,日订购!V31)</f>
        <v>0</v>
      </c>
    </row>
    <row r="30" spans="1:11">
      <c r="A30" s="5">
        <v>44224</v>
      </c>
      <c r="B30" s="6">
        <f>SUM(总订购!B29,日订购!B32)</f>
        <v>7646</v>
      </c>
      <c r="C30" s="6">
        <f>SUM(总订购!C29,日订购!S32)</f>
        <v>7534</v>
      </c>
      <c r="D30" s="6">
        <v>0</v>
      </c>
      <c r="E30" s="6">
        <v>0</v>
      </c>
      <c r="F30" s="6">
        <f>SUM(总订购!F29,日订购!H32)</f>
        <v>23111</v>
      </c>
      <c r="G30" s="6">
        <f>SUM(总订购!G29,日订购!T32)</f>
        <v>12167</v>
      </c>
      <c r="H30" s="6">
        <f>SUM(总订购!H29,日订购!L32)</f>
        <v>12964</v>
      </c>
      <c r="I30" s="6">
        <f>I31-日订购!U33</f>
        <v>6092</v>
      </c>
      <c r="J30" s="6">
        <f>SUM(总订购!J29,日订购!O32)</f>
        <v>2366</v>
      </c>
      <c r="K30" s="6">
        <f>SUM(总订购!K29,日订购!V32)</f>
        <v>0</v>
      </c>
    </row>
    <row r="31" spans="1:11">
      <c r="A31" s="5">
        <v>44225</v>
      </c>
      <c r="B31" s="6">
        <f>SUM(总订购!B30,日订购!B33)</f>
        <v>7738</v>
      </c>
      <c r="C31" s="6">
        <f>SUM(总订购!C30,日订购!S33)</f>
        <v>7647</v>
      </c>
      <c r="D31" s="6">
        <v>0</v>
      </c>
      <c r="E31" s="6">
        <v>0</v>
      </c>
      <c r="F31" s="6">
        <f>SUM(总订购!F30,日订购!H33)</f>
        <v>23954</v>
      </c>
      <c r="G31" s="6">
        <f>SUM(总订购!G30,日订购!T33)</f>
        <v>12211</v>
      </c>
      <c r="H31" s="6">
        <f>SUM(总订购!H30,日订购!L33)</f>
        <v>13034</v>
      </c>
      <c r="I31" s="6">
        <f>I32-日订购!U34</f>
        <v>6113</v>
      </c>
      <c r="J31" s="6">
        <f>SUM(总订购!J30,日订购!O33)</f>
        <v>2380</v>
      </c>
      <c r="K31" s="6">
        <f>SUM(总订购!K30,日订购!V33)</f>
        <v>0</v>
      </c>
    </row>
    <row r="32" spans="1:11">
      <c r="A32" s="5">
        <v>44226</v>
      </c>
      <c r="B32" s="6">
        <f>SUM(总订购!B31,日订购!B34)</f>
        <v>7817</v>
      </c>
      <c r="C32" s="6">
        <f>SUM(总订购!C31,日订购!S34)</f>
        <v>7738</v>
      </c>
      <c r="D32" s="6">
        <v>0</v>
      </c>
      <c r="E32" s="6">
        <v>0</v>
      </c>
      <c r="F32" s="6">
        <f>SUM(总订购!F31,日订购!H34)</f>
        <v>24776</v>
      </c>
      <c r="G32" s="6">
        <f>SUM(总订购!G31,日订购!T34)</f>
        <v>12280</v>
      </c>
      <c r="H32" s="6">
        <f>SUM(总订购!H31,日订购!L34)</f>
        <v>13099</v>
      </c>
      <c r="I32" s="6">
        <f>I33-日订购!U35</f>
        <v>6136</v>
      </c>
      <c r="J32" s="6">
        <f>SUM(总订购!J31,日订购!O34)</f>
        <v>2396</v>
      </c>
      <c r="K32" s="6">
        <f>SUM(总订购!K31,日订购!V34)</f>
        <v>0</v>
      </c>
    </row>
    <row r="33" spans="1:11">
      <c r="A33" s="5">
        <v>44227</v>
      </c>
      <c r="B33" s="6">
        <f>SUM(总订购!B32,日订购!B35)</f>
        <v>7912</v>
      </c>
      <c r="C33" s="6">
        <f>SUM(总订购!C32,日订购!S35)</f>
        <v>7817</v>
      </c>
      <c r="D33" s="6">
        <v>0</v>
      </c>
      <c r="E33" s="6">
        <v>0</v>
      </c>
      <c r="F33" s="6">
        <f>SUM(总订购!F32,日订购!H35)</f>
        <v>25585</v>
      </c>
      <c r="G33" s="6">
        <f>SUM(总订购!G32,日订购!T35)</f>
        <v>12396</v>
      </c>
      <c r="H33" s="6">
        <f>SUM(总订购!H32,日订购!L35)</f>
        <v>13176</v>
      </c>
      <c r="I33" s="6">
        <f>I34-日订购!U36</f>
        <v>6183</v>
      </c>
      <c r="J33" s="6">
        <f>SUM(总订购!J32,日订购!O35)</f>
        <v>2406</v>
      </c>
      <c r="K33" s="6">
        <f>SUM(总订购!K32,日订购!V35)</f>
        <v>0</v>
      </c>
    </row>
    <row r="34" spans="1:11">
      <c r="A34" s="5">
        <v>44228</v>
      </c>
      <c r="B34" s="6">
        <f>SUM(总订购!B33,日订购!B36)</f>
        <v>8007</v>
      </c>
      <c r="C34" s="6">
        <f>SUM(总订购!C33,日订购!S36)</f>
        <v>7912</v>
      </c>
      <c r="D34" s="6">
        <v>0</v>
      </c>
      <c r="E34" s="6">
        <v>0</v>
      </c>
      <c r="F34" s="6">
        <f>SUM(总订购!F33,日订购!H36)</f>
        <v>26490</v>
      </c>
      <c r="G34" s="6">
        <f>SUM(总订购!G33,日订购!T36)</f>
        <v>12486</v>
      </c>
      <c r="H34" s="6">
        <f>SUM(总订购!H33,日订购!L36)</f>
        <v>13253</v>
      </c>
      <c r="I34" s="6">
        <f>I35-日订购!U37</f>
        <v>6213</v>
      </c>
      <c r="J34" s="6">
        <f>SUM(总订购!J33,日订购!O36)</f>
        <v>2415</v>
      </c>
      <c r="K34" s="6">
        <f>SUM(总订购!K33,日订购!V36)</f>
        <v>0</v>
      </c>
    </row>
    <row r="35" spans="1:11">
      <c r="A35" s="5">
        <v>44229</v>
      </c>
      <c r="B35" s="6">
        <f>SUM(总订购!B34,日订购!B37)</f>
        <v>8092</v>
      </c>
      <c r="C35" s="6">
        <f>SUM(总订购!C34,日订购!S37)</f>
        <v>8007</v>
      </c>
      <c r="D35" s="6">
        <v>0</v>
      </c>
      <c r="E35" s="6">
        <v>0</v>
      </c>
      <c r="F35" s="6">
        <f>SUM(总订购!F34,日订购!H37)</f>
        <v>27418</v>
      </c>
      <c r="G35" s="6">
        <f>SUM(总订购!G34,日订购!T37)</f>
        <v>12550</v>
      </c>
      <c r="H35" s="6">
        <f>SUM(总订购!H34,日订购!L37)</f>
        <v>13342</v>
      </c>
      <c r="I35" s="6">
        <f>I36-日订购!U38</f>
        <v>6251</v>
      </c>
      <c r="J35" s="6">
        <f>SUM(总订购!J34,日订购!O37)</f>
        <v>2425</v>
      </c>
      <c r="K35" s="6">
        <f>SUM(总订购!K34,日订购!V37)</f>
        <v>0</v>
      </c>
    </row>
    <row r="36" spans="1:11">
      <c r="A36" s="5">
        <v>44230</v>
      </c>
      <c r="B36" s="6">
        <f>SUM(总订购!B35,日订购!B38)</f>
        <v>8178</v>
      </c>
      <c r="C36" s="6">
        <f>SUM(总订购!C35,日订购!S38)</f>
        <v>8092</v>
      </c>
      <c r="D36" s="6">
        <v>0</v>
      </c>
      <c r="E36" s="6">
        <v>0</v>
      </c>
      <c r="F36" s="6">
        <f>SUM(总订购!F35,日订购!H38)</f>
        <v>28255</v>
      </c>
      <c r="G36" s="6">
        <f>SUM(总订购!G35,日订购!T38)</f>
        <v>12573</v>
      </c>
      <c r="H36" s="6">
        <f>SUM(总订购!H35,日订购!L38)</f>
        <v>13422</v>
      </c>
      <c r="I36" s="6">
        <f>I37-日订购!U39</f>
        <v>6272</v>
      </c>
      <c r="J36" s="6">
        <f>SUM(总订购!J35,日订购!O38)</f>
        <v>2438</v>
      </c>
      <c r="K36" s="6">
        <f>SUM(总订购!K35,日订购!V38)</f>
        <v>0</v>
      </c>
    </row>
    <row r="37" spans="1:11">
      <c r="A37" s="5">
        <v>44231</v>
      </c>
      <c r="B37" s="6">
        <f>SUM(总订购!B36,日订购!B39)</f>
        <v>8247</v>
      </c>
      <c r="C37" s="6">
        <f>SUM(总订购!C36,日订购!S39)</f>
        <v>8178</v>
      </c>
      <c r="D37" s="6">
        <v>0</v>
      </c>
      <c r="E37" s="6">
        <v>0</v>
      </c>
      <c r="F37" s="6">
        <f>SUM(总订购!F36,日订购!H39)</f>
        <v>29189</v>
      </c>
      <c r="G37" s="6">
        <f>SUM(总订购!G36,日订购!T39)</f>
        <v>12614</v>
      </c>
      <c r="H37" s="6">
        <f>SUM(总订购!H36,日订购!L39)</f>
        <v>13481</v>
      </c>
      <c r="I37" s="6">
        <f>I38-日订购!U40</f>
        <v>6302</v>
      </c>
      <c r="J37" s="6">
        <f>SUM(总订购!J36,日订购!O39)</f>
        <v>2447</v>
      </c>
      <c r="K37" s="6">
        <f>SUM(总订购!K36,日订购!V39)</f>
        <v>0</v>
      </c>
    </row>
    <row r="38" spans="1:11">
      <c r="A38" s="5">
        <v>44232</v>
      </c>
      <c r="B38" s="6">
        <f>SUM(总订购!B37,日订购!B40)</f>
        <v>8337</v>
      </c>
      <c r="C38" s="6">
        <f>SUM(总订购!C37,日订购!S40)</f>
        <v>8247</v>
      </c>
      <c r="D38" s="6">
        <v>21</v>
      </c>
      <c r="E38" s="6">
        <v>0</v>
      </c>
      <c r="F38" s="6">
        <f>SUM(总订购!F37,日订购!H40)</f>
        <v>30034</v>
      </c>
      <c r="G38" s="6">
        <f>SUM(总订购!G37,日订购!T40)</f>
        <v>12645</v>
      </c>
      <c r="H38" s="6">
        <f>SUM(总订购!H37,日订购!L40)</f>
        <v>13566</v>
      </c>
      <c r="I38" s="6">
        <f>I39-日订购!U41</f>
        <v>6327</v>
      </c>
      <c r="J38" s="6">
        <f>SUM(总订购!J37,日订购!O40)</f>
        <v>2509</v>
      </c>
      <c r="K38" s="6">
        <f>SUM(总订购!K37,日订购!V40)</f>
        <v>0</v>
      </c>
    </row>
    <row r="39" spans="1:11">
      <c r="A39" s="5">
        <v>44233</v>
      </c>
      <c r="B39" s="6">
        <f>SUM(总订购!B38,日订购!B41)</f>
        <v>8408</v>
      </c>
      <c r="C39" s="6">
        <f>SUM(总订购!C38,日订购!S41)</f>
        <v>8337</v>
      </c>
      <c r="D39" s="6">
        <f>SUM(总订购!D38,日订购!E41)</f>
        <v>57</v>
      </c>
      <c r="E39" s="6">
        <v>0</v>
      </c>
      <c r="F39" s="6">
        <f>SUM(总订购!F38,日订购!H41)</f>
        <v>30917</v>
      </c>
      <c r="G39" s="6">
        <f>SUM(总订购!G38,日订购!T41)</f>
        <v>12684</v>
      </c>
      <c r="H39" s="6">
        <f>SUM(总订购!H38,日订购!L41)</f>
        <v>13630</v>
      </c>
      <c r="I39" s="6">
        <f>I40-日订购!U42</f>
        <v>6350</v>
      </c>
      <c r="J39" s="6">
        <f>SUM(总订购!J38,日订购!O41)</f>
        <v>2522</v>
      </c>
      <c r="K39" s="6">
        <f>SUM(总订购!K38,日订购!V41)</f>
        <v>0</v>
      </c>
    </row>
    <row r="40" spans="1:11">
      <c r="A40" s="5">
        <v>44234</v>
      </c>
      <c r="B40" s="6">
        <f>SUM(总订购!B39,日订购!B42)</f>
        <v>8482</v>
      </c>
      <c r="C40" s="6">
        <f>SUM(总订购!C39,日订购!S42)</f>
        <v>8408</v>
      </c>
      <c r="D40" s="6">
        <f>SUM(总订购!D39,日订购!E42)</f>
        <v>87</v>
      </c>
      <c r="E40" s="6">
        <v>0</v>
      </c>
      <c r="F40" s="6">
        <f>SUM(总订购!F39,日订购!H42)</f>
        <v>31816</v>
      </c>
      <c r="G40" s="6">
        <f>SUM(总订购!G39,日订购!T42)</f>
        <v>12862</v>
      </c>
      <c r="H40" s="6">
        <f>SUM(总订购!H39,日订购!L42)</f>
        <v>13698</v>
      </c>
      <c r="I40" s="6">
        <v>6368</v>
      </c>
      <c r="J40" s="6">
        <f>SUM(总订购!J39,日订购!O42)</f>
        <v>2534</v>
      </c>
      <c r="K40" s="6">
        <f>SUM(总订购!K39,日订购!V42)</f>
        <v>0</v>
      </c>
    </row>
    <row r="41" spans="1:11">
      <c r="A41" s="5">
        <v>44235</v>
      </c>
      <c r="B41" s="6">
        <f>SUM(总订购!B40,日订购!B43)</f>
        <v>8581</v>
      </c>
      <c r="C41" s="6">
        <f>SUM(总订购!C40,日订购!S43)</f>
        <v>8482</v>
      </c>
      <c r="D41" s="6">
        <f>SUM(总订购!D40,日订购!E43)</f>
        <v>106</v>
      </c>
      <c r="E41" s="6">
        <v>0</v>
      </c>
      <c r="F41" s="6">
        <f>SUM(总订购!F40,日订购!H43)</f>
        <v>32586</v>
      </c>
      <c r="G41" s="6">
        <f>SUM(总订购!G40,日订购!T43)</f>
        <v>13141</v>
      </c>
      <c r="H41" s="6">
        <f>SUM(总订购!H40,日订购!L43)</f>
        <v>13777</v>
      </c>
      <c r="I41" s="6">
        <f>SUM(I40,日订购!U43)</f>
        <v>6396</v>
      </c>
      <c r="J41" s="6">
        <f>SUM(总订购!J40,日订购!O43)</f>
        <v>2548</v>
      </c>
      <c r="K41" s="6">
        <f>SUM(总订购!K40,日订购!V43)</f>
        <v>0</v>
      </c>
    </row>
    <row r="42" spans="1:11">
      <c r="A42" s="5">
        <v>44236</v>
      </c>
      <c r="B42" s="6">
        <f>SUM(总订购!B41,日订购!B44)</f>
        <v>8662</v>
      </c>
      <c r="C42" s="6">
        <f>SUM(总订购!C41,日订购!S44)</f>
        <v>8581</v>
      </c>
      <c r="D42" s="6">
        <f>SUM(总订购!D41,日订购!E44)</f>
        <v>125</v>
      </c>
      <c r="E42" s="6">
        <v>0</v>
      </c>
      <c r="F42" s="6">
        <f>SUM(总订购!F41,日订购!H44)</f>
        <v>33421</v>
      </c>
      <c r="G42" s="6">
        <f>SUM(总订购!G41,日订购!T44)</f>
        <v>13385</v>
      </c>
      <c r="H42" s="6">
        <f>SUM(总订购!H41,日订购!L44)</f>
        <v>13836</v>
      </c>
      <c r="I42" s="6">
        <f>SUM(I41,日订购!U44)</f>
        <v>6421</v>
      </c>
      <c r="J42" s="6">
        <f>SUM(总订购!J41,日订购!O44)</f>
        <v>2559</v>
      </c>
      <c r="K42" s="6">
        <f>SUM(总订购!K41,日订购!V44)</f>
        <v>0</v>
      </c>
    </row>
    <row r="43" spans="1:11">
      <c r="A43" s="5">
        <v>44237</v>
      </c>
      <c r="B43" s="6">
        <f>SUM(总订购!B42,日订购!B45)</f>
        <v>8738</v>
      </c>
      <c r="C43" s="6">
        <f>SUM(总订购!C42,日订购!S45)</f>
        <v>8662</v>
      </c>
      <c r="D43" s="6">
        <f>SUM(总订购!D42,日订购!E45)</f>
        <v>137</v>
      </c>
      <c r="E43" s="6">
        <v>0</v>
      </c>
      <c r="F43" s="6">
        <f>SUM(总订购!F42,日订购!H45)</f>
        <v>34216</v>
      </c>
      <c r="G43" s="6">
        <f>SUM(总订购!G42,日订购!T45)</f>
        <v>13644</v>
      </c>
      <c r="H43" s="6">
        <f>SUM(总订购!H42,日订购!L45)</f>
        <v>13922</v>
      </c>
      <c r="I43" s="6">
        <f>SUM(I42,日订购!U45)</f>
        <v>6440</v>
      </c>
      <c r="J43" s="6">
        <f>SUM(总订购!J42,日订购!O45)</f>
        <v>2570</v>
      </c>
      <c r="K43" s="6">
        <f>SUM(总订购!K42,日订购!V45)</f>
        <v>0</v>
      </c>
    </row>
    <row r="44" spans="1:11">
      <c r="A44" s="5">
        <v>44238</v>
      </c>
      <c r="B44" s="6">
        <f>SUM(总订购!B43,日订购!B46)</f>
        <v>8874</v>
      </c>
      <c r="C44" s="6">
        <f>SUM(总订购!C43,日订购!S46)</f>
        <v>8738</v>
      </c>
      <c r="D44" s="6">
        <f>SUM(总订购!D43,日订购!E46)</f>
        <v>143</v>
      </c>
      <c r="E44" s="6">
        <v>0</v>
      </c>
      <c r="F44" s="6">
        <f>SUM(总订购!F43,日订购!H46)</f>
        <v>34565</v>
      </c>
      <c r="G44" s="6">
        <f>SUM(总订购!G43,日订购!T46)</f>
        <v>13990</v>
      </c>
      <c r="H44" s="6">
        <f>SUM(总订购!H43,日订购!L46)</f>
        <v>14010</v>
      </c>
      <c r="I44" s="6">
        <f>SUM(I43,日订购!U46)</f>
        <v>6465</v>
      </c>
      <c r="J44" s="6">
        <f>SUM(总订购!J43,日订购!O46)</f>
        <v>2595</v>
      </c>
      <c r="K44" s="6">
        <f>SUM(总订购!K43,日订购!V46)</f>
        <v>0</v>
      </c>
    </row>
    <row r="45" spans="1:11">
      <c r="A45" s="5">
        <v>44239</v>
      </c>
      <c r="B45" s="6">
        <f>SUM(总订购!B44,日订购!B47)</f>
        <v>9047</v>
      </c>
      <c r="C45" s="6">
        <f>SUM(总订购!C44,日订购!S47)</f>
        <v>8874</v>
      </c>
      <c r="D45" s="6">
        <f>SUM(总订购!D44,日订购!E47)</f>
        <v>150</v>
      </c>
      <c r="E45" s="6">
        <v>21</v>
      </c>
      <c r="F45" s="6">
        <f>SUM(总订购!F44,日订购!H47)</f>
        <v>34785</v>
      </c>
      <c r="G45" s="6">
        <f>SUM(总订购!G44,日订购!T47)</f>
        <v>14395</v>
      </c>
      <c r="H45" s="6">
        <f>SUM(总订购!H44,日订购!L47)</f>
        <v>14110</v>
      </c>
      <c r="I45" s="6">
        <f>SUM(I44,日订购!U47)</f>
        <v>6481</v>
      </c>
      <c r="J45" s="6">
        <f>SUM(总订购!J44,日订购!O47)</f>
        <v>2611</v>
      </c>
      <c r="K45" s="6">
        <f>SUM(总订购!K44,日订购!V47)</f>
        <v>0</v>
      </c>
    </row>
    <row r="46" spans="1:11">
      <c r="A46" s="5">
        <v>44240</v>
      </c>
      <c r="B46" s="6">
        <f>SUM(总订购!B45,日订购!B48)</f>
        <v>9203</v>
      </c>
      <c r="C46" s="6">
        <f>SUM(总订购!C45,日订购!S48)</f>
        <v>9047</v>
      </c>
      <c r="D46" s="6">
        <f>SUM(总订购!D45,日订购!E48)</f>
        <v>154</v>
      </c>
      <c r="E46" s="6">
        <f>36+21</f>
        <v>57</v>
      </c>
      <c r="F46" s="6">
        <f>SUM(总订购!F45,日订购!H48)</f>
        <v>34944</v>
      </c>
      <c r="G46" s="6">
        <f>SUM(总订购!G45,日订购!T48)</f>
        <v>14787</v>
      </c>
      <c r="H46" s="6">
        <f>SUM(总订购!H45,日订购!L48)</f>
        <v>14173</v>
      </c>
      <c r="I46" s="6">
        <f>SUM(I45,日订购!U48)</f>
        <v>6516</v>
      </c>
      <c r="J46" s="6">
        <f>SUM(总订购!J45,日订购!O48)</f>
        <v>2621</v>
      </c>
      <c r="K46" s="6">
        <f>SUM(总订购!K45,日订购!V48)</f>
        <v>0</v>
      </c>
    </row>
    <row r="47" spans="1:11">
      <c r="A47" s="5">
        <v>44241</v>
      </c>
      <c r="B47" s="6">
        <f>SUM(总订购!B46,日订购!B49)</f>
        <v>9368</v>
      </c>
      <c r="C47" s="6">
        <f>SUM(总订购!C46,日订购!S49)</f>
        <v>9203</v>
      </c>
      <c r="D47" s="6">
        <f>SUM(总订购!D46,日订购!E49)</f>
        <v>165</v>
      </c>
      <c r="E47" s="6">
        <f>30+57</f>
        <v>87</v>
      </c>
      <c r="F47" s="6">
        <f>SUM(总订购!F46,日订购!H49)</f>
        <v>35088</v>
      </c>
      <c r="G47" s="6">
        <f>SUM(总订购!G46,日订购!T49)</f>
        <v>15202</v>
      </c>
      <c r="H47" s="6">
        <f>SUM(总订购!H46,日订购!L49)</f>
        <v>14233</v>
      </c>
      <c r="I47" s="6">
        <f>SUM(I46,日订购!U49)</f>
        <v>6545</v>
      </c>
      <c r="J47" s="6">
        <f>SUM(总订购!J46,日订购!O49)</f>
        <v>2640</v>
      </c>
      <c r="K47" s="6">
        <f>SUM(总订购!K46,日订购!V49)</f>
        <v>0</v>
      </c>
    </row>
    <row r="48" spans="1:11">
      <c r="A48" s="5">
        <v>44242</v>
      </c>
      <c r="B48" s="6">
        <f>SUM(总订购!B47,日订购!B50)</f>
        <v>9512</v>
      </c>
      <c r="C48" s="6">
        <f>SUM(总订购!C47,日订购!S50)</f>
        <v>9368</v>
      </c>
      <c r="D48" s="6">
        <f>SUM(总订购!D47,日订购!E50)</f>
        <v>173</v>
      </c>
      <c r="E48" s="6">
        <f>19+87</f>
        <v>106</v>
      </c>
      <c r="F48" s="6">
        <f>SUM(总订购!F47,日订购!H50)</f>
        <v>35267</v>
      </c>
      <c r="G48" s="6">
        <f>SUM(总订购!G47,日订购!T50)</f>
        <v>15680</v>
      </c>
      <c r="H48" s="6">
        <f>SUM(总订购!H47,日订购!L50)</f>
        <v>14290</v>
      </c>
      <c r="I48" s="6">
        <f>SUM(I47,日订购!U50)</f>
        <v>6581</v>
      </c>
      <c r="J48" s="6">
        <f>SUM(总订购!J47,日订购!O50)</f>
        <v>2655</v>
      </c>
      <c r="K48" s="6">
        <f>SUM(总订购!K47,日订购!V50)</f>
        <v>0</v>
      </c>
    </row>
    <row r="49" spans="1:11">
      <c r="A49" s="5">
        <v>44243</v>
      </c>
      <c r="B49" s="6">
        <f>SUM(总订购!B48,日订购!B51)</f>
        <v>9693</v>
      </c>
      <c r="C49" s="6">
        <f>SUM(总订购!C48,日订购!S51)</f>
        <v>9512</v>
      </c>
      <c r="D49" s="6">
        <f>SUM(总订购!D48,日订购!E51)</f>
        <v>177</v>
      </c>
      <c r="E49" s="6">
        <f>19+106</f>
        <v>125</v>
      </c>
      <c r="F49" s="6">
        <f>SUM(总订购!F48,日订购!H51)</f>
        <v>35445</v>
      </c>
      <c r="G49" s="6">
        <f>SUM(总订购!G48,日订购!T51)</f>
        <v>16095</v>
      </c>
      <c r="H49" s="6">
        <f>SUM(总订购!H48,日订购!L51)</f>
        <v>14357</v>
      </c>
      <c r="I49" s="6">
        <f>SUM(I48,日订购!U51)</f>
        <v>6614</v>
      </c>
      <c r="J49" s="6">
        <f>SUM(总订购!J48,日订购!O51)</f>
        <v>2669</v>
      </c>
      <c r="K49" s="6">
        <f>SUM(总订购!K48,日订购!V51)</f>
        <v>0</v>
      </c>
    </row>
    <row r="50" spans="1:11">
      <c r="A50" s="5">
        <v>44244</v>
      </c>
      <c r="B50" s="6">
        <f>SUM(总订购!B49,日订购!B52)</f>
        <v>9836</v>
      </c>
      <c r="C50" s="6">
        <f>SUM(总订购!C49,日订购!S52)</f>
        <v>9693</v>
      </c>
      <c r="D50" s="6">
        <f>SUM(总订购!D49,日订购!E52)</f>
        <v>180</v>
      </c>
      <c r="E50" s="6">
        <f>12+125</f>
        <v>137</v>
      </c>
      <c r="F50" s="6">
        <f>SUM(总订购!F49,日订购!H52)</f>
        <v>35642</v>
      </c>
      <c r="G50" s="6">
        <f>SUM(总订购!G49,日订购!T52)</f>
        <v>16529</v>
      </c>
      <c r="H50" s="6">
        <f>SUM(总订购!H49,日订购!L52)</f>
        <v>14413</v>
      </c>
      <c r="I50" s="6">
        <f>SUM(I49,日订购!U52)</f>
        <v>6633</v>
      </c>
      <c r="J50" s="6">
        <f>SUM(总订购!J49,日订购!O52)</f>
        <v>2689</v>
      </c>
      <c r="K50" s="6">
        <f>SUM(总订购!K49,日订购!V52)</f>
        <v>0</v>
      </c>
    </row>
    <row r="51" spans="1:11">
      <c r="A51" s="5">
        <v>44245</v>
      </c>
      <c r="B51" s="6">
        <f>SUM(总订购!B50,日订购!B53)</f>
        <v>9978</v>
      </c>
      <c r="C51" s="6">
        <f>SUM(总订购!C50,日订购!S53)</f>
        <v>9836</v>
      </c>
      <c r="D51" s="6">
        <f>SUM(总订购!D50,日订购!E53)</f>
        <v>182</v>
      </c>
      <c r="E51" s="6">
        <f>6+137</f>
        <v>143</v>
      </c>
      <c r="F51" s="6">
        <f>SUM(总订购!F50,日订购!H53)</f>
        <v>35917</v>
      </c>
      <c r="G51" s="6">
        <f>SUM(总订购!G50,日订购!T53)</f>
        <v>17013</v>
      </c>
      <c r="H51" s="6">
        <f>SUM(总订购!H50,日订购!L53)</f>
        <v>14459</v>
      </c>
      <c r="I51" s="6">
        <f>SUM(I50,日订购!U53)</f>
        <v>6667</v>
      </c>
      <c r="J51" s="6">
        <f>SUM(总订购!J50,日订购!O53)</f>
        <v>2711</v>
      </c>
      <c r="K51" s="6">
        <f>SUM(总订购!K50,日订购!V53)</f>
        <v>0</v>
      </c>
    </row>
    <row r="52" spans="1:11">
      <c r="A52" s="5">
        <v>44246</v>
      </c>
      <c r="B52" s="6">
        <f>SUM(总订购!B51,日订购!B54)</f>
        <v>10123</v>
      </c>
      <c r="C52" s="6">
        <f>SUM(总订购!C51,日订购!S54)</f>
        <v>9978</v>
      </c>
      <c r="D52" s="6">
        <f>SUM(总订购!D51,日订购!E54)</f>
        <v>186</v>
      </c>
      <c r="E52" s="6">
        <f>7+143</f>
        <v>150</v>
      </c>
      <c r="F52" s="6">
        <f>SUM(总订购!F51,日订购!H54)</f>
        <v>36228</v>
      </c>
      <c r="G52" s="6">
        <f>SUM(总订购!G51,日订购!T54)</f>
        <v>17620</v>
      </c>
      <c r="H52" s="6">
        <f>SUM(总订购!H51,日订购!L54)</f>
        <v>14511</v>
      </c>
      <c r="I52" s="6">
        <f>SUM(I51,日订购!U54)</f>
        <v>6695</v>
      </c>
      <c r="J52" s="6">
        <f>SUM(总订购!J51,日订购!O54)</f>
        <v>2720</v>
      </c>
      <c r="K52" s="6">
        <f>SUM(总订购!K51,日订购!V54)</f>
        <v>0</v>
      </c>
    </row>
    <row r="53" spans="1:11">
      <c r="A53" s="5">
        <v>44247</v>
      </c>
      <c r="B53" s="6">
        <f>SUM(总订购!B52,日订购!B55)</f>
        <v>10259</v>
      </c>
      <c r="C53" s="6">
        <f>SUM(总订购!C52,日订购!S55)</f>
        <v>10123</v>
      </c>
      <c r="D53" s="6">
        <f>SUM(总订购!D52,日订购!E55)</f>
        <v>186</v>
      </c>
      <c r="E53" s="6">
        <f>4+150</f>
        <v>154</v>
      </c>
      <c r="F53" s="6">
        <f>SUM(总订购!F52,日订购!H55)</f>
        <v>36496</v>
      </c>
      <c r="G53" s="6">
        <f>SUM(总订购!G52,日订购!T55)</f>
        <v>18214</v>
      </c>
      <c r="H53" s="6">
        <f>SUM(总订购!H52,日订购!L55)</f>
        <v>14555</v>
      </c>
      <c r="I53" s="6">
        <f>SUM(I52,日订购!U55)</f>
        <v>6727</v>
      </c>
      <c r="J53" s="6">
        <f>SUM(总订购!J52,日订购!O55)</f>
        <v>2735</v>
      </c>
      <c r="K53" s="6">
        <f>SUM(总订购!K52,日订购!V55)</f>
        <v>0</v>
      </c>
    </row>
    <row r="54" spans="1:11">
      <c r="A54" s="5">
        <v>44248</v>
      </c>
      <c r="B54" s="6">
        <f>SUM(总订购!B53,日订购!B56)</f>
        <v>10383</v>
      </c>
      <c r="C54" s="6">
        <f>SUM(总订购!C53,日订购!S56)</f>
        <v>10259</v>
      </c>
      <c r="D54" s="6">
        <f>SUM(总订购!D53,日订购!E56)</f>
        <v>186</v>
      </c>
      <c r="E54" s="6">
        <f>11+154</f>
        <v>165</v>
      </c>
      <c r="F54" s="6">
        <f>SUM(总订购!F53,日订购!H56)</f>
        <v>36762</v>
      </c>
      <c r="G54" s="6">
        <f>SUM(总订购!G53,日订购!T56)</f>
        <v>18733</v>
      </c>
      <c r="H54" s="6">
        <f>SUM(总订购!H53,日订购!L56)</f>
        <v>14606</v>
      </c>
      <c r="I54" s="6">
        <f>SUM(I53,日订购!U56)</f>
        <v>6768</v>
      </c>
      <c r="J54" s="6">
        <f>SUM(总订购!J53,日订购!O56)</f>
        <v>2747</v>
      </c>
      <c r="K54" s="6">
        <f>SUM(总订购!K53,日订购!V56)</f>
        <v>0</v>
      </c>
    </row>
    <row r="55" spans="1:11">
      <c r="A55" s="5">
        <v>44249</v>
      </c>
      <c r="B55" s="6">
        <f>SUM(总订购!B54,日订购!B57)</f>
        <v>10484</v>
      </c>
      <c r="C55" s="6">
        <f>SUM(总订购!C54,日订购!S57)</f>
        <v>10383</v>
      </c>
      <c r="D55" s="6">
        <f>SUM(总订购!D54,日订购!E57)</f>
        <v>186</v>
      </c>
      <c r="E55" s="6">
        <f>11+154+8</f>
        <v>173</v>
      </c>
      <c r="F55" s="6">
        <f>SUM(总订购!F54,日订购!H57)</f>
        <v>37077</v>
      </c>
      <c r="G55" s="6">
        <f>SUM(总订购!G54,日订购!T57)</f>
        <v>19430</v>
      </c>
      <c r="H55" s="6">
        <f>SUM(总订购!H54,日订购!L57)</f>
        <v>14645</v>
      </c>
      <c r="I55" s="6">
        <f>SUM(I54,日订购!U57)</f>
        <v>6814</v>
      </c>
      <c r="J55" s="6">
        <f>SUM(总订购!J54,日订购!O57)</f>
        <v>2759</v>
      </c>
      <c r="K55" s="6">
        <f>SUM(总订购!K54,日订购!V57)</f>
        <v>0</v>
      </c>
    </row>
    <row r="56" spans="1:11">
      <c r="A56" s="5">
        <v>44250</v>
      </c>
      <c r="B56" s="6">
        <f>SUM(总订购!B55,日订购!B58)</f>
        <v>10554</v>
      </c>
      <c r="C56" s="6">
        <f>SUM(总订购!C55,日订购!S58)</f>
        <v>10484</v>
      </c>
      <c r="D56" s="6">
        <f>SUM(总订购!D55,日订购!E58)</f>
        <v>186</v>
      </c>
      <c r="E56" s="6">
        <f>11+154+8+4</f>
        <v>177</v>
      </c>
      <c r="F56" s="6">
        <f>SUM(总订购!F55,日订购!H58)</f>
        <v>37376</v>
      </c>
      <c r="G56" s="6">
        <f>SUM(总订购!G55,日订购!T58)</f>
        <v>20108</v>
      </c>
      <c r="H56" s="6">
        <f>SUM(总订购!H55,日订购!L58)</f>
        <v>14685</v>
      </c>
      <c r="I56" s="6">
        <f>SUM(I55,日订购!U58)</f>
        <v>6851</v>
      </c>
      <c r="J56" s="6">
        <f>SUM(总订购!J55,日订购!O58)</f>
        <v>2763</v>
      </c>
      <c r="K56" s="6">
        <f>SUM(总订购!K55,日订购!V58)</f>
        <v>0</v>
      </c>
    </row>
    <row r="57" spans="1:11">
      <c r="A57" s="5">
        <v>44251</v>
      </c>
      <c r="B57" s="6">
        <f>SUM(总订购!B56,日订购!B59)</f>
        <v>10627</v>
      </c>
      <c r="C57" s="6">
        <f>SUM(总订购!C56,日订购!S59)</f>
        <v>10554</v>
      </c>
      <c r="D57" s="6">
        <f>SUM(总订购!D56,日订购!E59)</f>
        <v>186</v>
      </c>
      <c r="E57" s="6">
        <f>11+154+8+4+3</f>
        <v>180</v>
      </c>
      <c r="F57" s="6">
        <f>SUM(总订购!F56,日订购!H59)</f>
        <v>37700</v>
      </c>
      <c r="G57" s="6">
        <f>SUM(总订购!G56,日订购!T59)</f>
        <v>20684</v>
      </c>
      <c r="H57" s="6">
        <f>SUM(总订购!H56,日订购!L59)</f>
        <v>14729</v>
      </c>
      <c r="I57" s="6">
        <f>SUM(I56,日订购!U59)</f>
        <v>6883</v>
      </c>
      <c r="J57" s="6">
        <f>SUM(总订购!J56,日订购!O59)</f>
        <v>2775</v>
      </c>
      <c r="K57" s="6">
        <f>SUM(总订购!K56,日订购!V59)</f>
        <v>0</v>
      </c>
    </row>
    <row r="58" spans="1:11">
      <c r="A58" s="5">
        <v>44252</v>
      </c>
      <c r="B58" s="6">
        <f>SUM(总订购!B57,日订购!B60)</f>
        <v>10703</v>
      </c>
      <c r="C58" s="6">
        <f>SUM(总订购!C57,日订购!S60)</f>
        <v>10627</v>
      </c>
      <c r="D58" s="6">
        <f>SUM(总订购!D57,日订购!E60)</f>
        <v>189</v>
      </c>
      <c r="E58" s="6">
        <f>11+154+8+4+3+2</f>
        <v>182</v>
      </c>
      <c r="F58" s="6">
        <f>SUM(总订购!F57,日订购!H60)</f>
        <v>37995</v>
      </c>
      <c r="G58" s="6">
        <f>SUM(总订购!G57,日订购!T60)</f>
        <v>21353</v>
      </c>
      <c r="H58" s="6">
        <f>SUM(总订购!H57,日订购!L60)</f>
        <v>14775</v>
      </c>
      <c r="I58" s="6">
        <f>SUM(I57,日订购!U60)</f>
        <v>6921</v>
      </c>
      <c r="J58" s="6">
        <f>SUM(总订购!J57,日订购!O60)</f>
        <v>2789</v>
      </c>
      <c r="K58" s="6">
        <f>SUM(总订购!K57,日订购!V60)</f>
        <v>0</v>
      </c>
    </row>
    <row r="59" spans="1:11">
      <c r="A59" s="5">
        <v>44253</v>
      </c>
      <c r="B59" s="6">
        <f>SUM(总订购!B58,日订购!B61)</f>
        <v>10843</v>
      </c>
      <c r="C59" s="6">
        <f>SUM(总订购!C58,日订购!S61)</f>
        <v>10703</v>
      </c>
      <c r="D59" s="6">
        <f>SUM(总订购!D58,日订购!E61)</f>
        <v>206</v>
      </c>
      <c r="E59" s="6">
        <f t="shared" ref="E59:E64" si="0">11+154+8+4+3+2+4</f>
        <v>186</v>
      </c>
      <c r="F59" s="6">
        <f>SUM(总订购!F58,日订购!H61)</f>
        <v>38231</v>
      </c>
      <c r="G59" s="6">
        <f>SUM(总订购!G58,日订购!T61)</f>
        <v>22221</v>
      </c>
      <c r="H59" s="6">
        <f>SUM(总订购!H58,日订购!L61)</f>
        <v>14823</v>
      </c>
      <c r="I59" s="6">
        <f>SUM(I58,日订购!U61)</f>
        <v>6966</v>
      </c>
      <c r="J59" s="6">
        <f>SUM(总订购!J58,日订购!O61)</f>
        <v>2799</v>
      </c>
      <c r="K59" s="6">
        <f>SUM(总订购!K58,日订购!V61)</f>
        <v>0</v>
      </c>
    </row>
    <row r="60" spans="1:11">
      <c r="A60" s="5">
        <v>44254</v>
      </c>
      <c r="B60" s="6">
        <f>SUM(总订购!B59,日订购!B62)</f>
        <v>10984</v>
      </c>
      <c r="C60" s="6">
        <f>SUM(总订购!C59,日订购!S62)</f>
        <v>10843</v>
      </c>
      <c r="D60" s="6">
        <f>SUM(总订购!D59,日订购!E62)</f>
        <v>229</v>
      </c>
      <c r="E60" s="6">
        <f t="shared" si="0"/>
        <v>186</v>
      </c>
      <c r="F60" s="6">
        <f>SUM(总订购!F59,日订购!H62)</f>
        <v>38463</v>
      </c>
      <c r="G60" s="6">
        <f>SUM(总订购!G59,日订购!T62)</f>
        <v>23106</v>
      </c>
      <c r="H60" s="6">
        <f>SUM(总订购!H59,日订购!L62)</f>
        <v>14878</v>
      </c>
      <c r="I60" s="6">
        <f>SUM(I59,日订购!U62)</f>
        <v>7011</v>
      </c>
      <c r="J60" s="6">
        <f>SUM(总订购!J59,日订购!O62)</f>
        <v>2813</v>
      </c>
      <c r="K60" s="6">
        <f>SUM(总订购!K59,日订购!V62)</f>
        <v>0</v>
      </c>
    </row>
    <row r="61" spans="1:11">
      <c r="A61" s="5">
        <v>44255</v>
      </c>
      <c r="B61" s="6">
        <f>SUM(总订购!B60,日订购!B63)</f>
        <v>11096</v>
      </c>
      <c r="C61" s="6">
        <f>SUM(总订购!C60,日订购!S63)</f>
        <v>10984</v>
      </c>
      <c r="D61" s="6">
        <f>SUM(总订购!D60,日订购!E63)</f>
        <v>242</v>
      </c>
      <c r="E61" s="6">
        <f t="shared" si="0"/>
        <v>186</v>
      </c>
      <c r="F61" s="6">
        <f>SUM(总订购!F60,日订购!H63)</f>
        <v>38738</v>
      </c>
      <c r="G61" s="6">
        <f>SUM(总订购!G60,日订购!T63)</f>
        <v>24348</v>
      </c>
      <c r="H61" s="6">
        <f>SUM(总订购!H60,日订购!L63)</f>
        <v>14935</v>
      </c>
      <c r="I61" s="6">
        <f>SUM(I60,日订购!U63)</f>
        <v>7202</v>
      </c>
      <c r="J61" s="6">
        <f>SUM(总订购!J60,日订购!O63)</f>
        <v>2820</v>
      </c>
      <c r="K61" s="6">
        <f>SUM(总订购!K60,日订购!V63)</f>
        <v>0</v>
      </c>
    </row>
    <row r="62" spans="1:11">
      <c r="A62" s="5">
        <v>44256</v>
      </c>
      <c r="B62" s="6">
        <f>SUM(总订购!B61,日订购!B64)</f>
        <v>11153</v>
      </c>
      <c r="C62" s="6">
        <f>SUM(总订购!C61,日订购!S64)</f>
        <v>11096</v>
      </c>
      <c r="D62" s="6">
        <f>SUM(总订购!D61,日订购!E64)</f>
        <v>245</v>
      </c>
      <c r="E62" s="6">
        <f t="shared" si="0"/>
        <v>186</v>
      </c>
      <c r="F62" s="6">
        <f>SUM(总订购!F61,日订购!H64)</f>
        <v>39035</v>
      </c>
      <c r="G62" s="6">
        <f>SUM(总订购!G61,日订购!T64)</f>
        <v>25166</v>
      </c>
      <c r="H62" s="6">
        <f>SUM(总订购!H61,日订购!L64)</f>
        <v>14991</v>
      </c>
      <c r="I62" s="6">
        <f>SUM(I61,日订购!U64)</f>
        <v>7266</v>
      </c>
      <c r="J62" s="6">
        <f>SUM(总订购!J61,日订购!O64)</f>
        <v>2832</v>
      </c>
      <c r="K62" s="6">
        <f>SUM(总订购!K61,日订购!V64)</f>
        <v>0</v>
      </c>
    </row>
    <row r="63" spans="1:11">
      <c r="A63" s="5">
        <v>44257</v>
      </c>
      <c r="B63" s="6">
        <f>SUM(总订购!B62,日订购!B65)</f>
        <v>11200</v>
      </c>
      <c r="C63" s="6">
        <f>SUM(总订购!C62,日订购!S65)</f>
        <v>11153</v>
      </c>
      <c r="D63" s="6">
        <f>SUM(总订购!D62,日订购!E65)</f>
        <v>249</v>
      </c>
      <c r="E63" s="6">
        <f t="shared" si="0"/>
        <v>186</v>
      </c>
      <c r="F63" s="6">
        <f>SUM(总订购!F62,日订购!H65)</f>
        <v>39377</v>
      </c>
      <c r="G63" s="6">
        <f>SUM(总订购!G62,日订购!T65)</f>
        <v>25977</v>
      </c>
      <c r="H63" s="6">
        <f>SUM(总订购!H62,日订购!L65)</f>
        <v>15019</v>
      </c>
      <c r="I63" s="6">
        <f>SUM(I62,日订购!U65)</f>
        <v>7324</v>
      </c>
      <c r="J63" s="6">
        <f>SUM(总订购!J62,日订购!O65)</f>
        <v>2865</v>
      </c>
      <c r="K63" s="6">
        <f>SUM(总订购!K62,日订购!V65)</f>
        <v>0</v>
      </c>
    </row>
    <row r="64" spans="1:11">
      <c r="A64" s="5">
        <v>44258</v>
      </c>
      <c r="B64" s="6">
        <f>SUM(总订购!B63,日订购!B66)</f>
        <v>11244</v>
      </c>
      <c r="C64" s="6">
        <f>SUM(总订购!C63,日订购!S66)</f>
        <v>11200</v>
      </c>
      <c r="D64" s="6">
        <f>SUM(总订购!D63,日订购!E66)</f>
        <v>249</v>
      </c>
      <c r="E64" s="6">
        <f t="shared" si="0"/>
        <v>186</v>
      </c>
      <c r="F64" s="6">
        <f>SUM(总订购!F63,日订购!H66)</f>
        <v>39685</v>
      </c>
      <c r="G64" s="6">
        <f>SUM(总订购!G63,日订购!T66)</f>
        <v>26831</v>
      </c>
      <c r="H64" s="6">
        <f>SUM(总订购!H63,日订购!L66)</f>
        <v>15037</v>
      </c>
      <c r="I64" s="6">
        <f>SUM(I63,日订购!U66)</f>
        <v>7372</v>
      </c>
      <c r="J64" s="6">
        <f>SUM(总订购!J63,日订购!O66)</f>
        <v>2873</v>
      </c>
      <c r="K64" s="6">
        <f>SUM(总订购!K63,日订购!V66)</f>
        <v>0</v>
      </c>
    </row>
    <row r="65" spans="1:11">
      <c r="A65" s="5">
        <v>44259</v>
      </c>
      <c r="B65" s="6">
        <f>SUM(总订购!B64,日订购!B67)</f>
        <v>11292</v>
      </c>
      <c r="C65" s="6">
        <f>SUM(总订购!C64,日订购!S67)</f>
        <v>11244</v>
      </c>
      <c r="D65" s="6">
        <f>SUM(总订购!D64,日订购!E67)</f>
        <v>250</v>
      </c>
      <c r="E65" s="6">
        <f>11+154+8+4+3+2+4+3</f>
        <v>189</v>
      </c>
      <c r="F65" s="6">
        <f>SUM(总订购!F64,日订购!H67)</f>
        <v>39976</v>
      </c>
      <c r="G65" s="6">
        <f>SUM(总订购!G64,日订购!T67)</f>
        <v>27765</v>
      </c>
      <c r="H65" s="6">
        <f>SUM(总订购!H64,日订购!L67)</f>
        <v>15062</v>
      </c>
      <c r="I65" s="6">
        <f>SUM(I64,日订购!U67)</f>
        <v>7427</v>
      </c>
      <c r="J65" s="6">
        <f>SUM(总订购!J64,日订购!O67)</f>
        <v>2878</v>
      </c>
      <c r="K65" s="6">
        <f>SUM(总订购!K64,日订购!V67)</f>
        <v>0</v>
      </c>
    </row>
    <row r="66" spans="1:11">
      <c r="A66" s="5">
        <v>44260</v>
      </c>
      <c r="B66" s="6">
        <f>SUM(总订购!B65,日订购!B68)</f>
        <v>11372</v>
      </c>
      <c r="C66" s="6">
        <f>SUM(总订购!C65,日订购!S68)</f>
        <v>11292</v>
      </c>
      <c r="D66" s="6">
        <f>SUM(总订购!D65,日订购!E68)</f>
        <v>253</v>
      </c>
      <c r="E66" s="6">
        <f>11+154+8+4+3+2+4+3+17</f>
        <v>206</v>
      </c>
      <c r="F66" s="6">
        <f>SUM(总订购!F65,日订购!H68)</f>
        <v>40232</v>
      </c>
      <c r="G66" s="6">
        <f>SUM(总订购!G65,日订购!T68)</f>
        <v>28617</v>
      </c>
      <c r="H66" s="6">
        <f>SUM(总订购!H65,日订购!L68)</f>
        <v>15119</v>
      </c>
      <c r="I66" s="6">
        <f>SUM(I65,日订购!U68)</f>
        <v>7475</v>
      </c>
      <c r="J66" s="6">
        <f>SUM(总订购!J65,日订购!O68)</f>
        <v>2893</v>
      </c>
      <c r="K66" s="6">
        <f>SUM(总订购!K65,日订购!V68)</f>
        <v>0</v>
      </c>
    </row>
    <row r="67" spans="1:11">
      <c r="A67" s="5">
        <v>44261</v>
      </c>
      <c r="B67" s="6">
        <f>SUM(总订购!B66,日订购!B69)</f>
        <v>11529</v>
      </c>
      <c r="C67" s="6">
        <f>SUM(总订购!C66,日订购!S69)</f>
        <v>11372</v>
      </c>
      <c r="D67" s="6">
        <f>SUM(总订购!D66,日订购!E69)</f>
        <v>256</v>
      </c>
      <c r="E67" s="6">
        <f>11+154+8+4+3+2+4+3+17+23</f>
        <v>229</v>
      </c>
      <c r="F67" s="6">
        <f>SUM(总订购!F66,日订购!H69)</f>
        <v>40550</v>
      </c>
      <c r="G67" s="6">
        <f>SUM(总订购!G66,日订购!T69)</f>
        <v>29553</v>
      </c>
      <c r="H67" s="6">
        <f>SUM(总订购!H66,日订购!L69)</f>
        <v>15191</v>
      </c>
      <c r="I67" s="6">
        <f>SUM(I66,日订购!U69)</f>
        <v>7520</v>
      </c>
      <c r="J67" s="6">
        <f>SUM(总订购!J66,日订购!O69)</f>
        <v>2910</v>
      </c>
      <c r="K67" s="6">
        <f>SUM(总订购!K66,日订购!V69)</f>
        <v>0</v>
      </c>
    </row>
    <row r="68" spans="1:11">
      <c r="A68" s="5">
        <v>44262</v>
      </c>
      <c r="B68" s="6">
        <f>SUM(总订购!B67,日订购!B70)</f>
        <v>11623</v>
      </c>
      <c r="C68" s="6">
        <f>SUM(总订购!C67,日订购!S70)</f>
        <v>11529</v>
      </c>
      <c r="D68" s="6">
        <f>SUM(总订购!D67,日订购!E70)</f>
        <v>256</v>
      </c>
      <c r="E68" s="6">
        <f>11+154+8+4+3+2+4+3+17+23+13</f>
        <v>242</v>
      </c>
      <c r="F68" s="6">
        <f>SUM(总订购!F67,日订购!H70)</f>
        <v>40772</v>
      </c>
      <c r="G68" s="6">
        <f>SUM(总订购!G67,日订购!T70)</f>
        <v>30407</v>
      </c>
      <c r="H68" s="6">
        <f>SUM(总订购!H67,日订购!L70)</f>
        <v>15233</v>
      </c>
      <c r="I68" s="6">
        <f>SUM(I67,日订购!U70)</f>
        <v>7579</v>
      </c>
      <c r="J68" s="6">
        <f>SUM(总订购!J67,日订购!O70)</f>
        <v>2917</v>
      </c>
      <c r="K68" s="6">
        <f>SUM(总订购!K67,日订购!V70)</f>
        <v>0</v>
      </c>
    </row>
    <row r="69" spans="1:11">
      <c r="A69" s="5">
        <v>44263</v>
      </c>
      <c r="B69" s="6">
        <f>SUM(总订购!B68,日订购!B71)</f>
        <v>11676</v>
      </c>
      <c r="C69" s="6">
        <f>SUM(总订购!C68,日订购!S71)</f>
        <v>11623</v>
      </c>
      <c r="D69" s="6">
        <f>SUM(总订购!D68,日订购!E71)</f>
        <v>256</v>
      </c>
      <c r="E69" s="6">
        <f>11+154+8+4+3+2+4+3+17+23+13+3</f>
        <v>245</v>
      </c>
      <c r="F69" s="6">
        <f>SUM(总订购!F68,日订购!H71)</f>
        <v>40972</v>
      </c>
      <c r="G69" s="6">
        <f>SUM(总订购!G68,日订购!T71)</f>
        <v>31292</v>
      </c>
      <c r="H69" s="6">
        <f>SUM(总订购!H68,日订购!L71)</f>
        <v>15263</v>
      </c>
      <c r="I69" s="6">
        <f>SUM(I68,日订购!U71)</f>
        <v>7624</v>
      </c>
      <c r="J69" s="6">
        <f>SUM(总订购!J68,日订购!O71)</f>
        <v>2923</v>
      </c>
      <c r="K69" s="6">
        <f>SUM(总订购!K68,日订购!V71)</f>
        <v>0</v>
      </c>
    </row>
    <row r="70" spans="1:11">
      <c r="A70" s="5">
        <v>44264</v>
      </c>
      <c r="B70" s="6">
        <f>SUM(总订购!B69,日订购!B72)</f>
        <v>11719</v>
      </c>
      <c r="C70" s="6">
        <f>SUM(总订购!C69,日订购!S72)</f>
        <v>11676</v>
      </c>
      <c r="D70" s="6">
        <f>SUM(总订购!D69,日订购!E72)</f>
        <v>256</v>
      </c>
      <c r="E70" s="6">
        <f>11+154+8+4+3+2+4+3+17+23+13+3+4</f>
        <v>249</v>
      </c>
      <c r="F70" s="6">
        <f>SUM(总订购!F69,日订购!H72)</f>
        <v>41184</v>
      </c>
      <c r="G70" s="6">
        <f>SUM(总订购!G69,日订购!T72)</f>
        <v>32233</v>
      </c>
      <c r="H70" s="6">
        <f>SUM(总订购!H69,日订购!L72)</f>
        <v>15293</v>
      </c>
      <c r="I70" s="6">
        <f>SUM(I69,日订购!U72)</f>
        <v>7677</v>
      </c>
      <c r="J70" s="6">
        <f>SUM(总订购!J69,日订购!O72)</f>
        <v>2935</v>
      </c>
      <c r="K70" s="6">
        <f>SUM(总订购!K69,日订购!V72)</f>
        <v>0</v>
      </c>
    </row>
    <row r="71" spans="1:11">
      <c r="A71" s="5">
        <v>44265</v>
      </c>
      <c r="B71" s="6">
        <f>SUM(总订购!B70,日订购!B73)</f>
        <v>11771</v>
      </c>
      <c r="C71" s="6">
        <f>SUM(总订购!C70,日订购!S73)</f>
        <v>11719</v>
      </c>
      <c r="D71" s="6">
        <f>SUM(总订购!D70,日订购!E73)</f>
        <v>256</v>
      </c>
      <c r="E71" s="6">
        <f>11+154+8+4+3+2+4+3+17+23+13+3+4</f>
        <v>249</v>
      </c>
      <c r="F71" s="6">
        <f>SUM(总订购!F70,日订购!H73)</f>
        <v>41218</v>
      </c>
      <c r="G71" s="6">
        <f>SUM(总订购!G70,日订购!T73)</f>
        <v>33041</v>
      </c>
      <c r="H71" s="6">
        <f>SUM(总订购!H70,日订购!L73)</f>
        <v>15310</v>
      </c>
      <c r="I71" s="6">
        <f>SUM(I70,日订购!U73)</f>
        <v>7744</v>
      </c>
      <c r="J71" s="6">
        <f>SUM(总订购!J70,日订购!O73)</f>
        <v>2941</v>
      </c>
      <c r="K71" s="6">
        <f>SUM(总订购!K70,日订购!V73)</f>
        <v>0</v>
      </c>
    </row>
    <row r="72" spans="1:11">
      <c r="A72" s="5">
        <v>44266</v>
      </c>
      <c r="B72" s="6">
        <f>SUM(总订购!B71,日订购!B74)</f>
        <v>11831</v>
      </c>
      <c r="C72" s="6">
        <f>SUM(总订购!C71,日订购!S74)</f>
        <v>11771</v>
      </c>
      <c r="D72" s="6">
        <f>SUM(总订购!D71,日订购!E74)</f>
        <v>258</v>
      </c>
      <c r="E72" s="6">
        <f>11+154+8+4+3+2+4+3+17+23+13+3+4+1</f>
        <v>250</v>
      </c>
      <c r="F72" s="6">
        <f>SUM(总订购!F71,日订购!H74)</f>
        <v>41241</v>
      </c>
      <c r="G72" s="6">
        <f>SUM(总订购!G71,日订购!T74)</f>
        <v>33938</v>
      </c>
      <c r="H72" s="6">
        <f>SUM(总订购!H71,日订购!L74)</f>
        <v>15339</v>
      </c>
      <c r="I72" s="6">
        <f>SUM(I71,日订购!U74)</f>
        <v>7822</v>
      </c>
      <c r="J72" s="6">
        <f>SUM(总订购!J71,日订购!O74)</f>
        <v>2951</v>
      </c>
      <c r="K72" s="6">
        <f>SUM(总订购!K71,日订购!V74)</f>
        <v>0</v>
      </c>
    </row>
    <row r="73" spans="1:11">
      <c r="A73" s="5">
        <v>44267</v>
      </c>
      <c r="B73" s="6">
        <f>SUM(总订购!B72,日订购!B75)</f>
        <v>11901</v>
      </c>
      <c r="C73" s="6">
        <f>SUM(总订购!C72,日订购!S75)</f>
        <v>11831</v>
      </c>
      <c r="D73" s="6">
        <f>SUM(总订购!D72,日订购!E75)</f>
        <v>259</v>
      </c>
      <c r="E73" s="6">
        <f>11+154+8+4+3+2+4+3+17+23+13+3+4+1+3</f>
        <v>253</v>
      </c>
      <c r="F73" s="6">
        <f>SUM(总订购!F72,日订购!H75)</f>
        <v>41300</v>
      </c>
      <c r="G73" s="6">
        <f>SUM(总订购!G72,日订购!T75)</f>
        <v>34694</v>
      </c>
      <c r="H73" s="6">
        <f>SUM(总订购!H72,日订购!L75)</f>
        <v>15381</v>
      </c>
      <c r="I73" s="6">
        <f>SUM(I72,日订购!U75)</f>
        <v>7867</v>
      </c>
      <c r="J73" s="6">
        <f>SUM(总订购!J72,日订购!O75)</f>
        <v>2960</v>
      </c>
      <c r="K73" s="6">
        <f>SUM(总订购!K72,日订购!V75)</f>
        <v>0</v>
      </c>
    </row>
    <row r="74" spans="1:11">
      <c r="A74" s="5">
        <v>44268</v>
      </c>
      <c r="B74" s="6">
        <f>SUM(总订购!B73,日订购!B76)</f>
        <v>12025</v>
      </c>
      <c r="C74" s="6">
        <f>SUM(总订购!C73,日订购!S76)</f>
        <v>11901</v>
      </c>
      <c r="D74" s="6">
        <f>SUM(总订购!D73,日订购!E76)</f>
        <v>260</v>
      </c>
      <c r="E74" s="6">
        <f>11+154+8+4+3+2+4+3+17+23+13+3+4+1+3+3</f>
        <v>256</v>
      </c>
      <c r="F74" s="6">
        <f>SUM(总订购!F73,日订购!H76)</f>
        <v>41358</v>
      </c>
      <c r="G74" s="6">
        <f>SUM(总订购!G73,日订购!T76)</f>
        <v>34969</v>
      </c>
      <c r="H74" s="6">
        <f>SUM(总订购!H73,日订购!L76)</f>
        <v>15412</v>
      </c>
      <c r="I74" s="6">
        <f>SUM(I73,日订购!U76)</f>
        <v>7911</v>
      </c>
      <c r="J74" s="6">
        <f>SUM(总订购!J73,日订购!O76)</f>
        <v>2977</v>
      </c>
      <c r="K74" s="6">
        <f>SUM(总订购!K73,日订购!V76)</f>
        <v>0</v>
      </c>
    </row>
    <row r="75" spans="1:11">
      <c r="A75" s="5">
        <v>44269</v>
      </c>
      <c r="B75" s="6">
        <f>SUM(总订购!B74,日订购!B77)</f>
        <v>12086</v>
      </c>
      <c r="C75" s="6">
        <f>SUM(总订购!C74,日订购!S77)</f>
        <v>12025</v>
      </c>
      <c r="D75" s="6">
        <f>SUM(总订购!D74,日订购!E77)</f>
        <v>260</v>
      </c>
      <c r="E75" s="6">
        <f>11+154+8+4+3+2+4+3+17+23+13+3+4+1+3+3</f>
        <v>256</v>
      </c>
      <c r="F75" s="6">
        <f>SUM(总订购!F74,日订购!H77)</f>
        <v>41405</v>
      </c>
      <c r="G75" s="6">
        <f>SUM(总订购!G74,日订购!T77)</f>
        <v>35106</v>
      </c>
      <c r="H75" s="6">
        <f>SUM(总订购!H74,日订购!L77)</f>
        <v>15448</v>
      </c>
      <c r="I75" s="6">
        <f>SUM(I74,日订购!U77)</f>
        <v>7951</v>
      </c>
      <c r="J75" s="6">
        <f>SUM(总订购!J74,日订购!O77)</f>
        <v>2986</v>
      </c>
      <c r="K75" s="6">
        <f>SUM(总订购!K74,日订购!V77)</f>
        <v>0</v>
      </c>
    </row>
    <row r="76" spans="1:11">
      <c r="A76" s="5">
        <v>44270</v>
      </c>
      <c r="B76" s="6">
        <f>SUM(总订购!B75,日订购!B78)</f>
        <v>12132</v>
      </c>
      <c r="C76" s="6">
        <f>SUM(总订购!C75,日订购!S78)</f>
        <v>12086</v>
      </c>
      <c r="D76" s="6">
        <f>SUM(总订购!D75,日订购!E78)</f>
        <v>260</v>
      </c>
      <c r="E76" s="6">
        <f>11+154+8+4+3+2+4+3+17+23+13+3+4+1+3+3</f>
        <v>256</v>
      </c>
      <c r="F76" s="6">
        <f>SUM(总订购!F75,日订购!H78)</f>
        <v>41427</v>
      </c>
      <c r="G76" s="6">
        <f>SUM(总订购!G75,日订购!T78)</f>
        <v>35224</v>
      </c>
      <c r="H76" s="6">
        <f>SUM(总订购!H75,日订购!L78)</f>
        <v>15476</v>
      </c>
      <c r="I76" s="6">
        <f>SUM(I75,日订购!U78)</f>
        <v>7997</v>
      </c>
      <c r="J76" s="6">
        <f>SUM(总订购!J75,日订购!O78)</f>
        <v>3016</v>
      </c>
      <c r="K76" s="6">
        <f>SUM(总订购!K75,日订购!V78)</f>
        <v>0</v>
      </c>
    </row>
    <row r="77" spans="1:11">
      <c r="A77" s="5">
        <v>44271</v>
      </c>
      <c r="B77" s="6">
        <f>SUM(总订购!B76,日订购!B79)</f>
        <v>12181</v>
      </c>
      <c r="C77" s="6">
        <f>SUM(总订购!C76,日订购!S79)</f>
        <v>12132</v>
      </c>
      <c r="D77" s="6">
        <f>SUM(总订购!D76,日订购!E79)</f>
        <v>260</v>
      </c>
      <c r="E77" s="6">
        <f>11+154+8+4+3+2+4+3+17+23+13+3+4+1+3+3</f>
        <v>256</v>
      </c>
      <c r="F77" s="6">
        <f>SUM(总订购!F76,日订购!H79)</f>
        <v>41450</v>
      </c>
      <c r="G77" s="6">
        <f>SUM(总订购!G76,日订购!T79)</f>
        <v>35352</v>
      </c>
      <c r="H77" s="6">
        <f>SUM(总订购!H76,日订购!L79)</f>
        <v>15495</v>
      </c>
      <c r="I77" s="6">
        <f>SUM(I76,日订购!U79)</f>
        <v>8031</v>
      </c>
      <c r="J77" s="6">
        <f>SUM(总订购!J76,日订购!O79)</f>
        <v>3023</v>
      </c>
      <c r="K77" s="6">
        <f>SUM(总订购!K76,日订购!V79)</f>
        <v>0</v>
      </c>
    </row>
    <row r="78" spans="1:11">
      <c r="A78" s="5">
        <v>44272</v>
      </c>
      <c r="B78" s="6">
        <f>SUM(总订购!B77,日订购!B80)</f>
        <v>12248</v>
      </c>
      <c r="C78" s="6">
        <f>SUM(总订购!C77,日订购!S80)</f>
        <v>12181</v>
      </c>
      <c r="D78" s="6">
        <f>SUM(总订购!D77,日订购!E80)</f>
        <v>262</v>
      </c>
      <c r="E78" s="6">
        <f>11+154+8+4+3+2+4+3+17+23+13+3+4+1+3+3</f>
        <v>256</v>
      </c>
      <c r="F78" s="6">
        <f>SUM(总订购!F77,日订购!H80)</f>
        <v>41479</v>
      </c>
      <c r="G78" s="6">
        <f>SUM(总订购!G77,日订购!T80)</f>
        <v>35514</v>
      </c>
      <c r="H78" s="6">
        <f>SUM(总订购!H77,日订购!L80)</f>
        <v>15517</v>
      </c>
      <c r="I78" s="6">
        <f>SUM(I77,日订购!U80)</f>
        <v>8070</v>
      </c>
      <c r="J78" s="6">
        <f>SUM(总订购!J77,日订购!O80)</f>
        <v>3032</v>
      </c>
      <c r="K78" s="6">
        <f>SUM(总订购!K77,日订购!V80)</f>
        <v>0</v>
      </c>
    </row>
    <row r="79" spans="1:11">
      <c r="A79" s="5">
        <v>44273</v>
      </c>
      <c r="B79" s="6">
        <f>SUM(总订购!B78,日订购!B81)</f>
        <v>12304</v>
      </c>
      <c r="C79" s="6">
        <f>SUM(总订购!C78,日订购!S81)</f>
        <v>12248</v>
      </c>
      <c r="D79" s="6">
        <f>SUM(总订购!D78,日订购!E81)</f>
        <v>263</v>
      </c>
      <c r="E79" s="6">
        <f>11+154+8+4+3+2+4+3+17+23+13+3+4+1+3+3+2</f>
        <v>258</v>
      </c>
      <c r="F79" s="6">
        <f>SUM(总订购!F78,日订购!H81)</f>
        <v>41508</v>
      </c>
      <c r="G79" s="6">
        <f>SUM(总订购!G78,日订购!T81)</f>
        <v>35692</v>
      </c>
      <c r="H79" s="6">
        <f>SUM(总订购!H78,日订购!L81)</f>
        <v>15541</v>
      </c>
      <c r="I79" s="6">
        <f>SUM(I78,日订购!U81)</f>
        <v>8097</v>
      </c>
      <c r="J79" s="6">
        <f>SUM(总订购!J78,日订购!O81)</f>
        <v>3037</v>
      </c>
      <c r="K79" s="6">
        <f>SUM(总订购!K78,日订购!V81)</f>
        <v>0</v>
      </c>
    </row>
    <row r="80" spans="1:11">
      <c r="A80" s="5">
        <v>44274</v>
      </c>
      <c r="B80" s="6">
        <f>SUM(总订购!B79,日订购!B82)</f>
        <v>12384</v>
      </c>
      <c r="C80" s="6">
        <f>SUM(总订购!C79,日订购!S82)</f>
        <v>12304</v>
      </c>
      <c r="D80" s="6">
        <f>SUM(总订购!D79,日订购!E82)</f>
        <v>264</v>
      </c>
      <c r="E80" s="6">
        <f>11+154+8+4+3+2+4+3+17+23+13+3+4+1+3+3+2+1</f>
        <v>259</v>
      </c>
      <c r="F80" s="6">
        <f>SUM(总订购!F79,日订购!H82)</f>
        <v>41563</v>
      </c>
      <c r="G80" s="6">
        <f>SUM(总订购!G79,日订购!T82)</f>
        <v>35883</v>
      </c>
      <c r="H80" s="6">
        <f>SUM(总订购!H79,日订购!L82)</f>
        <v>15581</v>
      </c>
      <c r="I80" s="6">
        <f>SUM(I79,日订购!U82)</f>
        <v>8133</v>
      </c>
      <c r="J80" s="6">
        <f>SUM(总订购!J79,日订购!O82)</f>
        <v>3045</v>
      </c>
      <c r="K80" s="6">
        <f>SUM(总订购!K79,日订购!V82)</f>
        <v>0</v>
      </c>
    </row>
    <row r="81" spans="1:11">
      <c r="A81" s="5">
        <v>44275</v>
      </c>
      <c r="B81" s="6">
        <f>SUM(总订购!B80,日订购!B83)</f>
        <v>12476</v>
      </c>
      <c r="C81" s="6">
        <f>SUM(总订购!C80,日订购!S83)</f>
        <v>12384</v>
      </c>
      <c r="D81" s="6">
        <f>SUM(总订购!D80,日订购!E83)</f>
        <v>264</v>
      </c>
      <c r="E81" s="6">
        <f>11+154+8+4+3+2+4+3+17+23+13+3+4+1+3+3+2+1+1</f>
        <v>260</v>
      </c>
      <c r="F81" s="6">
        <f>SUM(总订购!F80,日订购!H83)</f>
        <v>41636</v>
      </c>
      <c r="G81" s="6">
        <f>SUM(总订购!G80,日订购!T83)</f>
        <v>36123</v>
      </c>
      <c r="H81" s="6">
        <f>SUM(总订购!H80,日订购!L83)</f>
        <v>15618</v>
      </c>
      <c r="I81" s="6">
        <f>SUM(I80,日订购!U83)</f>
        <v>8180</v>
      </c>
      <c r="J81" s="6">
        <f>SUM(总订购!J80,日订购!O83)</f>
        <v>3050</v>
      </c>
      <c r="K81" s="6">
        <f>SUM(总订购!K80,日订购!V83)</f>
        <v>0</v>
      </c>
    </row>
    <row r="82" spans="1:11">
      <c r="A82" s="5">
        <v>44276</v>
      </c>
      <c r="B82" s="6">
        <f>SUM(总订购!B81,日订购!B84)</f>
        <v>12556</v>
      </c>
      <c r="C82" s="6">
        <f>SUM(总订购!C81,日订购!S84)</f>
        <v>12476</v>
      </c>
      <c r="D82" s="6">
        <f>SUM(总订购!D81,日订购!E84)</f>
        <v>264</v>
      </c>
      <c r="E82" s="6">
        <f>11+154+8+4+3+2+4+3+17+23+13+3+4+1+3+3+2+1+1</f>
        <v>260</v>
      </c>
      <c r="F82" s="6">
        <f>SUM(总订购!F81,日订购!H84)</f>
        <v>41676</v>
      </c>
      <c r="G82" s="6">
        <f>SUM(总订购!G81,日订购!T84)</f>
        <v>36410</v>
      </c>
      <c r="H82" s="6">
        <f>SUM(总订购!H81,日订购!L84)</f>
        <v>15648</v>
      </c>
      <c r="I82" s="6">
        <f>SUM(I81,日订购!U84)</f>
        <v>8221</v>
      </c>
      <c r="J82" s="6">
        <f>SUM(总订购!J81,日订购!O84)</f>
        <v>3059</v>
      </c>
      <c r="K82" s="6">
        <f>SUM(总订购!K81,日订购!V84)</f>
        <v>0</v>
      </c>
    </row>
    <row r="83" spans="1:11">
      <c r="A83" s="5">
        <v>44277</v>
      </c>
      <c r="B83" s="6">
        <f>SUM(总订购!B82,日订购!B85)</f>
        <v>12589</v>
      </c>
      <c r="C83" s="6">
        <f>SUM(总订购!C82,日订购!S85)</f>
        <v>12556</v>
      </c>
      <c r="D83" s="6">
        <f>SUM(总订购!D82,日订购!E85)</f>
        <v>265</v>
      </c>
      <c r="E83" s="6">
        <f>11+154+8+4+3+2+4+3+17+23+13+3+4+1+3+3+2+1+1</f>
        <v>260</v>
      </c>
      <c r="F83" s="6">
        <f>SUM(总订购!F82,日订购!H85)</f>
        <v>41696</v>
      </c>
      <c r="G83" s="6">
        <f>SUM(总订购!G82,日订购!T85)</f>
        <v>36661</v>
      </c>
      <c r="H83" s="6">
        <f>SUM(总订购!H82,日订购!L85)</f>
        <v>15664</v>
      </c>
      <c r="I83" s="6">
        <f>SUM(I82,日订购!U85)</f>
        <v>8254</v>
      </c>
      <c r="J83" s="6">
        <f>SUM(总订购!J82,日订购!O85)</f>
        <v>3066</v>
      </c>
      <c r="K83" s="6">
        <f>SUM(总订购!K82,日订购!V85)</f>
        <v>0</v>
      </c>
    </row>
    <row r="84" spans="1:11">
      <c r="A84" s="5">
        <v>44278</v>
      </c>
      <c r="B84" s="6">
        <f>SUM(总订购!B83,日订购!B86)</f>
        <v>12632</v>
      </c>
      <c r="C84" s="6">
        <f>SUM(总订购!C83,日订购!S86)</f>
        <v>12589</v>
      </c>
      <c r="D84" s="6">
        <f>SUM(总订购!D83,日订购!E86)</f>
        <v>265</v>
      </c>
      <c r="E84" s="6">
        <f>11+154+8+4+3+2+4+3+17+23+13+3+4+1+3+3+2+1+1</f>
        <v>260</v>
      </c>
      <c r="F84" s="6">
        <f>SUM(总订购!F83,日订购!H86)</f>
        <v>41716</v>
      </c>
      <c r="G84" s="6">
        <f>SUM(总订购!G83,日订购!T86)</f>
        <v>36921</v>
      </c>
      <c r="H84" s="6">
        <f>SUM(总订购!H83,日订购!L86)</f>
        <v>15682</v>
      </c>
      <c r="I84" s="6">
        <f>SUM(I83,日订购!U86)</f>
        <v>8290</v>
      </c>
      <c r="J84" s="6">
        <f>SUM(总订购!J83,日订购!O86)</f>
        <v>3098</v>
      </c>
      <c r="K84" s="6">
        <f>SUM(总订购!K83,日订购!V86)</f>
        <v>0</v>
      </c>
    </row>
    <row r="85" spans="1:11">
      <c r="A85" s="5">
        <v>44279</v>
      </c>
      <c r="B85" s="6">
        <f>SUM(总订购!B84,日订购!B87)</f>
        <v>12659</v>
      </c>
      <c r="C85" s="6">
        <f>SUM(总订购!C84,日订购!S87)</f>
        <v>12632</v>
      </c>
      <c r="D85" s="6">
        <f>SUM(总订购!D84,日订购!E87)</f>
        <v>266</v>
      </c>
      <c r="E85" s="6">
        <f>11+154+8+4+3+2+4+3+17+23+13+3+4+1+3+3+2+1+1+2</f>
        <v>262</v>
      </c>
      <c r="F85" s="6">
        <f>SUM(总订购!F84,日订购!H87)</f>
        <v>41741</v>
      </c>
      <c r="G85" s="6">
        <f>SUM(总订购!G84,日订购!T87)</f>
        <v>37232</v>
      </c>
      <c r="H85" s="6">
        <f>SUM(总订购!H84,日订购!L87)</f>
        <v>15696</v>
      </c>
      <c r="I85" s="6">
        <f>SUM(I84,日订购!U87)</f>
        <v>8333</v>
      </c>
      <c r="J85" s="6">
        <f>SUM(总订购!J84,日订购!O87)</f>
        <v>3103</v>
      </c>
      <c r="K85" s="6">
        <f>SUM(总订购!K84,日订购!V87)</f>
        <v>0</v>
      </c>
    </row>
    <row r="86" spans="1:11">
      <c r="A86" s="5">
        <v>44280</v>
      </c>
      <c r="B86" s="6">
        <f>SUM(总订购!B85,日订购!B88)</f>
        <v>12688</v>
      </c>
      <c r="C86" s="6">
        <f>SUM(总订购!C85,日订购!S88)</f>
        <v>12659</v>
      </c>
      <c r="D86" s="6">
        <f>SUM(总订购!D85,日订购!E88)</f>
        <v>266</v>
      </c>
      <c r="E86" s="6">
        <f>11+154+8+4+3+2+4+3+17+23+13+3+4+1+3+3+2+1+1+2+1</f>
        <v>263</v>
      </c>
      <c r="F86" s="6">
        <f>SUM(总订购!F85,日订购!H88)</f>
        <v>41757</v>
      </c>
      <c r="G86" s="6">
        <f>SUM(总订购!G85,日订购!T88)</f>
        <v>37547</v>
      </c>
      <c r="H86" s="6">
        <f>SUM(总订购!H85,日订购!L88)</f>
        <v>15719</v>
      </c>
      <c r="I86" s="6">
        <f>SUM(I85,日订购!U88)</f>
        <v>8370</v>
      </c>
      <c r="J86" s="6">
        <f>SUM(总订购!J85,日订购!O88)</f>
        <v>3168</v>
      </c>
      <c r="K86" s="6">
        <f>SUM(总订购!K85,日订购!V88)</f>
        <v>0</v>
      </c>
    </row>
    <row r="87" spans="1:11">
      <c r="A87" s="5">
        <v>44281</v>
      </c>
      <c r="B87" s="6">
        <f>SUM(总订购!B86,日订购!B89)</f>
        <v>12734</v>
      </c>
      <c r="C87" s="6">
        <f>SUM(总订购!C86,日订购!S89)</f>
        <v>12688</v>
      </c>
      <c r="D87" s="6">
        <f>SUM(总订购!D86,日订购!E89)</f>
        <v>269</v>
      </c>
      <c r="E87" s="6">
        <f>11+154+8+4+3+2+4+3+17+23+13+3+4+1+3+3+2+1+1+2+1+1</f>
        <v>264</v>
      </c>
      <c r="F87" s="6">
        <f>SUM(总订购!F86,日订购!H89)</f>
        <v>41804</v>
      </c>
      <c r="G87" s="6">
        <f>SUM(总订购!G86,日订购!T89)</f>
        <v>37901</v>
      </c>
      <c r="H87" s="6">
        <f>SUM(总订购!H86,日订购!L89)</f>
        <v>15752</v>
      </c>
      <c r="I87" s="6">
        <f>SUM(I86,日订购!U89)</f>
        <v>8418</v>
      </c>
      <c r="J87" s="6">
        <f>SUM(总订购!J86,日订购!O89)</f>
        <v>3176</v>
      </c>
      <c r="K87" s="6">
        <f>SUM(总订购!K86,日订购!V89)</f>
        <v>0</v>
      </c>
    </row>
    <row r="88" spans="1:11">
      <c r="A88" s="5">
        <v>44282</v>
      </c>
      <c r="B88" s="6">
        <f>SUM(总订购!B87,日订购!B90)</f>
        <v>12807</v>
      </c>
      <c r="C88" s="6">
        <f>SUM(总订购!C87,日订购!S90)</f>
        <v>12734</v>
      </c>
      <c r="D88" s="6">
        <f>SUM(总订购!D87,日订购!E90)</f>
        <v>270</v>
      </c>
      <c r="E88" s="6">
        <f>11+154+8+4+3+2+4+3+17+23+13+3+4+1+3+3+2+1+1+2+1+1</f>
        <v>264</v>
      </c>
      <c r="F88" s="6">
        <f>SUM(总订购!F87,日订购!H90)</f>
        <v>41848</v>
      </c>
      <c r="G88" s="6">
        <f>SUM(总订购!G87,日订购!T90)</f>
        <v>38206</v>
      </c>
      <c r="H88" s="6">
        <f>SUM(总订购!H87,日订购!L90)</f>
        <v>15785</v>
      </c>
      <c r="I88" s="6">
        <f>SUM(I87,日订购!U90)</f>
        <v>8458</v>
      </c>
      <c r="J88" s="6">
        <f>SUM(总订购!J87,日订购!O90)</f>
        <v>3184</v>
      </c>
      <c r="K88" s="6">
        <f>SUM(总订购!K87,日订购!V90)</f>
        <v>0</v>
      </c>
    </row>
    <row r="89" spans="1:11">
      <c r="A89" s="5">
        <v>44283</v>
      </c>
      <c r="B89" s="6">
        <f>SUM(总订购!B88,日订购!B91)</f>
        <v>12859</v>
      </c>
      <c r="C89" s="6">
        <f>SUM(总订购!C88,日订购!S91)</f>
        <v>12807</v>
      </c>
      <c r="D89" s="6">
        <f>SUM(总订购!D88,日订购!E91)</f>
        <v>271</v>
      </c>
      <c r="E89" s="6">
        <f>11+154+8+4+3+2+4+3+17+23+13+3+4+1+3+3+2+1+1+2+1+1</f>
        <v>264</v>
      </c>
      <c r="F89" s="6">
        <f>SUM(总订购!F88,日订购!H91)</f>
        <v>41885</v>
      </c>
      <c r="G89" s="6">
        <f>SUM(总订购!G88,日订购!T91)</f>
        <v>38370</v>
      </c>
      <c r="H89" s="6">
        <f>SUM(总订购!H88,日订购!L91)</f>
        <v>15806</v>
      </c>
      <c r="I89" s="6">
        <f>SUM(I88,日订购!U91)</f>
        <v>8458</v>
      </c>
      <c r="J89" s="6">
        <f>SUM(总订购!J88,日订购!O91)</f>
        <v>3189</v>
      </c>
      <c r="K89" s="6">
        <f>SUM(总订购!K88,日订购!V91)</f>
        <v>0</v>
      </c>
    </row>
    <row r="90" spans="1:11">
      <c r="A90" s="5">
        <v>44284</v>
      </c>
      <c r="B90" s="6">
        <f>SUM(总订购!B89,日订购!B92)</f>
        <v>12878</v>
      </c>
      <c r="C90" s="6">
        <f>SUM(总订购!C89,日订购!S92)</f>
        <v>12859</v>
      </c>
      <c r="D90" s="6">
        <f>SUM(总订购!D89,日订购!E92)</f>
        <v>271</v>
      </c>
      <c r="E90" s="6">
        <f>11+154+8+4+3+2+4+3+17+23+13+3+4+1+3+3+2+1+1+2+1+1+1</f>
        <v>265</v>
      </c>
      <c r="F90" s="6">
        <f>SUM(总订购!F89,日订购!H92)</f>
        <v>41908</v>
      </c>
      <c r="G90" s="6">
        <f>SUM(总订购!G89,日订购!T92)</f>
        <v>38524</v>
      </c>
      <c r="H90" s="6">
        <f>SUM(总订购!H89,日订购!L92)</f>
        <v>15824</v>
      </c>
      <c r="I90" s="6">
        <f>SUM(I89,日订购!U92)</f>
        <v>8458</v>
      </c>
      <c r="J90" s="6">
        <f>SUM(总订购!J89,日订购!O92)</f>
        <v>3195</v>
      </c>
      <c r="K90" s="6">
        <f>SUM(总订购!K89,日订购!V92)</f>
        <v>0</v>
      </c>
    </row>
    <row r="91" spans="1:11">
      <c r="A91" s="5">
        <v>44285</v>
      </c>
      <c r="B91" s="6">
        <f>SUM(总订购!B90,日订购!B93)</f>
        <v>12902</v>
      </c>
      <c r="C91" s="6">
        <f>SUM(总订购!C90,日订购!S93)</f>
        <v>12878</v>
      </c>
      <c r="D91" s="6">
        <f>SUM(总订购!D90,日订购!E93)</f>
        <v>271</v>
      </c>
      <c r="E91" s="6">
        <f>11+154+8+4+3+2+4+3+17+23+13+3+4+1+3+3+2+1+1+2+1+1+1</f>
        <v>265</v>
      </c>
      <c r="F91" s="6">
        <f>SUM(总订购!F90,日订购!H93)</f>
        <v>41926</v>
      </c>
      <c r="G91" s="6">
        <f>SUM(总订购!G90,日订购!T93)</f>
        <v>38733</v>
      </c>
      <c r="H91" s="6">
        <f>SUM(总订购!H90,日订购!L93)</f>
        <v>15837</v>
      </c>
      <c r="I91" s="6">
        <f>SUM(I90,日订购!U93)</f>
        <v>8458</v>
      </c>
      <c r="J91" s="6">
        <f>SUM(总订购!J90,日订购!O93)</f>
        <v>3199</v>
      </c>
      <c r="K91" s="6">
        <f>SUM(总订购!K90,日订购!V93)</f>
        <v>0</v>
      </c>
    </row>
    <row r="92" spans="1:11">
      <c r="A92" s="5">
        <v>44286</v>
      </c>
      <c r="B92" s="6">
        <f>SUM(总订购!B91,日订购!B94)</f>
        <v>12927</v>
      </c>
      <c r="C92" s="6">
        <f>SUM(总订购!C91,日订购!S94)</f>
        <v>12902</v>
      </c>
      <c r="D92" s="6">
        <f>SUM(总订购!D91,日订购!E94)</f>
        <v>272</v>
      </c>
      <c r="E92" s="6">
        <f>11+154+8+4+3+2+4+3+17+23+13+3+4+1+3+3+2+1+1+2+1+1+1+1</f>
        <v>266</v>
      </c>
      <c r="F92" s="6">
        <f>SUM(总订购!F91,日订购!H94)</f>
        <v>41944</v>
      </c>
      <c r="G92" s="6">
        <f>SUM(总订购!G91,日订购!T94)</f>
        <v>39030</v>
      </c>
      <c r="H92" s="6">
        <f>SUM(总订购!H91,日订购!L94)</f>
        <v>15852</v>
      </c>
      <c r="I92" s="6">
        <f>SUM(I91,日订购!U94)</f>
        <v>8551</v>
      </c>
      <c r="J92" s="6">
        <f>SUM(总订购!J91,日订购!O94)</f>
        <v>3200</v>
      </c>
      <c r="K92" s="6">
        <f>SUM(总订购!K91,日订购!V94)</f>
        <v>0</v>
      </c>
    </row>
    <row r="93" spans="1:11">
      <c r="A93" s="5">
        <v>44287</v>
      </c>
      <c r="B93" s="6">
        <f>SUM(总订购!B92,日订购!B95)</f>
        <v>12968</v>
      </c>
      <c r="C93" s="6">
        <f>SUM(总订购!C92,日订购!S95)</f>
        <v>12927</v>
      </c>
      <c r="D93" s="6">
        <f>SUM(总订购!D92,日订购!E95)</f>
        <v>273</v>
      </c>
      <c r="E93" s="6">
        <f>11+154+8+4+3+2+4+3+17+23+13+3+4+1+3+3+2+1+1+2+1+1+1+1</f>
        <v>266</v>
      </c>
      <c r="F93" s="6">
        <f>SUM(总订购!F92,日订购!H95)</f>
        <v>41978</v>
      </c>
      <c r="G93" s="6">
        <f>SUM(总订购!G92,日订购!T95)</f>
        <v>39372</v>
      </c>
      <c r="H93" s="6">
        <f>SUM(总订购!H92,日订购!L95)</f>
        <v>15887</v>
      </c>
      <c r="I93" s="6">
        <f>SUM(I92,日订购!U95)</f>
        <v>8591</v>
      </c>
      <c r="J93" s="6">
        <f>SUM(总订购!J92,日订购!O95)</f>
        <v>3208</v>
      </c>
      <c r="K93" s="6">
        <f>SUM(总订购!K92,日订购!V95)</f>
        <v>0</v>
      </c>
    </row>
    <row r="94" spans="1:11">
      <c r="A94" s="5">
        <v>44288</v>
      </c>
      <c r="B94" s="6">
        <f>SUM(总订购!B93,日订购!B96)</f>
        <v>13043</v>
      </c>
      <c r="C94" s="6">
        <f>SUM(总订购!C93,日订购!S96)</f>
        <v>12968</v>
      </c>
      <c r="D94" s="6">
        <f>SUM(总订购!D93,日订购!E96)</f>
        <v>274</v>
      </c>
      <c r="E94" s="6">
        <f>11+154+8+4+3+2+4+3+17+23+13+3+4+1+3+3+2+1+1+2+1+1+1+1+3</f>
        <v>269</v>
      </c>
      <c r="F94" s="6">
        <f>SUM(总订购!F93,日订购!H96)</f>
        <v>42037</v>
      </c>
      <c r="G94" s="6">
        <f>SUM(总订购!G93,日订购!T96)</f>
        <v>39680</v>
      </c>
      <c r="H94" s="6">
        <f>SUM(总订购!H93,日订购!L96)</f>
        <v>16056</v>
      </c>
      <c r="I94" s="6">
        <f>SUM(I93,日订购!U96)</f>
        <v>10369</v>
      </c>
      <c r="J94" s="6">
        <f>SUM(总订购!J93,日订购!O96)</f>
        <v>3232</v>
      </c>
      <c r="K94" s="6">
        <f>SUM(总订购!K93,日订购!V96)</f>
        <v>0</v>
      </c>
    </row>
    <row r="95" spans="1:11">
      <c r="A95" s="5">
        <v>44289</v>
      </c>
      <c r="B95" s="6">
        <f>SUM(总订购!B94,日订购!B97)</f>
        <v>13182</v>
      </c>
      <c r="C95" s="6">
        <f>SUM(总订购!C94,日订购!S97)</f>
        <v>13043</v>
      </c>
      <c r="D95" s="6">
        <f>SUM(总订购!D94,日订购!E97)</f>
        <v>274</v>
      </c>
      <c r="E95" s="6">
        <f>11+154+8+4+3+2+4+3+17+23+13+3+4+1+3+3+2+1+1+2+1+1+1+1+3+1</f>
        <v>270</v>
      </c>
      <c r="F95" s="6">
        <f>SUM(总订购!F94,日订购!H97)</f>
        <v>42132</v>
      </c>
      <c r="G95" s="6">
        <f>SUM(总订购!G94,日订购!T97)</f>
        <v>39971</v>
      </c>
      <c r="H95" s="6">
        <f>SUM(总订购!H94,日订购!L97)</f>
        <v>16217</v>
      </c>
      <c r="I95" s="6">
        <f>SUM(I94,日订购!U97)</f>
        <v>10393</v>
      </c>
      <c r="J95" s="6">
        <f>SUM(总订购!J94,日订购!O97)</f>
        <v>3245</v>
      </c>
      <c r="K95" s="6">
        <f>SUM(总订购!K94,日订购!V97)</f>
        <v>0</v>
      </c>
    </row>
    <row r="96" spans="1:11">
      <c r="A96" s="5">
        <v>44290</v>
      </c>
      <c r="B96" s="6">
        <f>SUM(总订购!B95,日订购!B98)</f>
        <v>13286</v>
      </c>
      <c r="C96" s="6">
        <f>SUM(总订购!C95,日订购!S98)</f>
        <v>13182</v>
      </c>
      <c r="D96" s="6">
        <f>SUM(总订购!D95,日订购!E98)</f>
        <v>494</v>
      </c>
      <c r="E96" s="6">
        <f>11+154+8+4+3+2+4+3+17+23+13+3+4+1+3+3+2+1+1+2+1+1+1+1+3+1+1</f>
        <v>271</v>
      </c>
      <c r="F96" s="6">
        <f>SUM(总订购!F95,日订购!H98)</f>
        <v>42197</v>
      </c>
      <c r="G96" s="6">
        <f>SUM(总订购!G95,日订购!T98)</f>
        <v>40227</v>
      </c>
      <c r="H96" s="6">
        <f>SUM(总订购!H95,日订购!L98)</f>
        <v>16290</v>
      </c>
      <c r="I96" s="6">
        <f>SUM(I95,日订购!U98)</f>
        <v>10438</v>
      </c>
      <c r="J96" s="6">
        <f>SUM(总订购!J95,日订购!O98)</f>
        <v>3255</v>
      </c>
      <c r="K96" s="6">
        <f>SUM(总订购!K95,日订购!V98)</f>
        <v>0</v>
      </c>
    </row>
    <row r="97" spans="1:11">
      <c r="A97" s="5">
        <v>44291</v>
      </c>
      <c r="B97" s="6">
        <f>SUM(总订购!B96,日订购!B99)</f>
        <v>13344</v>
      </c>
      <c r="C97" s="6">
        <f>SUM(总订购!C96,日订购!S99)</f>
        <v>13286</v>
      </c>
      <c r="D97" s="6">
        <f>SUM(总订购!D96,日订购!E99)</f>
        <v>686</v>
      </c>
      <c r="E97" s="6">
        <v>271</v>
      </c>
      <c r="F97" s="6">
        <f>SUM(总订购!F96,日订购!H99)</f>
        <v>42251</v>
      </c>
      <c r="G97" s="6">
        <f>SUM(总订购!G96,日订购!T99)</f>
        <v>40545</v>
      </c>
      <c r="H97" s="6">
        <f>SUM(总订购!H96,日订购!L99)</f>
        <v>16338</v>
      </c>
      <c r="I97" s="6">
        <f>SUM(I96,日订购!U99)</f>
        <v>10485</v>
      </c>
      <c r="J97" s="6">
        <f>SUM(总订购!J96,日订购!O99)</f>
        <v>3264</v>
      </c>
      <c r="K97" s="6">
        <f>SUM(总订购!K96,日订购!V99)</f>
        <v>0</v>
      </c>
    </row>
    <row r="98" spans="1:11">
      <c r="A98" s="5">
        <v>44292</v>
      </c>
      <c r="B98" s="6">
        <f>SUM(总订购!B97,日订购!B100)</f>
        <v>13364</v>
      </c>
      <c r="C98" s="6">
        <f>SUM(总订购!C97,日订购!S100)</f>
        <v>13344</v>
      </c>
      <c r="D98" s="6">
        <f>SUM(总订购!D97,日订购!E100)</f>
        <v>740</v>
      </c>
      <c r="E98" s="6">
        <v>271</v>
      </c>
      <c r="F98" s="6">
        <f>SUM(总订购!F97,日订购!H100)</f>
        <v>42274</v>
      </c>
      <c r="G98" s="6">
        <f>SUM(总订购!G97,日订购!T100)</f>
        <v>40767</v>
      </c>
      <c r="H98" s="6">
        <f>SUM(总订购!H97,日订购!L100)</f>
        <v>16365</v>
      </c>
      <c r="I98" s="6">
        <f>SUM(I97,日订购!U100)</f>
        <v>10520</v>
      </c>
      <c r="J98" s="6">
        <f>SUM(总订购!J97,日订购!O100)</f>
        <v>3270</v>
      </c>
      <c r="K98" s="6">
        <f>SUM(总订购!K97,日订购!V100)</f>
        <v>0</v>
      </c>
    </row>
    <row r="99" spans="1:11">
      <c r="A99" s="5">
        <v>44293</v>
      </c>
      <c r="B99" s="6">
        <f>SUM(总订购!B98,日订购!B101)</f>
        <v>13411</v>
      </c>
      <c r="C99" s="6">
        <f>SUM(总订购!C98,日订购!S101)</f>
        <v>13364</v>
      </c>
      <c r="D99" s="6">
        <f>SUM(总订购!D98,日订购!E101)</f>
        <v>791</v>
      </c>
      <c r="E99" s="6">
        <f>271+1</f>
        <v>272</v>
      </c>
      <c r="F99" s="6">
        <f>SUM(总订购!F98,日订购!H101)</f>
        <v>42297</v>
      </c>
      <c r="G99" s="6">
        <f>SUM(总订购!G98,日订购!T101)</f>
        <v>40967</v>
      </c>
      <c r="H99" s="6">
        <f>SUM(总订购!H98,日订购!L101)</f>
        <v>16406</v>
      </c>
      <c r="I99" s="6">
        <f>SUM(I98,日订购!U101)</f>
        <v>10556</v>
      </c>
      <c r="J99" s="6">
        <f>SUM(总订购!J98,日订购!O101)</f>
        <v>3277</v>
      </c>
      <c r="K99" s="6">
        <f>SUM(总订购!K98,日订购!V101)</f>
        <v>0</v>
      </c>
    </row>
    <row r="100" spans="1:11">
      <c r="A100" s="5">
        <v>44294</v>
      </c>
      <c r="B100" s="6">
        <f>SUM(总订购!B99,日订购!B102)</f>
        <v>13438</v>
      </c>
      <c r="C100" s="6">
        <f>SUM(总订购!C99,日订购!S102)</f>
        <v>13411</v>
      </c>
      <c r="D100" s="6">
        <f>SUM(总订购!D99,日订购!E102)</f>
        <v>831</v>
      </c>
      <c r="E100" s="6">
        <f>271+1+1</f>
        <v>273</v>
      </c>
      <c r="F100" s="6">
        <f>SUM(总订购!F99,日订购!H102)</f>
        <v>42325</v>
      </c>
      <c r="G100" s="6">
        <f>SUM(总订购!G99,日订购!T102)</f>
        <v>41179</v>
      </c>
      <c r="H100" s="6">
        <f>SUM(总订购!H99,日订购!L102)</f>
        <v>16429</v>
      </c>
      <c r="I100" s="6">
        <f>SUM(I99,日订购!U102)</f>
        <v>10575</v>
      </c>
      <c r="J100" s="6">
        <f>SUM(总订购!J99,日订购!O102)</f>
        <v>3282</v>
      </c>
      <c r="K100" s="6">
        <f>SUM(总订购!K99,日订购!V102)</f>
        <v>0</v>
      </c>
    </row>
    <row r="101" spans="1:11">
      <c r="A101" s="5">
        <v>44295</v>
      </c>
      <c r="B101" s="6">
        <f>SUM(总订购!B100,日订购!B103)</f>
        <v>13500</v>
      </c>
      <c r="C101" s="6">
        <f>SUM(总订购!C100,日订购!S103)</f>
        <v>13438</v>
      </c>
      <c r="D101" s="6">
        <f>SUM(总订购!D100,日订购!E103)</f>
        <v>896</v>
      </c>
      <c r="E101" s="6">
        <f>271+1+1+1</f>
        <v>274</v>
      </c>
      <c r="F101" s="6">
        <f>SUM(总订购!F100,日订购!H103)</f>
        <v>42359</v>
      </c>
      <c r="G101" s="6">
        <f>SUM(总订购!G100,日订购!T103)</f>
        <v>41213</v>
      </c>
      <c r="H101" s="6">
        <f>SUM(总订购!H100,日订购!L103)</f>
        <v>16466</v>
      </c>
      <c r="I101" s="6">
        <f>SUM(I100,日订购!U103)</f>
        <v>10597</v>
      </c>
      <c r="J101" s="6">
        <f>SUM(总订购!J100,日订购!O103)</f>
        <v>3286</v>
      </c>
      <c r="K101" s="6">
        <f>SUM(总订购!K100,日订购!V103)</f>
        <v>0</v>
      </c>
    </row>
    <row r="102" spans="1:11">
      <c r="A102" s="5">
        <v>44296</v>
      </c>
      <c r="B102" s="6">
        <f>SUM(总订购!B101,日订购!B104)</f>
        <v>13615</v>
      </c>
      <c r="C102" s="6">
        <f>SUM(总订购!C101,日订购!S104)</f>
        <v>13500</v>
      </c>
      <c r="D102" s="6">
        <f>SUM(总订购!D101,日订购!E104)</f>
        <v>993</v>
      </c>
      <c r="E102" s="6">
        <f>271+1+1+1</f>
        <v>274</v>
      </c>
      <c r="F102" s="6">
        <f>SUM(总订购!F101,日订购!H104)</f>
        <v>42426</v>
      </c>
      <c r="G102" s="6">
        <f>SUM(总订购!G101,日订购!T104)</f>
        <v>41236</v>
      </c>
      <c r="H102" s="6">
        <f>SUM(总订购!H101,日订购!L104)</f>
        <v>16535</v>
      </c>
      <c r="I102" s="6">
        <f>SUM(I101,日订购!U104)</f>
        <v>10624</v>
      </c>
      <c r="J102" s="6">
        <f>SUM(总订购!J101,日订购!O104)</f>
        <v>3297</v>
      </c>
      <c r="K102" s="6">
        <f>SUM(总订购!K101,日订购!V104)</f>
        <v>0</v>
      </c>
    </row>
    <row r="103" spans="1:11">
      <c r="A103" s="5">
        <v>44297</v>
      </c>
      <c r="B103" s="6">
        <f>SUM(总订购!B102,日订购!B105)</f>
        <v>13702</v>
      </c>
      <c r="C103" s="6">
        <f>SUM(总订购!C102,日订购!S105)</f>
        <v>13615</v>
      </c>
      <c r="D103" s="6">
        <f>SUM(总订购!D102,日订购!E105)</f>
        <v>1060</v>
      </c>
      <c r="E103" s="6">
        <f>271+1+1+1+220</f>
        <v>494</v>
      </c>
      <c r="F103" s="6">
        <f>SUM(总订购!F102,日订购!H105)</f>
        <v>42466</v>
      </c>
      <c r="G103" s="6">
        <f>SUM(总订购!G102,日订购!T105)</f>
        <v>41295</v>
      </c>
      <c r="H103" s="6">
        <f>SUM(总订购!H102,日订购!L105)</f>
        <v>16595</v>
      </c>
      <c r="I103" s="6">
        <f>SUM(I102,日订购!U105)</f>
        <v>10660</v>
      </c>
      <c r="J103" s="6">
        <f>SUM(总订购!J102,日订购!O105)</f>
        <v>3305</v>
      </c>
      <c r="K103" s="6">
        <f>SUM(总订购!K102,日订购!V105)</f>
        <v>0</v>
      </c>
    </row>
    <row r="104" spans="1:11">
      <c r="A104" s="5">
        <v>44298</v>
      </c>
      <c r="B104" s="6">
        <f>SUM(总订购!B103,日订购!B106)</f>
        <v>13762</v>
      </c>
      <c r="C104" s="6">
        <f>SUM(总订购!C103,日订购!S106)</f>
        <v>13702</v>
      </c>
      <c r="D104" s="6">
        <f>SUM(总订购!D103,日订购!E106)</f>
        <v>1073</v>
      </c>
      <c r="E104" s="6">
        <f>271+1+1+1+220+192</f>
        <v>686</v>
      </c>
      <c r="F104" s="6">
        <f>SUM(总订购!F103,日订购!H106)</f>
        <v>42487</v>
      </c>
      <c r="G104" s="6">
        <f>SUM(总订购!G103,日订购!T106)</f>
        <v>41353</v>
      </c>
      <c r="H104" s="6">
        <f>SUM(总订购!H103,日订购!L106)</f>
        <v>16628</v>
      </c>
      <c r="I104" s="6">
        <f>SUM(I103,日订购!U106)</f>
        <v>10690</v>
      </c>
      <c r="J104" s="6">
        <f>SUM(总订购!J103,日订购!O106)</f>
        <v>3306</v>
      </c>
      <c r="K104" s="6">
        <f>SUM(总订购!K103,日订购!V106)</f>
        <v>0</v>
      </c>
    </row>
    <row r="105" spans="1:11">
      <c r="A105" s="5">
        <v>44299</v>
      </c>
      <c r="B105" s="6">
        <f>SUM(总订购!B104,日订购!B107)</f>
        <v>13790</v>
      </c>
      <c r="C105" s="6">
        <f>SUM(总订购!C104,日订购!S107)</f>
        <v>13762</v>
      </c>
      <c r="D105" s="6">
        <f>SUM(总订购!D104,日订购!E107)</f>
        <v>1083</v>
      </c>
      <c r="E105" s="6">
        <f>271+1+1+1+220+192+54</f>
        <v>740</v>
      </c>
      <c r="F105" s="6">
        <f>SUM(总订购!F104,日订购!H107)</f>
        <v>42519</v>
      </c>
      <c r="G105" s="6">
        <f>SUM(总订购!G104,日订购!T107)</f>
        <v>41400</v>
      </c>
      <c r="H105" s="6">
        <f>SUM(总订购!H104,日订购!L107)</f>
        <v>16655</v>
      </c>
      <c r="I105" s="6">
        <f>SUM(I104,日订购!U107)</f>
        <v>10717</v>
      </c>
      <c r="J105" s="6">
        <f>SUM(总订购!J104,日订购!O107)</f>
        <v>3313</v>
      </c>
      <c r="K105" s="6">
        <f>SUM(总订购!K104,日订购!V107)</f>
        <v>0</v>
      </c>
    </row>
    <row r="106" spans="1:11">
      <c r="A106" s="5">
        <v>44300</v>
      </c>
      <c r="B106" s="6">
        <f>SUM(总订购!B105,日订购!B108)</f>
        <v>13828</v>
      </c>
      <c r="C106" s="6">
        <f>SUM(总订购!C105,日订购!S108)</f>
        <v>13790</v>
      </c>
      <c r="D106" s="6">
        <f>SUM(总订购!D105,日订购!E108)</f>
        <v>1097</v>
      </c>
      <c r="E106" s="6">
        <f>271+1+1+1+220+192+54+51</f>
        <v>791</v>
      </c>
      <c r="F106" s="6">
        <f>SUM(总订购!F105,日订购!H108)</f>
        <v>42546</v>
      </c>
      <c r="G106" s="6">
        <f>SUM(总订购!G105,日订购!T108)</f>
        <v>41422</v>
      </c>
      <c r="H106" s="6">
        <f>SUM(总订购!H105,日订购!L108)</f>
        <v>16681</v>
      </c>
      <c r="I106" s="6">
        <f>SUM(I105,日订购!U108)</f>
        <v>10744</v>
      </c>
      <c r="J106" s="6">
        <f>SUM(总订购!J105,日订购!O108)</f>
        <v>3316</v>
      </c>
      <c r="K106" s="6">
        <f>SUM(总订购!K105,日订购!V108)</f>
        <v>0</v>
      </c>
    </row>
    <row r="107" spans="1:11">
      <c r="A107" s="5">
        <v>44301</v>
      </c>
      <c r="B107" s="6">
        <f>SUM(总订购!B106,日订购!B109)</f>
        <v>13852</v>
      </c>
      <c r="C107" s="6">
        <f>SUM(总订购!C106,日订购!S109)</f>
        <v>13828</v>
      </c>
      <c r="D107" s="6">
        <f>SUM(总订购!D106,日订购!E109)</f>
        <v>1115</v>
      </c>
      <c r="E107" s="6">
        <f>271+1+1+1+220+192+54+51+40</f>
        <v>831</v>
      </c>
      <c r="F107" s="6">
        <f>SUM(总订购!F106,日订购!H109)</f>
        <v>42566</v>
      </c>
      <c r="G107" s="6">
        <f>SUM(总订购!G106,日订购!T109)</f>
        <v>41445</v>
      </c>
      <c r="H107" s="6">
        <f>SUM(总订购!H106,日订购!L109)</f>
        <v>16709</v>
      </c>
      <c r="I107" s="6">
        <f>SUM(I106,日订购!U109)</f>
        <v>10765</v>
      </c>
      <c r="J107" s="6">
        <f>SUM(总订购!J106,日订购!O109)</f>
        <v>3321</v>
      </c>
      <c r="K107" s="6">
        <f>SUM(总订购!K106,日订购!V109)</f>
        <v>0</v>
      </c>
    </row>
    <row r="108" spans="1:11">
      <c r="A108" s="5">
        <v>44302</v>
      </c>
      <c r="B108" s="6">
        <f>SUM(总订购!B107,日订购!B110)</f>
        <v>13968</v>
      </c>
      <c r="C108" s="6">
        <f>SUM(总订购!C107,日订购!S110)</f>
        <v>13852</v>
      </c>
      <c r="D108" s="6">
        <f>SUM(总订购!D107,日订购!E110)</f>
        <v>1160</v>
      </c>
      <c r="E108" s="6">
        <f>271+1+1+1+220+192+54+51+40+65</f>
        <v>896</v>
      </c>
      <c r="F108" s="6">
        <f>SUM(总订购!F107,日订购!H110)</f>
        <v>42649</v>
      </c>
      <c r="G108" s="6">
        <f>SUM(总订购!G107,日订购!T110)</f>
        <v>41474</v>
      </c>
      <c r="H108" s="6">
        <f>SUM(总订购!H107,日订购!L110)</f>
        <v>16776</v>
      </c>
      <c r="I108" s="6">
        <f>SUM(I107,日订购!U110)</f>
        <v>10788</v>
      </c>
      <c r="J108" s="6">
        <f>SUM(总订购!J107,日订购!O110)</f>
        <v>3325</v>
      </c>
      <c r="K108" s="6">
        <f>SUM(总订购!K107,日订购!V110)</f>
        <v>0</v>
      </c>
    </row>
    <row r="109" spans="1:11">
      <c r="A109" s="5">
        <v>44303</v>
      </c>
      <c r="B109" s="6">
        <f>SUM(总订购!B108,日订购!B111)</f>
        <v>14147</v>
      </c>
      <c r="C109" s="6">
        <f>SUM(总订购!C108,日订购!S111)</f>
        <v>13969</v>
      </c>
      <c r="D109" s="6">
        <f>SUM(总订购!D108,日订购!E111)</f>
        <v>1216</v>
      </c>
      <c r="E109" s="6">
        <f>271+1+1+1+220+192+54+51+40+65+97</f>
        <v>993</v>
      </c>
      <c r="F109" s="6">
        <f>SUM(总订购!F108,日订购!H111)</f>
        <v>42732</v>
      </c>
      <c r="G109" s="6">
        <f>SUM(总订购!G108,日订购!T111)</f>
        <v>41503</v>
      </c>
      <c r="H109" s="6">
        <f>SUM(总订购!H108,日订购!L111)</f>
        <v>16866</v>
      </c>
      <c r="I109" s="6">
        <f>SUM(I108,日订购!U111)</f>
        <v>10813</v>
      </c>
      <c r="J109" s="6">
        <f>SUM(总订购!J108,日订购!O111)</f>
        <v>3332</v>
      </c>
      <c r="K109" s="6">
        <f>SUM(总订购!K108,日订购!V111)</f>
        <v>0</v>
      </c>
    </row>
    <row r="110" spans="1:11">
      <c r="A110" s="5">
        <v>44304</v>
      </c>
      <c r="B110" s="6">
        <f>SUM(总订购!B109,日订购!B112)</f>
        <v>14251</v>
      </c>
      <c r="C110" s="6">
        <f>SUM(总订购!C109,日订购!S112)</f>
        <v>14147</v>
      </c>
      <c r="D110" s="6">
        <f>SUM(总订购!D109,日订购!E112)</f>
        <v>1243</v>
      </c>
      <c r="E110" s="6">
        <f>271+1+1+1+220+192+54+51+40+65+97+67</f>
        <v>1060</v>
      </c>
      <c r="F110" s="6">
        <f>SUM(总订购!F109,日订购!H112)</f>
        <v>42793</v>
      </c>
      <c r="G110" s="6">
        <f>SUM(总订购!G109,日订购!T112)</f>
        <v>41558</v>
      </c>
      <c r="H110" s="6">
        <f>SUM(总订购!H109,日订购!L112)</f>
        <v>16913</v>
      </c>
      <c r="I110" s="6">
        <f>SUM(I109,日订购!U112)</f>
        <v>10843</v>
      </c>
      <c r="J110" s="6">
        <f>SUM(总订购!J109,日订购!O112)</f>
        <v>3341</v>
      </c>
      <c r="K110" s="6">
        <f>SUM(总订购!K109,日订购!V112)</f>
        <v>0</v>
      </c>
    </row>
    <row r="111" spans="1:11">
      <c r="A111" s="5">
        <v>44305</v>
      </c>
      <c r="B111" s="6">
        <f>SUM(总订购!B110,日订购!B113)</f>
        <v>14281</v>
      </c>
      <c r="C111" s="6">
        <f>SUM(总订购!C110,日订购!S113)</f>
        <v>14251</v>
      </c>
      <c r="D111" s="6">
        <f>SUM(总订购!D110,日订购!E113)</f>
        <v>1244</v>
      </c>
      <c r="E111" s="6">
        <f>271+1+1+1+220+192+54+51+40+65+97+67+13</f>
        <v>1073</v>
      </c>
      <c r="F111" s="6">
        <f>SUM(总订购!F110,日订购!H113)</f>
        <v>42817</v>
      </c>
      <c r="G111" s="6">
        <f>SUM(总订购!G110,日订购!T113)</f>
        <v>41631</v>
      </c>
      <c r="H111" s="6">
        <f>SUM(总订购!H110,日订购!L113)</f>
        <v>16941</v>
      </c>
      <c r="I111" s="6">
        <f>SUM(I110,日订购!U113)</f>
        <v>10870</v>
      </c>
      <c r="J111" s="6">
        <f>SUM(总订购!J110,日订购!O113)</f>
        <v>3345</v>
      </c>
      <c r="K111" s="6">
        <f>SUM(总订购!K110,日订购!V113)</f>
        <v>0</v>
      </c>
    </row>
    <row r="112" spans="1:11">
      <c r="A112" s="5">
        <v>44306</v>
      </c>
      <c r="B112" s="6">
        <f>SUM(总订购!B111,日订购!B114)</f>
        <v>14313</v>
      </c>
      <c r="C112" s="6">
        <f>SUM(总订购!C111,日订购!S114)</f>
        <v>14281</v>
      </c>
      <c r="D112" s="6">
        <f>SUM(总订购!D111,日订购!E114)</f>
        <v>1244</v>
      </c>
      <c r="E112" s="6">
        <f>271+1+1+1+220+192+54+51+40+65+97+67+13+10</f>
        <v>1083</v>
      </c>
      <c r="F112" s="6">
        <f>SUM(总订购!F111,日订购!H114)</f>
        <v>42852</v>
      </c>
      <c r="G112" s="6">
        <f>SUM(总订购!G111,日订购!T114)</f>
        <v>41671</v>
      </c>
      <c r="H112" s="6">
        <f>SUM(总订购!H111,日订购!L114)</f>
        <v>16980</v>
      </c>
      <c r="I112" s="6">
        <f>SUM(I111,日订购!U114)</f>
        <v>10891</v>
      </c>
      <c r="J112" s="6">
        <f>SUM(总订购!J111,日订购!O114)</f>
        <v>3436</v>
      </c>
      <c r="K112" s="6">
        <f>SUM(总订购!K111,日订购!V114)</f>
        <v>0</v>
      </c>
    </row>
    <row r="113" spans="1:11">
      <c r="A113" s="5">
        <v>44307</v>
      </c>
      <c r="B113" s="6">
        <f>SUM(总订购!B112,日订购!B115)</f>
        <v>14359</v>
      </c>
      <c r="C113" s="6">
        <f>SUM(总订购!C112,日订购!S115)</f>
        <v>14313</v>
      </c>
      <c r="D113" s="6">
        <f>SUM(总订购!D112,日订购!E115)</f>
        <v>1244</v>
      </c>
      <c r="E113" s="6">
        <f>271+1+1+1+220+192+54+51+40+65+97+67+13+10+14</f>
        <v>1097</v>
      </c>
      <c r="F113" s="6">
        <f>SUM(总订购!F112,日订购!H115)</f>
        <v>42875</v>
      </c>
      <c r="G113" s="6">
        <f>SUM(总订购!G112,日订购!T115)</f>
        <v>41691</v>
      </c>
      <c r="H113" s="6">
        <f>SUM(总订购!H112,日订购!L115)</f>
        <v>17013</v>
      </c>
      <c r="I113" s="6">
        <f>SUM(I112,日订购!U115)</f>
        <v>10909</v>
      </c>
      <c r="J113" s="6">
        <f>SUM(总订购!J112,日订购!O115)</f>
        <v>3441</v>
      </c>
      <c r="K113" s="6">
        <f>SUM(总订购!K112,日订购!V115)</f>
        <v>0</v>
      </c>
    </row>
    <row r="114" spans="1:11">
      <c r="A114" s="5">
        <v>44308</v>
      </c>
      <c r="B114" s="6">
        <f>SUM(总订购!B113,日订购!B116)</f>
        <v>14415</v>
      </c>
      <c r="C114" s="6">
        <f>SUM(总订购!C113,日订购!S116)</f>
        <v>14359</v>
      </c>
      <c r="D114" s="6">
        <f>SUM(总订购!D113,日订购!E116)</f>
        <v>1244</v>
      </c>
      <c r="E114" s="6">
        <f>271+1+1+1+220+192+54+51+40+65+97+67+13+10+14+18</f>
        <v>1115</v>
      </c>
      <c r="F114" s="6">
        <f>SUM(总订购!F113,日订购!H116)</f>
        <v>42905</v>
      </c>
      <c r="G114" s="6">
        <f>SUM(总订购!G113,日订购!T116)</f>
        <v>41711</v>
      </c>
      <c r="H114" s="6">
        <f>SUM(总订购!H113,日订购!L116)</f>
        <v>17047</v>
      </c>
      <c r="I114" s="6">
        <f>SUM(I113,日订购!U116)</f>
        <v>10928</v>
      </c>
      <c r="J114" s="6">
        <f>SUM(总订购!J113,日订购!O116)</f>
        <v>3447</v>
      </c>
      <c r="K114" s="6">
        <f>SUM(总订购!K113,日订购!V116)</f>
        <v>0</v>
      </c>
    </row>
    <row r="115" spans="1:11">
      <c r="A115" s="5">
        <v>44309</v>
      </c>
      <c r="B115" s="6">
        <f>SUM(总订购!B114,日订购!B117)</f>
        <v>14483</v>
      </c>
      <c r="C115" s="6">
        <f>SUM(总订购!C114,日订购!S117)</f>
        <v>14415</v>
      </c>
      <c r="D115" s="6">
        <f>SUM(总订购!D114,日订购!E117)</f>
        <v>1244</v>
      </c>
      <c r="E115" s="6">
        <f>271+1+1+1+220+192+54+51+40+65+97+67+13+10+14+18+45</f>
        <v>1160</v>
      </c>
      <c r="F115" s="6">
        <f>SUM(总订购!F114,日订购!H117)</f>
        <v>42944</v>
      </c>
      <c r="G115" s="6">
        <f>SUM(总订购!G114,日订购!T117)</f>
        <v>41736</v>
      </c>
      <c r="H115" s="6">
        <f>SUM(总订购!H114,日订购!L117)</f>
        <v>17079</v>
      </c>
      <c r="I115" s="6">
        <f>SUM(I114,日订购!U117)</f>
        <v>10948</v>
      </c>
      <c r="J115" s="6">
        <f>SUM(总订购!J114,日订购!O117)</f>
        <v>3450</v>
      </c>
      <c r="K115" s="6">
        <f>SUM(总订购!K114,日订购!V117)</f>
        <v>0</v>
      </c>
    </row>
    <row r="116" spans="1:11">
      <c r="A116" s="5">
        <v>44310</v>
      </c>
      <c r="B116" s="6">
        <f>SUM(总订购!B115,日订购!B118)</f>
        <v>14590</v>
      </c>
      <c r="C116" s="6">
        <f>SUM(总订购!C115,日订购!S118)</f>
        <v>14483</v>
      </c>
      <c r="D116" s="6">
        <f>SUM(总订购!D115,日订购!E118)</f>
        <v>1244</v>
      </c>
      <c r="E116" s="6">
        <f>271+1+1+1+220+192+54+51+40+65+97+67+13+10+14+18+45+56</f>
        <v>1216</v>
      </c>
      <c r="F116" s="6">
        <f>SUM(总订购!F115,日订购!H118)</f>
        <v>43005</v>
      </c>
      <c r="G116" s="6">
        <f>SUM(总订购!G115,日订购!T118)</f>
        <v>41752</v>
      </c>
      <c r="H116" s="6">
        <f>SUM(总订购!H115,日订购!L118)</f>
        <v>17123</v>
      </c>
      <c r="I116" s="6">
        <f>SUM(I115,日订购!U118)</f>
        <v>10977</v>
      </c>
      <c r="J116" s="6">
        <f>SUM(总订购!J115,日订购!O118)</f>
        <v>3459</v>
      </c>
      <c r="K116" s="6">
        <f>SUM(总订购!K115,日订购!V118)</f>
        <v>0</v>
      </c>
    </row>
    <row r="117" spans="1:11">
      <c r="A117" s="5">
        <v>44311</v>
      </c>
      <c r="B117" s="6">
        <f>SUM(总订购!B116,日订购!B119)</f>
        <v>14637</v>
      </c>
      <c r="C117" s="6">
        <f>SUM(总订购!C116,日订购!S119)</f>
        <v>14590</v>
      </c>
      <c r="D117" s="6">
        <f>SUM(总订购!D116,日订购!E119)</f>
        <v>1244</v>
      </c>
      <c r="E117" s="6">
        <f>271+1+1+1+220+192+54+51+40+65+97+67+13+10+14+18+45+56+27</f>
        <v>1243</v>
      </c>
      <c r="F117" s="6">
        <f>SUM(总订购!F116,日订购!H119)</f>
        <v>43038</v>
      </c>
      <c r="G117" s="6">
        <f>SUM(总订购!G116,日订购!T119)</f>
        <v>41799</v>
      </c>
      <c r="H117" s="6">
        <f>SUM(总订购!H116,日订购!L119)</f>
        <v>17142</v>
      </c>
      <c r="I117" s="6">
        <f>SUM(I116,日订购!U119)</f>
        <v>11002</v>
      </c>
      <c r="J117" s="6">
        <f>SUM(总订购!J116,日订购!O119)</f>
        <v>3464</v>
      </c>
      <c r="K117" s="6">
        <f>SUM(总订购!K116,日订购!V119)</f>
        <v>0</v>
      </c>
    </row>
    <row r="118" spans="1:11">
      <c r="A118" s="5">
        <v>44312</v>
      </c>
      <c r="B118" s="6">
        <f>SUM(总订购!B117,日订购!B120)</f>
        <v>14680</v>
      </c>
      <c r="C118" s="6">
        <f>SUM(总订购!C117,日订购!S120)</f>
        <v>14637</v>
      </c>
      <c r="D118" s="6">
        <f>SUM(总订购!D117,日订购!E120)</f>
        <v>1244</v>
      </c>
      <c r="E118" s="6">
        <f>271+1+1+1+220+192+54+51+40+65+97+67+13+10+14+18+45+56+27+1</f>
        <v>1244</v>
      </c>
      <c r="F118" s="6">
        <f>SUM(总订购!F117,日订购!H120)</f>
        <v>43065</v>
      </c>
      <c r="G118" s="6">
        <f>SUM(总订购!G117,日订购!T120)</f>
        <v>41843</v>
      </c>
      <c r="H118" s="6">
        <f>SUM(总订购!H117,日订购!L120)</f>
        <v>17167</v>
      </c>
      <c r="I118" s="6">
        <f>SUM(I117,日订购!U120)</f>
        <v>11032</v>
      </c>
      <c r="J118" s="6">
        <f>SUM(总订购!J117,日订购!O120)</f>
        <v>3468</v>
      </c>
      <c r="K118" s="6">
        <f>SUM(总订购!K117,日订购!V120)</f>
        <v>0</v>
      </c>
    </row>
    <row r="119" spans="1:11">
      <c r="A119" s="5">
        <v>44313</v>
      </c>
      <c r="B119" s="6">
        <f>SUM(总订购!B118,日订购!B121)</f>
        <v>14722</v>
      </c>
      <c r="C119" s="6">
        <f>SUM(总订购!C118,日订购!S121)</f>
        <v>14680</v>
      </c>
      <c r="D119" s="6">
        <f>SUM(总订购!D118,日订购!E121)</f>
        <v>1244</v>
      </c>
      <c r="E119" s="6">
        <f>271+1+1+1+220+192+54+51+40+65+97+67+13+10+14+18+45+56+27+1</f>
        <v>1244</v>
      </c>
      <c r="F119" s="6">
        <f>SUM(总订购!F118,日订购!H121)</f>
        <v>43088</v>
      </c>
      <c r="G119" s="6">
        <f>SUM(总订购!G118,日订购!T121)</f>
        <v>41880</v>
      </c>
      <c r="H119" s="6">
        <f>SUM(总订购!H118,日订购!L121)</f>
        <v>17201</v>
      </c>
      <c r="I119" s="6">
        <f>SUM(I118,日订购!U121)</f>
        <v>11057</v>
      </c>
      <c r="J119" s="6">
        <f>SUM(总订购!J118,日订购!O121)</f>
        <v>3472</v>
      </c>
      <c r="K119" s="6">
        <f>SUM(总订购!K118,日订购!V121)</f>
        <v>0</v>
      </c>
    </row>
    <row r="120" spans="1:11">
      <c r="A120" s="5">
        <v>44314</v>
      </c>
      <c r="B120" s="6">
        <f>SUM(总订购!B119,日订购!B122)</f>
        <v>14763</v>
      </c>
      <c r="C120" s="6">
        <f>SUM(总订购!C119,日订购!S122)</f>
        <v>14722</v>
      </c>
      <c r="D120" s="6">
        <f>SUM(总订购!D119,日订购!E122)</f>
        <v>1244</v>
      </c>
      <c r="E120" s="6">
        <f>271+1+1+1+220+192+54+51+40+65+97+67+13+10+14+18+45+56+27+1</f>
        <v>1244</v>
      </c>
      <c r="F120" s="6">
        <f>SUM(总订购!F119,日订购!H122)</f>
        <v>43115</v>
      </c>
      <c r="G120" s="6">
        <f>SUM(总订购!G119,日订购!T122)</f>
        <v>41903</v>
      </c>
      <c r="H120" s="6">
        <f>SUM(总订购!H119,日订购!L122)</f>
        <v>17218</v>
      </c>
      <c r="I120" s="6">
        <f>SUM(I119,日订购!U122)</f>
        <v>11062</v>
      </c>
      <c r="J120" s="6">
        <f>SUM(总订购!J119,日订购!O122)</f>
        <v>3473</v>
      </c>
      <c r="K120" s="6">
        <f>SUM(总订购!K119,日订购!V122)</f>
        <v>0</v>
      </c>
    </row>
    <row r="121" spans="1:11">
      <c r="A121" s="5">
        <v>44315</v>
      </c>
      <c r="B121" s="6">
        <f>SUM(总订购!B120,日订购!B123)</f>
        <v>14800</v>
      </c>
      <c r="C121" s="6">
        <f>SUM(总订购!C120,日订购!S123)</f>
        <v>14763</v>
      </c>
      <c r="D121" s="6">
        <f>SUM(总订购!D120,日订购!E123)</f>
        <v>1244</v>
      </c>
      <c r="E121" s="6">
        <f>271+1+1+1+220+192+54+51+40+65+97+67+13+10+14+18+45+56+27+1</f>
        <v>1244</v>
      </c>
      <c r="F121" s="6">
        <f>SUM(总订购!F120,日订购!H123)</f>
        <v>43150</v>
      </c>
      <c r="G121" s="6">
        <f>SUM(总订购!G120,日订购!T123)</f>
        <v>41921</v>
      </c>
      <c r="H121" s="6">
        <f>SUM(总订购!H120,日订购!L123)</f>
        <v>17254</v>
      </c>
      <c r="I121" s="6">
        <f>SUM(I120,日订购!U123)</f>
        <v>11067</v>
      </c>
      <c r="J121" s="6">
        <f>SUM(总订购!J120,日订购!O123)</f>
        <v>3479</v>
      </c>
      <c r="K121" s="6">
        <f>SUM(总订购!K120,日订购!V123)</f>
        <v>0</v>
      </c>
    </row>
    <row r="122" spans="1:11">
      <c r="A122" s="5">
        <v>44316</v>
      </c>
      <c r="B122" s="6">
        <f>SUM(总订购!B121,日订购!B124)</f>
        <v>14970</v>
      </c>
      <c r="C122" s="6">
        <f>SUM(总订购!C121,日订购!S124)</f>
        <v>14800</v>
      </c>
      <c r="D122" s="6">
        <f>SUM(总订购!D121,日订购!E124)</f>
        <v>1244</v>
      </c>
      <c r="E122" s="6">
        <f t="shared" ref="E122:E144" si="1">271+1+1+1+220+192+54+51+40+65+97+67+13+10+14+18+45+56+27+1</f>
        <v>1244</v>
      </c>
      <c r="F122" s="6">
        <f>SUM(总订购!F121,日订购!H124)</f>
        <v>43253</v>
      </c>
      <c r="G122" s="6">
        <f>SUM(总订购!G121,日订购!T124)</f>
        <v>41973</v>
      </c>
      <c r="H122" s="6">
        <f>SUM(总订购!H121,日订购!L124)</f>
        <v>17353</v>
      </c>
      <c r="I122" s="6">
        <f>SUM(I121,日订购!U124)</f>
        <v>11126</v>
      </c>
      <c r="J122" s="6">
        <f>SUM(总订购!J121,日订购!O124)</f>
        <v>3490</v>
      </c>
      <c r="K122" s="6">
        <f>SUM(总订购!K121,日订购!V124)</f>
        <v>0</v>
      </c>
    </row>
    <row r="123" spans="1:11">
      <c r="A123" s="5">
        <v>44317</v>
      </c>
      <c r="B123" s="6">
        <f>SUM(总订购!B122,日订购!B125)</f>
        <v>15264</v>
      </c>
      <c r="C123" s="6">
        <f>SUM(总订购!C122,日订购!S125)</f>
        <v>14970</v>
      </c>
      <c r="D123" s="6">
        <f>SUM(总订购!D122,日订购!E125)</f>
        <v>1244</v>
      </c>
      <c r="E123" s="6">
        <f t="shared" si="1"/>
        <v>1244</v>
      </c>
      <c r="F123" s="6">
        <f>SUM(总订购!F122,日订购!H125)</f>
        <v>43437</v>
      </c>
      <c r="G123" s="6">
        <f>SUM(总订购!G122,日订购!T125)</f>
        <v>42032</v>
      </c>
      <c r="H123" s="6">
        <f>SUM(总订购!H122,日订购!L125)</f>
        <v>17488</v>
      </c>
      <c r="I123" s="6">
        <f>SUM(I122,日订购!U125)</f>
        <v>11193</v>
      </c>
      <c r="J123" s="6">
        <f>SUM(总订购!J122,日订购!O125)</f>
        <v>3504</v>
      </c>
      <c r="K123" s="6">
        <f>SUM(总订购!K122,日订购!V125)</f>
        <v>0</v>
      </c>
    </row>
    <row r="124" spans="1:11">
      <c r="A124" s="5">
        <v>44318</v>
      </c>
      <c r="B124" s="6">
        <f>SUM(总订购!B123,日订购!B126)</f>
        <v>15535</v>
      </c>
      <c r="C124" s="6">
        <f>SUM(总订购!C123,日订购!S126)</f>
        <v>15264</v>
      </c>
      <c r="D124" s="6">
        <f>SUM(总订购!D123,日订购!E126)</f>
        <v>1244</v>
      </c>
      <c r="E124" s="6">
        <f t="shared" si="1"/>
        <v>1244</v>
      </c>
      <c r="F124" s="6">
        <f>SUM(总订购!F123,日订购!H126)</f>
        <v>43558</v>
      </c>
      <c r="G124" s="6">
        <f>SUM(总订购!G123,日订购!T126)</f>
        <v>42127</v>
      </c>
      <c r="H124" s="6">
        <f>SUM(总订购!H123,日订购!L126)</f>
        <v>17613</v>
      </c>
      <c r="I124" s="6">
        <f>SUM(I123,日订购!U126)</f>
        <v>11257</v>
      </c>
      <c r="J124" s="6">
        <f>SUM(总订购!J123,日订购!O126)</f>
        <v>3516</v>
      </c>
      <c r="K124" s="6">
        <f>SUM(总订购!K123,日订购!V126)</f>
        <v>0</v>
      </c>
    </row>
    <row r="125" spans="1:11">
      <c r="A125" s="5">
        <v>44319</v>
      </c>
      <c r="B125" s="6">
        <f>SUM(总订购!B124,日订购!B127)</f>
        <v>15806</v>
      </c>
      <c r="C125" s="6">
        <f>SUM(总订购!C124,日订购!S127)</f>
        <v>15535</v>
      </c>
      <c r="D125" s="6">
        <f>SUM(总订购!D124,日订购!E127)</f>
        <v>1244</v>
      </c>
      <c r="E125" s="6">
        <f t="shared" si="1"/>
        <v>1244</v>
      </c>
      <c r="F125" s="6">
        <f>SUM(总订购!F124,日订购!H127)</f>
        <v>43656</v>
      </c>
      <c r="G125" s="6">
        <f>SUM(总订购!G124,日订购!T127)</f>
        <v>42192</v>
      </c>
      <c r="H125" s="6">
        <f>SUM(总订购!H124,日订购!L127)</f>
        <v>17708</v>
      </c>
      <c r="I125" s="6">
        <f>SUM(I124,日订购!U127)</f>
        <v>11296</v>
      </c>
      <c r="J125" s="6">
        <f>SUM(总订购!J124,日订购!O127)</f>
        <v>3534</v>
      </c>
      <c r="K125" s="6">
        <f>SUM(总订购!K124,日订购!V127)</f>
        <v>0</v>
      </c>
    </row>
    <row r="126" spans="1:11">
      <c r="A126" s="5">
        <v>44320</v>
      </c>
      <c r="B126" s="6">
        <f>SUM(总订购!B125,日订购!B128)</f>
        <v>16026</v>
      </c>
      <c r="C126" s="6">
        <f>SUM(总订购!C125,日订购!S128)</f>
        <v>15806</v>
      </c>
      <c r="D126" s="6">
        <f>SUM(总订购!D125,日订购!E128)</f>
        <v>1244</v>
      </c>
      <c r="E126" s="6">
        <f t="shared" si="1"/>
        <v>1244</v>
      </c>
      <c r="F126" s="6">
        <f>SUM(总订购!F125,日订购!H128)</f>
        <v>43736</v>
      </c>
      <c r="G126" s="6">
        <f>SUM(总订购!G125,日订购!T128)</f>
        <v>42246</v>
      </c>
      <c r="H126" s="6">
        <f>SUM(总订购!H125,日订购!L128)</f>
        <v>17790</v>
      </c>
      <c r="I126" s="6">
        <f>SUM(I125,日订购!U128)</f>
        <v>11326</v>
      </c>
      <c r="J126" s="6">
        <f>SUM(总订购!J125,日订购!O128)</f>
        <v>3543</v>
      </c>
      <c r="K126" s="6">
        <f>SUM(总订购!K125,日订购!V128)</f>
        <v>0</v>
      </c>
    </row>
    <row r="127" spans="1:11">
      <c r="A127" s="5">
        <v>44321</v>
      </c>
      <c r="B127" s="6">
        <f>SUM(总订购!B126,日订购!B129)</f>
        <v>16145</v>
      </c>
      <c r="C127" s="6">
        <f>SUM(总订购!C126,日订购!S129)</f>
        <v>16026</v>
      </c>
      <c r="D127" s="6">
        <f>SUM(总订购!D126,日订购!E129)</f>
        <v>1244</v>
      </c>
      <c r="E127" s="6">
        <f t="shared" si="1"/>
        <v>1244</v>
      </c>
      <c r="F127" s="6">
        <f>SUM(总订购!F126,日订购!H129)</f>
        <v>43791</v>
      </c>
      <c r="G127" s="6">
        <f>SUM(总订购!G126,日订购!T129)</f>
        <v>42269</v>
      </c>
      <c r="H127" s="6">
        <f>SUM(总订购!H126,日订购!L129)</f>
        <v>17838</v>
      </c>
      <c r="I127" s="6">
        <f>SUM(I126,日订购!U129)</f>
        <v>11348</v>
      </c>
      <c r="J127" s="6">
        <f>SUM(总订购!J126,日订购!O129)</f>
        <v>3552</v>
      </c>
      <c r="K127" s="6">
        <f>SUM(总订购!K126,日订购!V129)</f>
        <v>0</v>
      </c>
    </row>
    <row r="128" spans="1:11">
      <c r="A128" s="5">
        <v>44322</v>
      </c>
      <c r="B128" s="6">
        <f>SUM(总订购!B127,日订购!B130)</f>
        <v>16214</v>
      </c>
      <c r="C128" s="6">
        <f>SUM(总订购!C127,日订购!S130)</f>
        <v>16145</v>
      </c>
      <c r="D128" s="6">
        <f>SUM(总订购!D127,日订购!E130)</f>
        <v>1244</v>
      </c>
      <c r="E128" s="6">
        <f t="shared" si="1"/>
        <v>1244</v>
      </c>
      <c r="F128" s="6">
        <f>SUM(总订购!F127,日订购!H130)</f>
        <v>43820</v>
      </c>
      <c r="G128" s="6">
        <f>SUM(总订购!G127,日订购!T130)</f>
        <v>42292</v>
      </c>
      <c r="H128" s="6">
        <f>SUM(总订购!H127,日订购!L130)</f>
        <v>17874</v>
      </c>
      <c r="I128" s="6">
        <f>SUM(I127,日订购!U130)</f>
        <v>11372</v>
      </c>
      <c r="J128" s="6">
        <f>SUM(总订购!J127,日订购!O130)</f>
        <v>3558</v>
      </c>
      <c r="K128" s="6">
        <f>SUM(总订购!K127,日订购!V130)</f>
        <v>0</v>
      </c>
    </row>
    <row r="129" spans="1:11">
      <c r="A129" s="5">
        <v>44323</v>
      </c>
      <c r="B129" s="6">
        <f>SUM(总订购!B128,日订购!B131)</f>
        <v>16267</v>
      </c>
      <c r="C129" s="6">
        <f>SUM(总订购!C128,日订购!S131)</f>
        <v>16214</v>
      </c>
      <c r="D129" s="6">
        <f>SUM(总订购!D128,日订购!E131)</f>
        <v>1244</v>
      </c>
      <c r="E129" s="6">
        <f t="shared" si="1"/>
        <v>1244</v>
      </c>
      <c r="F129" s="6">
        <f>SUM(总订购!F128,日订购!H131)</f>
        <v>43847</v>
      </c>
      <c r="G129" s="6">
        <f>SUM(总订购!G128,日订购!T131)</f>
        <v>42320</v>
      </c>
      <c r="H129" s="6">
        <f>SUM(总订购!H128,日订购!L131)</f>
        <v>17906</v>
      </c>
      <c r="I129" s="6">
        <f>SUM(I128,日订购!U131)</f>
        <v>11393</v>
      </c>
      <c r="J129" s="6">
        <f>SUM(总订购!J128,日订购!O131)</f>
        <v>3563</v>
      </c>
      <c r="K129" s="6">
        <f>SUM(总订购!K128,日订购!V131)</f>
        <v>0</v>
      </c>
    </row>
    <row r="130" spans="1:11">
      <c r="A130" s="5">
        <v>44324</v>
      </c>
      <c r="B130" s="6">
        <f>SUM(总订购!B129,日订购!B132)</f>
        <v>16337</v>
      </c>
      <c r="C130" s="6">
        <f>SUM(总订购!C129,日订购!S132)</f>
        <v>16267</v>
      </c>
      <c r="D130" s="6">
        <f>SUM(总订购!D129,日订购!E132)</f>
        <v>1244</v>
      </c>
      <c r="E130" s="6">
        <f t="shared" si="1"/>
        <v>1244</v>
      </c>
      <c r="F130" s="6">
        <f>SUM(总订购!F129,日订购!H132)</f>
        <v>43887</v>
      </c>
      <c r="G130" s="6">
        <f>SUM(总订购!G129,日订购!T132)</f>
        <v>42354</v>
      </c>
      <c r="H130" s="6">
        <f>SUM(总订购!H129,日订购!L132)</f>
        <v>17953</v>
      </c>
      <c r="I130" s="6">
        <f>SUM(I129,日订购!U132)</f>
        <v>11419</v>
      </c>
      <c r="J130" s="6">
        <f>SUM(总订购!J129,日订购!O132)</f>
        <v>3567</v>
      </c>
      <c r="K130" s="6">
        <f>SUM(总订购!K129,日订购!V132)</f>
        <v>0</v>
      </c>
    </row>
    <row r="131" spans="1:11">
      <c r="A131" s="5">
        <v>44325</v>
      </c>
      <c r="B131" s="6">
        <f>SUM(总订购!B130,日订购!B133)</f>
        <v>16442</v>
      </c>
      <c r="C131" s="6">
        <f>SUM(总订购!C130,日订购!S133)</f>
        <v>16337</v>
      </c>
      <c r="D131" s="6">
        <f>SUM(总订购!D130,日订购!E133)</f>
        <v>1244</v>
      </c>
      <c r="E131" s="6">
        <f t="shared" si="1"/>
        <v>1244</v>
      </c>
      <c r="F131" s="6">
        <f>SUM(总订购!F130,日订购!H133)</f>
        <v>43935</v>
      </c>
      <c r="G131" s="6">
        <f>SUM(总订购!G130,日订购!T133)</f>
        <v>42421</v>
      </c>
      <c r="H131" s="6">
        <f>SUM(总订购!H130,日订购!L133)</f>
        <v>18012</v>
      </c>
      <c r="I131" s="6">
        <f>SUM(I130,日订购!U133)</f>
        <v>11463</v>
      </c>
      <c r="J131" s="6">
        <f>SUM(总订购!J130,日订购!O133)</f>
        <v>3576</v>
      </c>
      <c r="K131" s="6">
        <f>SUM(总订购!K130,日订购!V133)</f>
        <v>0</v>
      </c>
    </row>
    <row r="132" spans="1:11">
      <c r="A132" s="5">
        <v>44326</v>
      </c>
      <c r="B132" s="6">
        <f>SUM(总订购!B131,日订购!B134)</f>
        <v>16490</v>
      </c>
      <c r="C132" s="6">
        <f>SUM(总订购!C131,日订购!S134)</f>
        <v>16442</v>
      </c>
      <c r="D132" s="6">
        <f>SUM(总订购!D131,日订购!E134)</f>
        <v>1244</v>
      </c>
      <c r="E132" s="6">
        <f t="shared" si="1"/>
        <v>1244</v>
      </c>
      <c r="F132" s="6">
        <f>SUM(总订购!F131,日订购!H134)</f>
        <v>43958</v>
      </c>
      <c r="G132" s="6">
        <f>SUM(总订购!G131,日订购!T134)</f>
        <v>42461</v>
      </c>
      <c r="H132" s="6">
        <f>SUM(总订购!H131,日订购!L134)</f>
        <v>18034</v>
      </c>
      <c r="I132" s="6">
        <f>SUM(I131,日订购!U134)</f>
        <v>11490</v>
      </c>
      <c r="J132" s="6">
        <f>SUM(总订购!J131,日订购!O134)</f>
        <v>3580</v>
      </c>
      <c r="K132" s="6">
        <f>SUM(总订购!K131,日订购!V134)</f>
        <v>0</v>
      </c>
    </row>
    <row r="133" spans="1:11">
      <c r="A133" s="5">
        <v>44327</v>
      </c>
      <c r="B133" s="6">
        <f>SUM(总订购!B132,日订购!B135)</f>
        <v>16538</v>
      </c>
      <c r="C133" s="6">
        <f>SUM(总订购!C132,日订购!S135)</f>
        <v>16490</v>
      </c>
      <c r="D133" s="6">
        <f>SUM(总订购!D132,日订购!E135)</f>
        <v>1244</v>
      </c>
      <c r="E133" s="6">
        <f t="shared" si="1"/>
        <v>1244</v>
      </c>
      <c r="F133" s="6">
        <f>SUM(总订购!F132,日订购!H135)</f>
        <v>43979</v>
      </c>
      <c r="G133" s="6">
        <f>SUM(总订购!G132,日订购!T135)</f>
        <v>42482</v>
      </c>
      <c r="H133" s="6">
        <f>SUM(总订购!H132,日订购!L135)</f>
        <v>18061</v>
      </c>
      <c r="I133" s="6">
        <f>SUM(I132,日订购!U135)</f>
        <v>11525</v>
      </c>
      <c r="J133" s="6">
        <f>SUM(总订购!J132,日订购!O135)</f>
        <v>3589</v>
      </c>
      <c r="K133" s="6">
        <f>SUM(总订购!K132,日订购!V135)</f>
        <v>0</v>
      </c>
    </row>
    <row r="134" spans="1:11">
      <c r="A134" s="5">
        <v>44328</v>
      </c>
      <c r="B134" s="6">
        <f>SUM(总订购!B133,日订购!B136)</f>
        <v>16570</v>
      </c>
      <c r="C134" s="6">
        <f>SUM(总订购!C133,日订购!S136)</f>
        <v>16538</v>
      </c>
      <c r="D134" s="6">
        <f>SUM(总订购!D133,日订购!E136)</f>
        <v>1244</v>
      </c>
      <c r="E134" s="6">
        <f t="shared" si="1"/>
        <v>1244</v>
      </c>
      <c r="F134" s="6">
        <f>SUM(总订购!F133,日订购!H136)</f>
        <v>44003</v>
      </c>
      <c r="G134" s="6">
        <f>SUM(总订购!G133,日订购!T136)</f>
        <v>42514</v>
      </c>
      <c r="H134" s="6">
        <f>SUM(总订购!H133,日订购!L136)</f>
        <v>18088</v>
      </c>
      <c r="I134" s="6">
        <f>SUM(I133,日订购!U136)</f>
        <v>11555</v>
      </c>
      <c r="J134" s="6">
        <f>SUM(总订购!J133,日订购!O136)</f>
        <v>3595</v>
      </c>
      <c r="K134" s="6">
        <f>SUM(总订购!K133,日订购!V136)</f>
        <v>0</v>
      </c>
    </row>
    <row r="135" spans="1:11">
      <c r="A135" s="5">
        <v>44329</v>
      </c>
      <c r="B135" s="6">
        <f>SUM(总订购!B134,日订购!B137)</f>
        <v>16616</v>
      </c>
      <c r="C135" s="6">
        <f>SUM(总订购!C134,日订购!S137)</f>
        <v>16570</v>
      </c>
      <c r="D135" s="6">
        <f>SUM(总订购!D134,日订购!E137)</f>
        <v>1244</v>
      </c>
      <c r="E135" s="6">
        <f t="shared" si="1"/>
        <v>1244</v>
      </c>
      <c r="F135" s="6">
        <f>SUM(总订购!F134,日订购!H137)</f>
        <v>44029</v>
      </c>
      <c r="G135" s="6">
        <f>SUM(总订购!G134,日订购!T137)</f>
        <v>42541</v>
      </c>
      <c r="H135" s="6">
        <f>SUM(总订购!H134,日订购!L137)</f>
        <v>18132</v>
      </c>
      <c r="I135" s="6">
        <f>SUM(I134,日订购!U137)</f>
        <v>11575</v>
      </c>
      <c r="J135" s="6">
        <f>SUM(总订购!J134,日订购!O137)</f>
        <v>3601</v>
      </c>
      <c r="K135" s="6">
        <f>SUM(总订购!K134,日订购!V137)</f>
        <v>0</v>
      </c>
    </row>
    <row r="136" spans="1:11">
      <c r="A136" s="5">
        <v>44330</v>
      </c>
      <c r="B136" s="6">
        <f>SUM(总订购!B135,日订购!B138)</f>
        <v>16697</v>
      </c>
      <c r="C136" s="6">
        <f>SUM(总订购!C135,日订购!S138)</f>
        <v>16616</v>
      </c>
      <c r="D136" s="6">
        <f>SUM(总订购!D135,日订购!E138)</f>
        <v>1244</v>
      </c>
      <c r="E136" s="6">
        <f t="shared" si="1"/>
        <v>1244</v>
      </c>
      <c r="F136" s="6">
        <f>SUM(总订购!F135,日订购!H138)</f>
        <v>44081</v>
      </c>
      <c r="G136" s="6">
        <f>SUM(总订购!G135,日订购!T138)</f>
        <v>42561</v>
      </c>
      <c r="H136" s="6">
        <f>SUM(总订购!H135,日订购!L138)</f>
        <v>18181</v>
      </c>
      <c r="I136" s="6">
        <f>SUM(I135,日订购!U138)</f>
        <v>11807</v>
      </c>
      <c r="J136" s="6">
        <f>SUM(总订购!J135,日订购!O138)</f>
        <v>3608</v>
      </c>
      <c r="K136" s="6">
        <f>SUM(总订购!K135,日订购!V138)</f>
        <v>0</v>
      </c>
    </row>
    <row r="137" spans="1:11">
      <c r="A137" s="5">
        <v>44331</v>
      </c>
      <c r="B137" s="6">
        <f>SUM(总订购!B136,日订购!B139)</f>
        <v>16851</v>
      </c>
      <c r="C137" s="6">
        <f>SUM(总订购!C136,日订购!S139)</f>
        <v>16697</v>
      </c>
      <c r="D137" s="6">
        <f>SUM(总订购!D136,日订购!E139)</f>
        <v>1244</v>
      </c>
      <c r="E137" s="6">
        <f t="shared" si="1"/>
        <v>1244</v>
      </c>
      <c r="F137" s="6">
        <f>SUM(总订购!F136,日订购!H139)</f>
        <v>44147</v>
      </c>
      <c r="G137" s="6">
        <f>SUM(总订购!G136,日订购!T139)</f>
        <v>42644</v>
      </c>
      <c r="H137" s="6">
        <f>SUM(总订购!H136,日订购!L139)</f>
        <v>18270</v>
      </c>
      <c r="I137" s="6">
        <f>SUM(I136,日订购!U139)</f>
        <v>11851</v>
      </c>
      <c r="J137" s="6">
        <f>SUM(总订购!J136,日订购!O139)</f>
        <v>3616</v>
      </c>
      <c r="K137" s="6">
        <f>SUM(总订购!K136,日订购!V139)</f>
        <v>0</v>
      </c>
    </row>
    <row r="138" spans="1:11">
      <c r="A138" s="5">
        <v>44332</v>
      </c>
      <c r="B138" s="6">
        <f>SUM(总订购!B137,日订购!B140)</f>
        <v>16964</v>
      </c>
      <c r="C138" s="6">
        <f>SUM(总订购!C137,日订购!S140)</f>
        <v>16851</v>
      </c>
      <c r="D138" s="6">
        <f>SUM(总订购!D137,日订购!E140)</f>
        <v>1246</v>
      </c>
      <c r="E138" s="6">
        <f t="shared" si="1"/>
        <v>1244</v>
      </c>
      <c r="F138" s="6">
        <f>SUM(总订购!F137,日订购!H140)</f>
        <v>44207</v>
      </c>
      <c r="G138" s="6">
        <f>SUM(总订购!G137,日订购!T140)</f>
        <v>42727</v>
      </c>
      <c r="H138" s="6">
        <f>SUM(总订购!H137,日订购!L140)</f>
        <v>18343</v>
      </c>
      <c r="I138" s="6">
        <f>SUM(I137,日订购!U140)</f>
        <v>11904</v>
      </c>
      <c r="J138" s="6">
        <f>SUM(总订购!J137,日订购!O140)</f>
        <v>3624</v>
      </c>
      <c r="K138" s="6">
        <f>SUM(总订购!K137,日订购!V140)</f>
        <v>0</v>
      </c>
    </row>
    <row r="139" spans="1:11">
      <c r="A139" s="5">
        <v>44333</v>
      </c>
      <c r="B139" s="6">
        <f>SUM(总订购!B138,日订购!B141)</f>
        <v>17005</v>
      </c>
      <c r="C139" s="6">
        <f>SUM(总订购!C138,日订购!S141)</f>
        <v>16964</v>
      </c>
      <c r="D139" s="6">
        <f>SUM(总订购!D138,日订购!E141)</f>
        <v>1246</v>
      </c>
      <c r="E139" s="6">
        <f t="shared" si="1"/>
        <v>1244</v>
      </c>
      <c r="F139" s="6">
        <f>SUM(总订购!F138,日订购!H141)</f>
        <v>44227</v>
      </c>
      <c r="G139" s="6">
        <f>SUM(总订购!G138,日订购!T141)</f>
        <v>42788</v>
      </c>
      <c r="H139" s="6">
        <f>SUM(总订购!H138,日订购!L141)</f>
        <v>18382</v>
      </c>
      <c r="I139" s="6">
        <f>SUM(I138,日订购!U141)</f>
        <v>11938</v>
      </c>
      <c r="J139" s="6">
        <f>SUM(总订购!J138,日订购!O141)</f>
        <v>3629</v>
      </c>
      <c r="K139" s="6">
        <f>SUM(总订购!K138,日订购!V141)</f>
        <v>0</v>
      </c>
    </row>
    <row r="140" spans="1:11">
      <c r="A140" s="5">
        <v>44334</v>
      </c>
      <c r="B140" s="6">
        <f>SUM(总订购!B139,日订购!B142)</f>
        <v>17049</v>
      </c>
      <c r="C140" s="6">
        <f>SUM(总订购!C139,日订购!S142)</f>
        <v>17005</v>
      </c>
      <c r="D140" s="6">
        <f>SUM(总订购!D139,日订购!E142)</f>
        <v>1246</v>
      </c>
      <c r="E140" s="6">
        <f t="shared" si="1"/>
        <v>1244</v>
      </c>
      <c r="F140" s="6">
        <f>SUM(总订购!F139,日订购!H142)</f>
        <v>44252</v>
      </c>
      <c r="G140" s="6">
        <f>SUM(总订购!G139,日订购!T142)</f>
        <v>42812</v>
      </c>
      <c r="H140" s="6">
        <f>SUM(总订购!H139,日订购!L142)</f>
        <v>18425</v>
      </c>
      <c r="I140" s="6">
        <f>SUM(I139,日订购!U142)</f>
        <v>11958</v>
      </c>
      <c r="J140" s="6">
        <f>SUM(总订购!J139,日订购!O142)</f>
        <v>3637</v>
      </c>
      <c r="K140" s="6">
        <f>SUM(总订购!K139,日订购!V142)</f>
        <v>0</v>
      </c>
    </row>
    <row r="141" spans="1:11">
      <c r="A141" s="5">
        <v>44335</v>
      </c>
      <c r="B141" s="6">
        <f>SUM(总订购!B140,日订购!B143)</f>
        <v>17095</v>
      </c>
      <c r="C141" s="6">
        <f>SUM(总订购!C140,日订购!S143)</f>
        <v>17049</v>
      </c>
      <c r="D141" s="6">
        <f>SUM(总订购!D140,日订购!E143)</f>
        <v>1246</v>
      </c>
      <c r="E141" s="6">
        <f t="shared" si="1"/>
        <v>1244</v>
      </c>
      <c r="F141" s="6">
        <f>SUM(总订购!F140,日订购!H143)</f>
        <v>44286</v>
      </c>
      <c r="G141" s="6">
        <f>SUM(总订购!G140,日订购!T143)</f>
        <v>42847</v>
      </c>
      <c r="H141" s="6">
        <f>SUM(总订购!H140,日订购!L143)</f>
        <v>18461</v>
      </c>
      <c r="I141" s="6">
        <f>SUM(I140,日订购!U143)</f>
        <v>11991</v>
      </c>
      <c r="J141" s="6">
        <f>SUM(总订购!J140,日订购!O143)</f>
        <v>3643</v>
      </c>
      <c r="K141" s="6">
        <f>SUM(总订购!K140,日订购!V143)</f>
        <v>0</v>
      </c>
    </row>
    <row r="142" spans="1:11">
      <c r="A142" s="5">
        <v>44336</v>
      </c>
      <c r="B142" s="6">
        <f>SUM(总订购!B141,日订购!B144)</f>
        <v>17143</v>
      </c>
      <c r="C142" s="6">
        <f>SUM(总订购!C141,日订购!S144)</f>
        <v>17095</v>
      </c>
      <c r="D142" s="6">
        <f>SUM(总订购!D141,日订购!E144)</f>
        <v>1246</v>
      </c>
      <c r="E142" s="6">
        <f t="shared" si="1"/>
        <v>1244</v>
      </c>
      <c r="F142" s="6">
        <f>SUM(总订购!F141,日订购!H144)</f>
        <v>44310</v>
      </c>
      <c r="G142" s="6">
        <f>SUM(总订购!G141,日订购!T144)</f>
        <v>42870</v>
      </c>
      <c r="H142" s="6">
        <f>SUM(总订购!H141,日订购!L144)</f>
        <v>18503</v>
      </c>
      <c r="I142" s="6">
        <f>SUM(I141,日订购!U144)</f>
        <v>12009</v>
      </c>
      <c r="J142" s="6">
        <f>SUM(总订购!J141,日订购!O144)</f>
        <v>3652</v>
      </c>
      <c r="K142" s="6">
        <f>SUM(总订购!K141,日订购!V144)</f>
        <v>0</v>
      </c>
    </row>
    <row r="143" spans="1:11">
      <c r="A143" s="5">
        <v>44337</v>
      </c>
      <c r="B143" s="6">
        <f>SUM(总订购!B142,日订购!B145)</f>
        <v>17227</v>
      </c>
      <c r="C143" s="6">
        <f>SUM(总订购!C142,日订购!S145)</f>
        <v>17143</v>
      </c>
      <c r="D143" s="6">
        <f>SUM(总订购!D142,日订购!E145)</f>
        <v>1246</v>
      </c>
      <c r="E143" s="6">
        <f t="shared" si="1"/>
        <v>1244</v>
      </c>
      <c r="F143" s="6">
        <f>SUM(总订购!F142,日订购!H145)</f>
        <v>44358</v>
      </c>
      <c r="G143" s="6">
        <f>SUM(总订购!G142,日订购!T145)</f>
        <v>42900</v>
      </c>
      <c r="H143" s="6">
        <f>SUM(总订购!H142,日订购!L145)</f>
        <v>18546</v>
      </c>
      <c r="I143" s="6">
        <f>SUM(I142,日订购!U145)</f>
        <v>12033</v>
      </c>
      <c r="J143" s="6">
        <f>SUM(总订购!J142,日订购!O145)</f>
        <v>3659</v>
      </c>
      <c r="K143" s="6">
        <f>SUM(总订购!K142,日订购!V145)</f>
        <v>0</v>
      </c>
    </row>
    <row r="144" spans="1:11">
      <c r="A144" s="5">
        <v>44338</v>
      </c>
      <c r="B144" s="6">
        <f>SUM(总订购!B143,日订购!B146)</f>
        <v>17383</v>
      </c>
      <c r="C144" s="6">
        <f>SUM(总订购!C143,日订购!S146)</f>
        <v>17228</v>
      </c>
      <c r="D144" s="6">
        <f>SUM(总订购!D143,日订购!E146)</f>
        <v>1246</v>
      </c>
      <c r="E144" s="6">
        <f t="shared" si="1"/>
        <v>1244</v>
      </c>
      <c r="F144" s="6">
        <f>SUM(总订购!F143,日订购!H146)</f>
        <v>44408</v>
      </c>
      <c r="G144" s="6">
        <f>SUM(总订购!G143,日订购!T146)</f>
        <v>42939</v>
      </c>
      <c r="H144" s="6">
        <f>SUM(总订购!H143,日订购!L146)</f>
        <v>18613</v>
      </c>
      <c r="I144" s="6">
        <f>SUM(I143,日订购!U146)</f>
        <v>12059</v>
      </c>
      <c r="J144" s="6">
        <f>SUM(总订购!J143,日订购!O146)</f>
        <v>3666</v>
      </c>
      <c r="K144" s="6">
        <f>SUM(总订购!K143,日订购!V146)</f>
        <v>0</v>
      </c>
    </row>
    <row r="145" spans="1:11">
      <c r="A145" s="5">
        <v>44339</v>
      </c>
      <c r="B145" s="6">
        <f>SUM(总订购!B144,日订购!B147)</f>
        <v>17477</v>
      </c>
      <c r="C145" s="6">
        <f>SUM(总订购!C144,日订购!S147)</f>
        <v>17383</v>
      </c>
      <c r="D145" s="6">
        <f>SUM(总订购!D144,日订购!E147)</f>
        <v>1246</v>
      </c>
      <c r="E145" s="6">
        <f t="shared" ref="E145:E162" si="2">271+1+1+1+220+192+54+51+40+65+97+67+13+10+14+18+45+56+27+1+2</f>
        <v>1246</v>
      </c>
      <c r="F145" s="6">
        <f>SUM(总订购!F144,日订购!H147)</f>
        <v>44464</v>
      </c>
      <c r="G145" s="6">
        <f>SUM(总订购!G144,日订购!T147)</f>
        <v>43000</v>
      </c>
      <c r="H145" s="6">
        <f>SUM(总订购!H144,日订购!L147)</f>
        <v>18679</v>
      </c>
      <c r="I145" s="6">
        <f>SUM(I144,日订购!U147)</f>
        <v>12096</v>
      </c>
      <c r="J145" s="6">
        <f>SUM(总订购!J144,日订购!O147)</f>
        <v>3676</v>
      </c>
      <c r="K145" s="6">
        <f>SUM(总订购!K144,日订购!V147)</f>
        <v>0</v>
      </c>
    </row>
    <row r="146" spans="1:11">
      <c r="A146" s="5">
        <v>44340</v>
      </c>
      <c r="B146" s="6">
        <f>SUM(总订购!B145,日订购!B148)</f>
        <v>17524</v>
      </c>
      <c r="C146" s="6">
        <f>SUM(总订购!C145,日订购!S148)</f>
        <v>17477</v>
      </c>
      <c r="D146" s="6">
        <f>SUM(总订购!D145,日订购!E148)</f>
        <v>1246</v>
      </c>
      <c r="E146" s="6">
        <f t="shared" si="2"/>
        <v>1246</v>
      </c>
      <c r="F146" s="6">
        <f>SUM(总订购!F145,日订购!H148)</f>
        <v>44492</v>
      </c>
      <c r="G146" s="6">
        <f>SUM(总订购!G145,日订购!T148)</f>
        <v>43033</v>
      </c>
      <c r="H146" s="6">
        <f>SUM(总订购!H145,日订购!L148)</f>
        <v>18718</v>
      </c>
      <c r="I146" s="6">
        <f>SUM(I145,日订购!U148)</f>
        <v>12116</v>
      </c>
      <c r="J146" s="6">
        <f>SUM(总订购!J145,日订购!O148)</f>
        <v>3680</v>
      </c>
      <c r="K146" s="6">
        <f>SUM(总订购!K145,日订购!V148)</f>
        <v>0</v>
      </c>
    </row>
    <row r="147" spans="1:11">
      <c r="A147" s="5">
        <v>44341</v>
      </c>
      <c r="B147" s="6">
        <f>SUM(总订购!B146,日订购!B149)</f>
        <v>17575</v>
      </c>
      <c r="C147" s="6">
        <f>SUM(总订购!C146,日订购!S149)</f>
        <v>17524</v>
      </c>
      <c r="D147" s="6">
        <f>SUM(总订购!D146,日订购!E149)</f>
        <v>1246</v>
      </c>
      <c r="E147" s="6">
        <f t="shared" si="2"/>
        <v>1246</v>
      </c>
      <c r="F147" s="6">
        <f>SUM(总订购!F146,日订购!H149)</f>
        <v>44522</v>
      </c>
      <c r="G147" s="6">
        <f>SUM(总订购!G146,日订购!T149)</f>
        <v>43060</v>
      </c>
      <c r="H147" s="6">
        <f>SUM(总订购!H146,日订购!L149)</f>
        <v>18756</v>
      </c>
      <c r="I147" s="6">
        <f>SUM(I146,日订购!U149)</f>
        <v>12138</v>
      </c>
      <c r="J147" s="6">
        <f>SUM(总订购!J146,日订购!O149)</f>
        <v>3682</v>
      </c>
      <c r="K147" s="6">
        <f>SUM(总订购!K146,日订购!V149)</f>
        <v>0</v>
      </c>
    </row>
    <row r="148" spans="1:11">
      <c r="A148" s="5">
        <v>44342</v>
      </c>
      <c r="B148" s="6">
        <f>SUM(总订购!B147,日订购!B150)</f>
        <v>17627</v>
      </c>
      <c r="C148" s="6">
        <f>SUM(总订购!C147,日订购!S150)</f>
        <v>17575</v>
      </c>
      <c r="D148" s="6">
        <f>SUM(总订购!D147,日订购!E150)</f>
        <v>1246</v>
      </c>
      <c r="E148" s="6">
        <f t="shared" si="2"/>
        <v>1246</v>
      </c>
      <c r="F148" s="6">
        <f>SUM(总订购!F147,日订购!H150)</f>
        <v>44560</v>
      </c>
      <c r="G148" s="6">
        <f>SUM(总订购!G147,日订购!T150)</f>
        <v>43083</v>
      </c>
      <c r="H148" s="6">
        <f>SUM(总订购!H147,日订购!L150)</f>
        <v>18801</v>
      </c>
      <c r="I148" s="6">
        <f>SUM(I147,日订购!U150)</f>
        <v>12160</v>
      </c>
      <c r="J148" s="6">
        <f>SUM(总订购!J147,日订购!O150)</f>
        <v>3691</v>
      </c>
      <c r="K148" s="6">
        <f>SUM(总订购!K147,日订购!V150)</f>
        <v>0</v>
      </c>
    </row>
    <row r="149" spans="1:11">
      <c r="A149" s="5">
        <v>44343</v>
      </c>
      <c r="B149" s="6">
        <f>SUM(总订购!B148,日订购!B151)</f>
        <v>17668</v>
      </c>
      <c r="C149" s="6">
        <f>SUM(总订购!C148,日订购!S151)</f>
        <v>17627</v>
      </c>
      <c r="D149" s="6">
        <f>SUM(总订购!D148,日订购!E151)</f>
        <v>1246</v>
      </c>
      <c r="E149" s="6">
        <f t="shared" si="2"/>
        <v>1246</v>
      </c>
      <c r="F149" s="6">
        <f>SUM(总订购!F148,日订购!H151)</f>
        <v>44584</v>
      </c>
      <c r="G149" s="6">
        <f>SUM(总订购!G148,日订购!T151)</f>
        <v>43110</v>
      </c>
      <c r="H149" s="6">
        <f>SUM(总订购!H148,日订购!L151)</f>
        <v>18841</v>
      </c>
      <c r="I149" s="6">
        <f>SUM(I148,日订购!U151)</f>
        <v>12160</v>
      </c>
      <c r="J149" s="6">
        <f>SUM(总订购!J148,日订购!O151)</f>
        <v>3696</v>
      </c>
      <c r="K149" s="6">
        <f>SUM(总订购!K148,日订购!V151)</f>
        <v>0</v>
      </c>
    </row>
    <row r="150" spans="1:11">
      <c r="A150" s="5">
        <v>44344</v>
      </c>
      <c r="B150" s="6">
        <f>SUM(总订购!B149,日订购!B152)</f>
        <v>17771</v>
      </c>
      <c r="C150" s="6">
        <f>SUM(总订购!C149,日订购!S152)</f>
        <v>17668</v>
      </c>
      <c r="D150" s="6">
        <f>SUM(总订购!D149,日订购!E152)</f>
        <v>1246</v>
      </c>
      <c r="E150" s="6">
        <f t="shared" si="2"/>
        <v>1246</v>
      </c>
      <c r="F150" s="6">
        <f>SUM(总订购!F149,日订购!H152)</f>
        <v>44638</v>
      </c>
      <c r="G150" s="6">
        <f>SUM(总订购!G149,日订购!T152)</f>
        <v>43145</v>
      </c>
      <c r="H150" s="6">
        <f>SUM(总订购!H149,日订购!L152)</f>
        <v>18887</v>
      </c>
      <c r="I150" s="6">
        <f>SUM(I149,日订购!U152)</f>
        <v>12175</v>
      </c>
      <c r="J150" s="6">
        <f>SUM(总订购!J149,日订购!O152)</f>
        <v>3700</v>
      </c>
      <c r="K150" s="6">
        <f>SUM(总订购!K149,日订购!V152)</f>
        <v>0</v>
      </c>
    </row>
    <row r="151" spans="1:11">
      <c r="A151" s="5">
        <v>44345</v>
      </c>
      <c r="B151" s="6">
        <f>SUM(总订购!B150,日订购!B153)</f>
        <v>17940</v>
      </c>
      <c r="C151" s="6">
        <f>SUM(总订购!C150,日订购!S153)</f>
        <v>17771</v>
      </c>
      <c r="D151" s="6">
        <f>SUM(总订购!D150,日订购!E153)</f>
        <v>1246</v>
      </c>
      <c r="E151" s="6">
        <f t="shared" si="2"/>
        <v>1246</v>
      </c>
      <c r="F151" s="6">
        <f>SUM(总订购!F150,日订购!H153)</f>
        <v>44696</v>
      </c>
      <c r="G151" s="6">
        <f>SUM(总订购!G150,日订购!T153)</f>
        <v>43249</v>
      </c>
      <c r="H151" s="6">
        <f>SUM(总订购!H150,日订购!L153)</f>
        <v>18964</v>
      </c>
      <c r="I151" s="6">
        <f>SUM(I150,日订购!U153)</f>
        <v>12179</v>
      </c>
      <c r="J151" s="6">
        <f>SUM(总订购!J150,日订购!O153)</f>
        <v>3711</v>
      </c>
      <c r="K151" s="6">
        <f>SUM(总订购!K150,日订购!V153)</f>
        <v>0</v>
      </c>
    </row>
    <row r="152" spans="1:11">
      <c r="A152" s="5">
        <v>44346</v>
      </c>
      <c r="B152" s="6">
        <f>SUM(总订购!B151,日订购!B154)</f>
        <v>18044</v>
      </c>
      <c r="C152" s="6">
        <f>SUM(总订购!C151,日订购!S154)</f>
        <v>17940</v>
      </c>
      <c r="D152" s="6">
        <f>SUM(总订购!D151,日订购!E154)</f>
        <v>1246</v>
      </c>
      <c r="E152" s="6">
        <f t="shared" si="2"/>
        <v>1246</v>
      </c>
      <c r="F152" s="6">
        <f>SUM(总订购!F151,日订购!H154)</f>
        <v>44739</v>
      </c>
      <c r="G152" s="6">
        <f>SUM(总订购!G151,日订购!T154)</f>
        <v>43249</v>
      </c>
      <c r="H152" s="6">
        <f>SUM(总订购!H151,日订购!L154)</f>
        <v>19021</v>
      </c>
      <c r="I152" s="6">
        <f>SUM(I151,日订购!U154)</f>
        <v>12184</v>
      </c>
      <c r="J152" s="6">
        <f>SUM(总订购!J151,日订购!O154)</f>
        <v>3718</v>
      </c>
      <c r="K152" s="6">
        <f>SUM(总订购!K151,日订购!V154)</f>
        <v>0</v>
      </c>
    </row>
    <row r="153" spans="1:11">
      <c r="A153" s="5">
        <v>44347</v>
      </c>
      <c r="B153" s="6">
        <f>SUM(总订购!B152,日订购!B155)</f>
        <v>18087</v>
      </c>
      <c r="C153" s="6">
        <f>SUM(总订购!C152,日订购!S155)</f>
        <v>18044</v>
      </c>
      <c r="D153" s="6">
        <f>SUM(总订购!D152,日订购!E155)</f>
        <v>1246</v>
      </c>
      <c r="E153" s="6">
        <f t="shared" si="2"/>
        <v>1246</v>
      </c>
      <c r="F153" s="6">
        <f>SUM(总订购!F152,日订购!H155)</f>
        <v>44767</v>
      </c>
      <c r="G153" s="6">
        <f>SUM(总订购!G152,日订购!T155)</f>
        <v>43432</v>
      </c>
      <c r="H153" s="6">
        <f>SUM(总订购!H152,日订购!L155)</f>
        <v>19057</v>
      </c>
      <c r="I153" s="6">
        <f>SUM(I152,日订购!U155)</f>
        <v>12209</v>
      </c>
      <c r="J153" s="6">
        <f>SUM(总订购!J152,日订购!O155)</f>
        <v>3726</v>
      </c>
      <c r="K153" s="6">
        <f>SUM(总订购!K152,日订购!V155)</f>
        <v>5</v>
      </c>
    </row>
    <row r="154" spans="1:11">
      <c r="A154" s="5">
        <v>44348</v>
      </c>
      <c r="B154" s="6">
        <f>SUM(总订购!B153,日订购!B156)</f>
        <v>18174</v>
      </c>
      <c r="C154" s="6">
        <f>SUM(总订购!C153,日订购!S156)</f>
        <v>18087</v>
      </c>
      <c r="D154" s="6">
        <f>SUM(总订购!D153,日订购!E156)</f>
        <v>1246</v>
      </c>
      <c r="E154" s="6">
        <f t="shared" si="2"/>
        <v>1246</v>
      </c>
      <c r="F154" s="6">
        <f>SUM(总订购!F153,日订购!H156)</f>
        <v>44806</v>
      </c>
      <c r="G154" s="6">
        <f>SUM(总订购!G153,日订购!T156)</f>
        <v>43553</v>
      </c>
      <c r="H154" s="6">
        <f>SUM(总订购!H153,日订购!L156)</f>
        <v>19099</v>
      </c>
      <c r="I154" s="6">
        <f>SUM(I153,日订购!U156)</f>
        <v>12221</v>
      </c>
      <c r="J154" s="6">
        <f>SUM(总订购!J153,日订购!O156)</f>
        <v>3731</v>
      </c>
      <c r="K154" s="6">
        <f>SUM(总订购!K153,日订购!V156)</f>
        <v>15</v>
      </c>
    </row>
    <row r="155" spans="1:11">
      <c r="A155" s="5">
        <v>44349</v>
      </c>
      <c r="B155" s="6">
        <f>SUM(总订购!B154,日订购!B157)</f>
        <v>18213</v>
      </c>
      <c r="C155" s="6">
        <f>SUM(总订购!C154,日订购!S157)</f>
        <v>18174</v>
      </c>
      <c r="D155" s="6">
        <f>SUM(总订购!D154,日订购!E157)</f>
        <v>1246</v>
      </c>
      <c r="E155" s="6">
        <f t="shared" si="2"/>
        <v>1246</v>
      </c>
      <c r="F155" s="6">
        <f>SUM(总订购!F154,日订购!H157)</f>
        <v>44839</v>
      </c>
      <c r="G155" s="6">
        <f>SUM(总订购!G154,日订购!T157)</f>
        <v>43651</v>
      </c>
      <c r="H155" s="6">
        <f>SUM(总订购!H154,日订购!L157)</f>
        <v>19133</v>
      </c>
      <c r="I155" s="6">
        <f>SUM(I154,日订购!U157)</f>
        <v>12230</v>
      </c>
      <c r="J155" s="6">
        <f>SUM(总订购!J154,日订购!O157)</f>
        <v>3739</v>
      </c>
      <c r="K155" s="6">
        <f>SUM(总订购!K154,日订购!V157)</f>
        <v>22</v>
      </c>
    </row>
    <row r="156" spans="1:11">
      <c r="A156" s="5">
        <v>44350</v>
      </c>
      <c r="B156" s="6">
        <f>SUM(总订购!B155,日订购!B158)</f>
        <v>18262</v>
      </c>
      <c r="C156" s="6">
        <f>SUM(总订购!C155,日订购!S158)</f>
        <v>18213</v>
      </c>
      <c r="D156" s="6">
        <f>SUM(总订购!D155,日订购!E158)</f>
        <v>1246</v>
      </c>
      <c r="E156" s="6">
        <f t="shared" si="2"/>
        <v>1246</v>
      </c>
      <c r="F156" s="6">
        <f>SUM(总订购!F155,日订购!H158)</f>
        <v>44875</v>
      </c>
      <c r="G156" s="6">
        <f>SUM(总订购!G155,日订购!T158)</f>
        <v>43731</v>
      </c>
      <c r="H156" s="6">
        <f>SUM(总订购!H155,日订购!L158)</f>
        <v>19169</v>
      </c>
      <c r="I156" s="6">
        <f>SUM(I155,日订购!U158)</f>
        <v>12236</v>
      </c>
      <c r="J156" s="6">
        <f>SUM(总订购!J155,日订购!O158)</f>
        <v>3748</v>
      </c>
      <c r="K156" s="6">
        <f>SUM(总订购!K155,日订购!V158)</f>
        <v>25</v>
      </c>
    </row>
    <row r="157" spans="1:11">
      <c r="A157" s="5">
        <v>44351</v>
      </c>
      <c r="B157" s="6">
        <f>SUM(总订购!B156,日订购!B159)</f>
        <v>18347</v>
      </c>
      <c r="C157" s="6">
        <f>SUM(总订购!C156,日订购!S159)</f>
        <v>18262</v>
      </c>
      <c r="D157" s="6">
        <f>SUM(总订购!D156,日订购!E159)</f>
        <v>1246</v>
      </c>
      <c r="E157" s="6">
        <f t="shared" si="2"/>
        <v>1246</v>
      </c>
      <c r="F157" s="6">
        <f>SUM(总订购!F156,日订购!H159)</f>
        <v>44931</v>
      </c>
      <c r="G157" s="6">
        <f>SUM(总订购!G156,日订购!T159)</f>
        <v>43786</v>
      </c>
      <c r="H157" s="6">
        <f>SUM(总订购!H156,日订购!L159)</f>
        <v>19231</v>
      </c>
      <c r="I157" s="6">
        <f>SUM(I156,日订购!U159)</f>
        <v>12286</v>
      </c>
      <c r="J157" s="6">
        <f>SUM(总订购!J156,日订购!O159)</f>
        <v>3749</v>
      </c>
      <c r="K157" s="6">
        <f>SUM(总订购!K156,日订购!V159)</f>
        <v>35</v>
      </c>
    </row>
    <row r="158" spans="1:11">
      <c r="A158" s="5">
        <v>44352</v>
      </c>
      <c r="B158" s="6">
        <f>SUM(总订购!B157,日订购!B160)</f>
        <v>18485</v>
      </c>
      <c r="C158" s="6">
        <f>SUM(总订购!C157,日订购!S160)</f>
        <v>18348</v>
      </c>
      <c r="D158" s="6">
        <f>SUM(总订购!D157,日订购!E160)</f>
        <v>1246</v>
      </c>
      <c r="E158" s="6">
        <f t="shared" si="2"/>
        <v>1246</v>
      </c>
      <c r="F158" s="6">
        <f>SUM(总订购!F157,日订购!H160)</f>
        <v>45027</v>
      </c>
      <c r="G158" s="6">
        <f>SUM(总订购!G157,日订购!T160)</f>
        <v>43815</v>
      </c>
      <c r="H158" s="6">
        <f>SUM(总订购!H157,日订购!L160)</f>
        <v>19329</v>
      </c>
      <c r="I158" s="6">
        <f>SUM(I157,日订购!U160)</f>
        <v>12334</v>
      </c>
      <c r="J158" s="6">
        <f>SUM(总订购!J157,日订购!O160)</f>
        <v>3758</v>
      </c>
      <c r="K158" s="6">
        <f>SUM(总订购!K157,日订购!V160)</f>
        <v>44</v>
      </c>
    </row>
    <row r="159" spans="1:11">
      <c r="A159" s="5">
        <v>44353</v>
      </c>
      <c r="B159" s="6">
        <f>SUM(总订购!B158,日订购!B161)</f>
        <v>18598</v>
      </c>
      <c r="C159" s="6">
        <f>SUM(总订购!C158,日订购!S161)</f>
        <v>18485</v>
      </c>
      <c r="D159" s="6">
        <f>SUM(总订购!D158,日订购!E161)</f>
        <v>1246</v>
      </c>
      <c r="E159" s="6">
        <f t="shared" si="2"/>
        <v>1246</v>
      </c>
      <c r="F159" s="6">
        <f>SUM(总订购!F158,日订购!H161)</f>
        <v>45082</v>
      </c>
      <c r="G159" s="6">
        <f>SUM(总订购!G158,日订购!T161)</f>
        <v>43842</v>
      </c>
      <c r="H159" s="6">
        <f>SUM(总订购!H158,日订购!L161)</f>
        <v>19414</v>
      </c>
      <c r="I159" s="6">
        <f>SUM(I158,日订购!U161)</f>
        <v>12381</v>
      </c>
      <c r="J159" s="6">
        <f>SUM(总订购!J158,日订购!O161)</f>
        <v>3771</v>
      </c>
      <c r="K159" s="6">
        <f>SUM(总订购!K158,日订购!V161)</f>
        <v>54</v>
      </c>
    </row>
    <row r="160" spans="1:11">
      <c r="A160" s="5">
        <v>44354</v>
      </c>
      <c r="B160" s="6">
        <f>SUM(总订购!B159,日订购!B162)</f>
        <v>18658</v>
      </c>
      <c r="C160" s="6">
        <f>SUM(总订购!C159,日订购!S162)</f>
        <v>18598</v>
      </c>
      <c r="D160" s="6">
        <f>SUM(总订购!D159,日订购!E162)</f>
        <v>1246</v>
      </c>
      <c r="E160" s="6">
        <f t="shared" si="2"/>
        <v>1246</v>
      </c>
      <c r="F160" s="6">
        <f>SUM(总订购!F159,日订购!H162)</f>
        <v>45116</v>
      </c>
      <c r="G160" s="6">
        <f>SUM(总订购!G159,日订购!T162)</f>
        <v>43882</v>
      </c>
      <c r="H160" s="6">
        <f>SUM(总订购!H159,日订购!L162)</f>
        <v>19474</v>
      </c>
      <c r="I160" s="6">
        <f>SUM(I159,日订购!U162)</f>
        <v>12423</v>
      </c>
      <c r="J160" s="6">
        <f>SUM(总订购!J159,日订购!O162)</f>
        <v>3779</v>
      </c>
      <c r="K160" s="6">
        <f>SUM(总订购!K159,日订购!V162)</f>
        <v>62</v>
      </c>
    </row>
    <row r="161" spans="1:11">
      <c r="A161" s="5">
        <v>44355</v>
      </c>
      <c r="B161" s="6">
        <f>SUM(总订购!B160,日订购!B163)</f>
        <v>18712</v>
      </c>
      <c r="C161" s="6">
        <f>SUM(总订购!C160,日订购!S163)</f>
        <v>18658</v>
      </c>
      <c r="D161" s="6">
        <f>SUM(总订购!D160,日订购!E163)</f>
        <v>1246</v>
      </c>
      <c r="E161" s="6">
        <f t="shared" si="2"/>
        <v>1246</v>
      </c>
      <c r="F161" s="6">
        <f>SUM(总订购!F160,日订购!H163)</f>
        <v>45155</v>
      </c>
      <c r="G161" s="6">
        <f>SUM(总订购!G160,日订购!T163)</f>
        <v>43930</v>
      </c>
      <c r="H161" s="6">
        <f>SUM(总订购!H160,日订购!L163)</f>
        <v>19527</v>
      </c>
      <c r="I161" s="6">
        <f>SUM(I160,日订购!U163)</f>
        <v>12472</v>
      </c>
      <c r="J161" s="6">
        <f>SUM(总订购!J160,日订购!O163)</f>
        <v>3780</v>
      </c>
      <c r="K161" s="6">
        <f>SUM(总订购!K160,日订购!V163)</f>
        <v>75</v>
      </c>
    </row>
    <row r="162" spans="1:11">
      <c r="A162" s="5">
        <v>44356</v>
      </c>
      <c r="B162" s="6">
        <f>SUM(总订购!B161,日订购!B164)</f>
        <v>18753</v>
      </c>
      <c r="C162" s="6">
        <f>SUM(总订购!C161,日订购!S164)</f>
        <v>18712</v>
      </c>
      <c r="D162" s="6">
        <f>SUM(总订购!D161,日订购!E164)</f>
        <v>1246</v>
      </c>
      <c r="E162" s="6">
        <f t="shared" si="2"/>
        <v>1246</v>
      </c>
      <c r="F162" s="6">
        <f>SUM(总订购!F161,日订购!H164)</f>
        <v>45176</v>
      </c>
      <c r="G162" s="6">
        <f>SUM(总订购!G161,日订购!T164)</f>
        <v>43953</v>
      </c>
      <c r="H162" s="6">
        <f>SUM(总订购!H161,日订购!L164)</f>
        <v>19575</v>
      </c>
      <c r="I162" s="6">
        <f>SUM(I161,日订购!U164)</f>
        <v>12500</v>
      </c>
      <c r="J162" s="6">
        <f>SUM(总订购!J161,日订购!O164)</f>
        <v>3785</v>
      </c>
      <c r="K162" s="6">
        <f>SUM(总订购!K161,日订购!V164)</f>
        <v>81</v>
      </c>
    </row>
  </sheetData>
  <mergeCells count="2">
    <mergeCell ref="B1:K1"/>
    <mergeCell ref="A1:A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日订购</vt:lpstr>
      <vt:lpstr>频道订购</vt:lpstr>
      <vt:lpstr>总订购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HTXMT</cp:lastModifiedBy>
  <dcterms:created xsi:type="dcterms:W3CDTF">2020-10-19T10:34:00Z</dcterms:created>
  <dcterms:modified xsi:type="dcterms:W3CDTF">2021-06-10T15:17:42Z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