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mc:AlternateContent xmlns:mc="http://schemas.openxmlformats.org/markup-compatibility/2006">
    <mc:Choice Requires="x15">
      <x15ac:absPath xmlns:x15ac="http://schemas.microsoft.com/office/spreadsheetml/2010/11/ac" url="https://aficorplk-my.sharepoint.com/personal/yasiru_aficorp_lk/Documents/Microsoft Teams Chat Files/"/>
    </mc:Choice>
  </mc:AlternateContent>
  <xr:revisionPtr revIDLastSave="91" documentId="8_{1C5EBF8C-4FA9-4EA8-8719-26A3702100AA}" xr6:coauthVersionLast="47" xr6:coauthVersionMax="47" xr10:uidLastSave="{DBF3D438-4C91-4E2C-AD14-1306F7B20454}"/>
  <bookViews>
    <workbookView xWindow="-110" yWindow="-110" windowWidth="19420" windowHeight="10300" xr2:uid="{469B2883-D5A0-45A7-8F22-A0AA285CA62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" i="1" l="1"/>
  <c r="O40" i="1" s="1"/>
  <c r="O30" i="1"/>
  <c r="S12" i="1"/>
  <c r="S14" i="1" s="1"/>
  <c r="S3" i="1"/>
  <c r="S11" i="1"/>
  <c r="D32" i="1"/>
  <c r="S17" i="1"/>
  <c r="S18" i="1" s="1"/>
  <c r="S19" i="1" s="1"/>
  <c r="S5" i="1"/>
  <c r="O49" i="1"/>
  <c r="O38" i="1"/>
  <c r="O37" i="1"/>
  <c r="O41" i="1" s="1"/>
  <c r="O35" i="1"/>
  <c r="S30" i="1"/>
  <c r="O27" i="1"/>
  <c r="O26" i="1"/>
  <c r="O25" i="1"/>
  <c r="O24" i="1"/>
  <c r="O17" i="1"/>
  <c r="O16" i="1"/>
  <c r="O15" i="1"/>
  <c r="O14" i="1"/>
  <c r="O13" i="1"/>
  <c r="O12" i="1"/>
  <c r="O11" i="1"/>
  <c r="O10" i="1"/>
  <c r="O9" i="1"/>
  <c r="O8" i="1"/>
  <c r="O20" i="1" s="1"/>
  <c r="O7" i="1"/>
  <c r="O6" i="1"/>
  <c r="O5" i="1"/>
  <c r="O3" i="1"/>
  <c r="S23" i="1" l="1"/>
  <c r="S24" i="1" s="1"/>
  <c r="S25" i="1" s="1"/>
  <c r="S27" i="1" s="1"/>
  <c r="S33" i="1" s="1"/>
  <c r="O43" i="1"/>
  <c r="O42" i="1"/>
</calcChain>
</file>

<file path=xl/sharedStrings.xml><?xml version="1.0" encoding="utf-8"?>
<sst xmlns="http://schemas.openxmlformats.org/spreadsheetml/2006/main" count="278" uniqueCount="159">
  <si>
    <t>User Inputs</t>
  </si>
  <si>
    <t>Unit</t>
  </si>
  <si>
    <t>Value</t>
  </si>
  <si>
    <t>Activity Data</t>
  </si>
  <si>
    <t>Data</t>
  </si>
  <si>
    <t>Emission factors</t>
  </si>
  <si>
    <t>CO2 value</t>
  </si>
  <si>
    <t>Source</t>
  </si>
  <si>
    <t>Activity</t>
  </si>
  <si>
    <t>CF Amount</t>
  </si>
  <si>
    <t>Main Outputs</t>
  </si>
  <si>
    <t>Land Area</t>
  </si>
  <si>
    <t>ha</t>
  </si>
  <si>
    <t>Seed Production</t>
  </si>
  <si>
    <t>tonnes/ha.year</t>
  </si>
  <si>
    <t>Output</t>
  </si>
  <si>
    <t>per kg</t>
  </si>
  <si>
    <t>9 Agri foot rint</t>
  </si>
  <si>
    <t>Raw</t>
  </si>
  <si>
    <t>Straw Production</t>
  </si>
  <si>
    <t>Fertilizer Production Urea-N</t>
  </si>
  <si>
    <t>(10 a) IPCC 2018</t>
  </si>
  <si>
    <t>CaCO3 emissions</t>
  </si>
  <si>
    <t>Kg CO2 eq. per Year</t>
  </si>
  <si>
    <t>Carbon footprint from Raw material stage in one year</t>
  </si>
  <si>
    <t>Fertilizer Application: Urea-N</t>
  </si>
  <si>
    <t>Input</t>
  </si>
  <si>
    <t>Fertilizer production P205</t>
  </si>
  <si>
    <t>(4) Vera, C.I. et al.</t>
  </si>
  <si>
    <t>CO2 Hemp Absorption in Cultivation</t>
  </si>
  <si>
    <t>Fertilizer Application: P205</t>
  </si>
  <si>
    <t>Fertilizer production K20</t>
  </si>
  <si>
    <t>(5) Campiglia, Enio et. al.</t>
  </si>
  <si>
    <t>CO2 absorption by Seeds</t>
  </si>
  <si>
    <t>Total Biowaste from Raw Material</t>
  </si>
  <si>
    <t>ton. per Year</t>
  </si>
  <si>
    <t>Fertilizer Application: K20</t>
  </si>
  <si>
    <t>Lime production CaC03</t>
  </si>
  <si>
    <t>(12) EPA, average USA 2016</t>
  </si>
  <si>
    <t>CO2 absorption by Straws</t>
  </si>
  <si>
    <t>Lime Application: CaC03</t>
  </si>
  <si>
    <t>Fuel production</t>
  </si>
  <si>
    <t>per liter</t>
  </si>
  <si>
    <t>(13) GHG Inventory Report</t>
  </si>
  <si>
    <t>Diesel</t>
  </si>
  <si>
    <t>Diesel Consumption</t>
  </si>
  <si>
    <t>L/ha.year</t>
  </si>
  <si>
    <t>Propane production</t>
  </si>
  <si>
    <t>per gal</t>
  </si>
  <si>
    <t>(8) Payne, Alexander et al.</t>
  </si>
  <si>
    <t>Electricity</t>
  </si>
  <si>
    <t>Propane Consumption</t>
  </si>
  <si>
    <t>gal/ha.year</t>
  </si>
  <si>
    <t>N20 from fertilizer applied in soil</t>
  </si>
  <si>
    <t>(10 c) IPCC 2006</t>
  </si>
  <si>
    <t>Manufacture</t>
  </si>
  <si>
    <t>Electricity Consumption</t>
  </si>
  <si>
    <t>kWh/ha.year</t>
  </si>
  <si>
    <t>CaC03 emissions</t>
  </si>
  <si>
    <t>Hemp Milk</t>
  </si>
  <si>
    <t>Water Pumping</t>
  </si>
  <si>
    <t>kW/m3.year</t>
  </si>
  <si>
    <t>per kWh</t>
  </si>
  <si>
    <t>(12) EPA, average USA 2022</t>
  </si>
  <si>
    <t xml:space="preserve">Carbon footprint for one tonne of Hemp seed </t>
  </si>
  <si>
    <t>Kg CO2 eq. per tonne of Hemp seed</t>
  </si>
  <si>
    <t>Transportation, semi-truck</t>
  </si>
  <si>
    <t>tonne.km/ha.year</t>
  </si>
  <si>
    <t>(12) EPA, average USA 2023</t>
  </si>
  <si>
    <t>Carbon footprint for One hectare in one year</t>
  </si>
  <si>
    <t>Kg CO2 eq. per Year per one hectare</t>
  </si>
  <si>
    <t>Transportation, light commercial vehicle</t>
  </si>
  <si>
    <t>Water pumping</t>
  </si>
  <si>
    <t>kW/(gal/seg)</t>
  </si>
  <si>
    <t>(6) Tanji, H. etal.</t>
  </si>
  <si>
    <t>Fuel Production</t>
  </si>
  <si>
    <t>Transportation, medium-sized passenger car</t>
  </si>
  <si>
    <t>kW/(m3/seg)</t>
  </si>
  <si>
    <t>(6) Tanji, H. et al.</t>
  </si>
  <si>
    <t>Carbon footprint from milk stage in one year</t>
  </si>
  <si>
    <t>Propane Usage</t>
  </si>
  <si>
    <t>Seg/year</t>
  </si>
  <si>
    <t>Propane Production</t>
  </si>
  <si>
    <t>Convertion MJ to kWh</t>
  </si>
  <si>
    <t>(10 b) IPCC</t>
  </si>
  <si>
    <t>Biowaste for one tonne of Hemp seed</t>
  </si>
  <si>
    <t>ton. per tonne of Hemp seed</t>
  </si>
  <si>
    <t>Convertion tonne to kg</t>
  </si>
  <si>
    <t>Propane</t>
  </si>
  <si>
    <t>10 d) IPCC</t>
  </si>
  <si>
    <t>Biowaste for One hectare in one year</t>
  </si>
  <si>
    <t>ton. per Year per one hectare</t>
  </si>
  <si>
    <t>Cooling Duration Hrs</t>
  </si>
  <si>
    <t>kWh/ton</t>
  </si>
  <si>
    <t>Waste treatment on landfill</t>
  </si>
  <si>
    <t>(11) FCM-PCP model</t>
  </si>
  <si>
    <t>Total Biowaste from Hemp Milk</t>
  </si>
  <si>
    <t>Cooling Duration</t>
  </si>
  <si>
    <t>ton</t>
  </si>
  <si>
    <t>Waste treatment by incineration</t>
  </si>
  <si>
    <t>7 Eugene Lee et al.</t>
  </si>
  <si>
    <t>Seeds for milling</t>
  </si>
  <si>
    <t>m3/ton</t>
  </si>
  <si>
    <t>Waste treatment by incineration w/energy recover</t>
  </si>
  <si>
    <t>(7) Eugene Lee et al.</t>
  </si>
  <si>
    <t>Water usage for soaking and milling</t>
  </si>
  <si>
    <t>kwh/ton</t>
  </si>
  <si>
    <t>per ton-km</t>
  </si>
  <si>
    <t>(14) ecoinvent/EURO 5</t>
  </si>
  <si>
    <t>Hemp Energy</t>
  </si>
  <si>
    <t>Electricity usage for milling and cooling</t>
  </si>
  <si>
    <t>(14) ecoinvent/EURO 6</t>
  </si>
  <si>
    <t>Manufacturing Stage</t>
  </si>
  <si>
    <t>Electricity Generated for one Year</t>
  </si>
  <si>
    <t>MJ. per Year</t>
  </si>
  <si>
    <t xml:space="preserve">Hemp milk production </t>
  </si>
  <si>
    <t>kg. per tonne of seeds</t>
  </si>
  <si>
    <t>(14) ecoinvent/EURO 7</t>
  </si>
  <si>
    <t>kwh. per Year</t>
  </si>
  <si>
    <t>Burning biomass</t>
  </si>
  <si>
    <t>(10 e) IPCC</t>
  </si>
  <si>
    <t>Carbon Emission avoided by energy generation</t>
  </si>
  <si>
    <t>Proportion of heat used vs wasted</t>
  </si>
  <si>
    <t>Electrical generation efficiency of the biomass power plant</t>
  </si>
  <si>
    <t>per ton</t>
  </si>
  <si>
    <t>Carbon footprint from Energy stage in one year</t>
  </si>
  <si>
    <t>Electrical Efficiency of CHP units</t>
  </si>
  <si>
    <t>m3 per ton</t>
  </si>
  <si>
    <t>Transportation Stage</t>
  </si>
  <si>
    <t xml:space="preserve"> kWh per ton</t>
  </si>
  <si>
    <t>Carbon footprint for one tonne of Hemp Milk</t>
  </si>
  <si>
    <t>Kg CO2 eq. per tonne of Hemp Milk</t>
  </si>
  <si>
    <t>Carbon footprint from Transport stage in one year</t>
  </si>
  <si>
    <t>Energy generation from AD</t>
  </si>
  <si>
    <t>MJ per ton of biowaste</t>
  </si>
  <si>
    <t>Biowaste for one tonne of Hemp Milk</t>
  </si>
  <si>
    <t>ton. per tonne of Hemp Milk</t>
  </si>
  <si>
    <t>Energy Generation from Biomass Incineration</t>
  </si>
  <si>
    <t xml:space="preserve">Total Carbon footprint </t>
  </si>
  <si>
    <t>Carbon Emission from Anaerobic Digestion for one tonne of straw</t>
  </si>
  <si>
    <t>Kg CO2 eq. per tonne of biowaste</t>
  </si>
  <si>
    <t>Carbon Emission from Biomass Incineration for one tonne of straw</t>
  </si>
  <si>
    <t>C02 Hemp absorption in cultivation</t>
  </si>
  <si>
    <t>CO2 Seed absorption</t>
  </si>
  <si>
    <t>kg C02/kg seed</t>
  </si>
  <si>
    <t>(15) Joyce</t>
  </si>
  <si>
    <t>Energy from Anaerobic Digestion for one tonne of straw</t>
  </si>
  <si>
    <t>MJ. Per tonne of biowaste</t>
  </si>
  <si>
    <t>CO2 Straw absorption</t>
  </si>
  <si>
    <t>kg C02/kg straw</t>
  </si>
  <si>
    <t>Energy from  Biomass Incineration for one tonne of straw</t>
  </si>
  <si>
    <t>Anaerobic Digestion</t>
  </si>
  <si>
    <t>Carbon Emission for one tonne of straw</t>
  </si>
  <si>
    <t>Biomass Incineration</t>
  </si>
  <si>
    <t>Energy for one tonne of straw</t>
  </si>
  <si>
    <t>Electricity Generated for one tonne of straw</t>
  </si>
  <si>
    <t>Heat Energy Generated for one tonne of straw</t>
  </si>
  <si>
    <t>EF Values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</si>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</sst>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00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3" fillId="0" borderId="0" xfId="1" applyNumberFormat="1" applyFont="1"/>
    <xf numFmtId="0" fontId="0" fillId="2" borderId="0" xfId="0" applyFill="1" applyAlignment="1">
      <alignment horizontal="right"/>
    </xf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3" fontId="0" fillId="0" borderId="0" xfId="0" applyNumberFormat="1"/>
    <xf numFmtId="11" fontId="0" fillId="0" borderId="0" xfId="0" applyNumberFormat="1"/>
    <xf numFmtId="0" fontId="2" fillId="7" borderId="0" xfId="0" applyFont="1" applyFill="1"/>
    <xf numFmtId="0" fontId="0" fillId="0" borderId="0" xfId="0" applyAlignment="1">
      <alignment horizontal="left"/>
    </xf>
    <xf numFmtId="0" fontId="0" fillId="8" borderId="0" xfId="0" applyFill="1"/>
    <xf numFmtId="0" fontId="0" fillId="3" borderId="0" xfId="0" applyFill="1" applyAlignment="1">
      <alignment horizontal="center" vertical="center"/>
    </xf>
    <xf numFmtId="0" fontId="0" fillId="9" borderId="0" xfId="0" applyFill="1"/>
    <xf numFmtId="2" fontId="0" fillId="0" borderId="0" xfId="1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10" borderId="0" xfId="0" applyFill="1" applyAlignment="1">
      <alignment horizontal="left"/>
    </xf>
    <xf numFmtId="0" fontId="0" fillId="10" borderId="0" xfId="0" applyFill="1"/>
    <xf numFmtId="2" fontId="0" fillId="10" borderId="0" xfId="0" applyNumberFormat="1" applyFill="1"/>
    <xf numFmtId="9" fontId="0" fillId="3" borderId="0" xfId="0" applyNumberFormat="1" applyFill="1" applyAlignment="1">
      <alignment horizontal="center" vertical="center"/>
    </xf>
    <xf numFmtId="0" fontId="0" fillId="11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1" borderId="0" xfId="0" applyFill="1" applyAlignment="1">
      <alignment horizontal="center" vertical="center"/>
    </xf>
    <xf numFmtId="2" fontId="0" fillId="0" borderId="0" xfId="0" applyNumberFormat="1"/>
    <xf numFmtId="0" fontId="0" fillId="9" borderId="0" xfId="0" applyFill="1" applyAlignment="1">
      <alignment horizontal="left"/>
    </xf>
    <xf numFmtId="165" fontId="0" fillId="0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0" applyNumberFormat="1" applyAlignment="1">
      <alignment horizontal="center" vertical="center"/>
    </xf>
    <xf numFmtId="164" fontId="0" fillId="12" borderId="0" xfId="1" applyNumberFormat="1" applyFont="1" applyFill="1"/>
    <xf numFmtId="0" fontId="0" fillId="12" borderId="0" xfId="0" applyFill="1"/>
    <xf numFmtId="3" fontId="0" fillId="12" borderId="0" xfId="0" applyNumberFormat="1" applyFill="1"/>
    <xf numFmtId="0" fontId="0" fillId="13" borderId="0" xfId="0" applyFill="1"/>
    <xf numFmtId="0" fontId="4" fillId="14" borderId="0" xfId="0" applyFont="1" applyFill="1"/>
    <xf numFmtId="0" fontId="0" fillId="12" borderId="0" xfId="0" applyFill="1" applyAlignment="1">
      <alignment horizontal="righ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A856-F850-4E14-8D1F-8C25A3510665}">
  <dimension ref="A1:T49"/>
  <sheetViews>
    <sheetView tabSelected="1" zoomScale="84" zoomScaleNormal="84" workbookViewId="0">
      <selection activeCell="D34" sqref="D34"/>
    </sheetView>
  </sheetViews>
  <sheetFormatPr defaultRowHeight="14.45"/>
  <cols>
    <col min="3" max="3" width="11.42578125" customWidth="1"/>
    <col min="4" max="4" width="50.140625" bestFit="1" customWidth="1"/>
    <col min="5" max="5" width="10.140625" customWidth="1"/>
    <col min="6" max="6" width="18" customWidth="1"/>
    <col min="8" max="8" width="26.85546875" customWidth="1"/>
    <col min="9" max="9" width="26.42578125" customWidth="1"/>
    <col min="10" max="10" width="12.85546875" customWidth="1"/>
    <col min="12" max="12" width="41" customWidth="1"/>
    <col min="13" max="13" width="61.42578125" customWidth="1"/>
    <col min="14" max="14" width="29.5703125" customWidth="1"/>
    <col min="15" max="15" width="16" customWidth="1"/>
    <col min="17" max="17" width="55.7109375" customWidth="1"/>
    <col min="18" max="18" width="32" customWidth="1"/>
    <col min="19" max="19" width="18.28515625" customWidth="1"/>
    <col min="20" max="20" width="15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H1" s="1" t="s">
        <v>5</v>
      </c>
      <c r="I1" s="1" t="s">
        <v>1</v>
      </c>
      <c r="J1" s="1" t="s">
        <v>6</v>
      </c>
      <c r="K1" s="1" t="s">
        <v>7</v>
      </c>
      <c r="M1" s="1" t="s">
        <v>8</v>
      </c>
      <c r="N1" t="s">
        <v>1</v>
      </c>
      <c r="O1" s="2" t="s">
        <v>9</v>
      </c>
      <c r="Q1" s="1" t="s">
        <v>10</v>
      </c>
      <c r="R1" s="1" t="s">
        <v>1</v>
      </c>
      <c r="S1" s="3" t="s">
        <v>9</v>
      </c>
    </row>
    <row r="2" spans="1:19">
      <c r="A2" s="4" t="s">
        <v>11</v>
      </c>
      <c r="B2" s="4" t="s">
        <v>12</v>
      </c>
      <c r="C2" s="4">
        <v>750</v>
      </c>
      <c r="D2" s="5" t="s">
        <v>13</v>
      </c>
      <c r="E2" s="6">
        <v>1850</v>
      </c>
      <c r="F2" s="7" t="s">
        <v>14</v>
      </c>
      <c r="G2" t="s">
        <v>15</v>
      </c>
      <c r="H2" s="7" t="s">
        <v>13</v>
      </c>
      <c r="I2" s="7" t="s">
        <v>16</v>
      </c>
      <c r="J2">
        <v>8.3400000000000002E-2</v>
      </c>
      <c r="K2" t="s">
        <v>17</v>
      </c>
      <c r="O2" s="2"/>
      <c r="Q2" t="s">
        <v>18</v>
      </c>
    </row>
    <row r="3" spans="1:19">
      <c r="A3" s="8"/>
      <c r="B3" s="8"/>
      <c r="C3" s="8"/>
      <c r="D3" s="5" t="s">
        <v>19</v>
      </c>
      <c r="E3" s="6">
        <v>1260</v>
      </c>
      <c r="F3" s="7" t="s">
        <v>14</v>
      </c>
      <c r="G3" t="s">
        <v>15</v>
      </c>
      <c r="H3" s="7" t="s">
        <v>20</v>
      </c>
      <c r="I3" s="7" t="s">
        <v>16</v>
      </c>
      <c r="J3">
        <v>3.3446216770000001</v>
      </c>
      <c r="K3" t="s">
        <v>21</v>
      </c>
      <c r="M3" t="s">
        <v>22</v>
      </c>
      <c r="N3" t="s">
        <v>23</v>
      </c>
      <c r="O3" s="2">
        <f>E7*E18*J10</f>
        <v>105840</v>
      </c>
      <c r="Q3" s="9" t="s">
        <v>24</v>
      </c>
      <c r="R3" t="s">
        <v>23</v>
      </c>
      <c r="S3">
        <f>C2*O20</f>
        <v>-2930489868.7312493</v>
      </c>
    </row>
    <row r="4" spans="1:19">
      <c r="D4" s="5" t="s">
        <v>25</v>
      </c>
      <c r="E4" s="5">
        <v>325</v>
      </c>
      <c r="F4" s="7" t="s">
        <v>14</v>
      </c>
      <c r="G4" t="s">
        <v>26</v>
      </c>
      <c r="H4" s="7" t="s">
        <v>27</v>
      </c>
      <c r="I4" s="7" t="s">
        <v>16</v>
      </c>
      <c r="J4">
        <v>0.44</v>
      </c>
      <c r="K4" t="s">
        <v>28</v>
      </c>
      <c r="M4" s="45" t="s">
        <v>29</v>
      </c>
      <c r="N4" s="45"/>
      <c r="O4" s="2"/>
    </row>
    <row r="5" spans="1:19">
      <c r="D5" s="5" t="s">
        <v>30</v>
      </c>
      <c r="E5" s="5">
        <v>275</v>
      </c>
      <c r="F5" s="7" t="s">
        <v>14</v>
      </c>
      <c r="G5" t="s">
        <v>26</v>
      </c>
      <c r="H5" s="7" t="s">
        <v>31</v>
      </c>
      <c r="I5" s="7" t="s">
        <v>16</v>
      </c>
      <c r="J5">
        <v>0.83</v>
      </c>
      <c r="K5" t="s">
        <v>32</v>
      </c>
      <c r="M5" t="s">
        <v>33</v>
      </c>
      <c r="N5" t="s">
        <v>23</v>
      </c>
      <c r="O5" s="2">
        <f>E2*E18*J37</f>
        <v>-3158690</v>
      </c>
      <c r="Q5" t="s">
        <v>34</v>
      </c>
      <c r="R5" t="s">
        <v>35</v>
      </c>
      <c r="S5">
        <f>E3*C2</f>
        <v>945000</v>
      </c>
    </row>
    <row r="6" spans="1:19">
      <c r="D6" s="5" t="s">
        <v>36</v>
      </c>
      <c r="E6" s="5">
        <v>128</v>
      </c>
      <c r="F6" s="7" t="s">
        <v>14</v>
      </c>
      <c r="G6" t="s">
        <v>26</v>
      </c>
      <c r="H6" s="7" t="s">
        <v>37</v>
      </c>
      <c r="I6" s="7" t="s">
        <v>16</v>
      </c>
      <c r="J6">
        <v>5.9000000000000003E-4</v>
      </c>
      <c r="K6" t="s">
        <v>38</v>
      </c>
      <c r="M6" t="s">
        <v>39</v>
      </c>
      <c r="N6" t="s">
        <v>23</v>
      </c>
      <c r="O6" s="2">
        <f>E3*E18*J38</f>
        <v>-2396016</v>
      </c>
    </row>
    <row r="7" spans="1:19">
      <c r="D7" s="5" t="s">
        <v>40</v>
      </c>
      <c r="E7" s="5">
        <v>490</v>
      </c>
      <c r="F7" s="7" t="s">
        <v>14</v>
      </c>
      <c r="G7" t="s">
        <v>26</v>
      </c>
      <c r="H7" s="7" t="s">
        <v>41</v>
      </c>
      <c r="I7" s="7" t="s">
        <v>42</v>
      </c>
      <c r="J7">
        <v>1.61</v>
      </c>
      <c r="K7" t="s">
        <v>43</v>
      </c>
      <c r="M7" t="s">
        <v>44</v>
      </c>
      <c r="N7" t="s">
        <v>23</v>
      </c>
      <c r="O7" s="39">
        <f>E8*J17</f>
        <v>3237</v>
      </c>
    </row>
    <row r="8" spans="1:19">
      <c r="D8" s="40" t="s">
        <v>45</v>
      </c>
      <c r="E8" s="41">
        <v>1245</v>
      </c>
      <c r="F8" s="40" t="s">
        <v>46</v>
      </c>
      <c r="G8" t="s">
        <v>26</v>
      </c>
      <c r="H8" s="7" t="s">
        <v>47</v>
      </c>
      <c r="I8" s="7" t="s">
        <v>48</v>
      </c>
      <c r="J8">
        <v>2.8690000000000002</v>
      </c>
      <c r="K8" t="s">
        <v>49</v>
      </c>
      <c r="M8" t="s">
        <v>50</v>
      </c>
      <c r="N8" t="s">
        <v>23</v>
      </c>
      <c r="O8" s="39">
        <f>E10*J12</f>
        <v>448.22400000000005</v>
      </c>
    </row>
    <row r="9" spans="1:19">
      <c r="D9" s="40" t="s">
        <v>51</v>
      </c>
      <c r="E9" s="40">
        <v>237</v>
      </c>
      <c r="F9" s="40" t="s">
        <v>52</v>
      </c>
      <c r="G9" t="s">
        <v>26</v>
      </c>
      <c r="H9" s="7" t="s">
        <v>53</v>
      </c>
      <c r="I9" s="7" t="s">
        <v>16</v>
      </c>
      <c r="J9">
        <v>0.2</v>
      </c>
      <c r="K9" t="s">
        <v>54</v>
      </c>
      <c r="M9" t="s">
        <v>20</v>
      </c>
      <c r="N9" t="s">
        <v>23</v>
      </c>
      <c r="O9" s="39">
        <f>E4*E18*J3</f>
        <v>1087002.0450250001</v>
      </c>
      <c r="Q9" s="1" t="s">
        <v>55</v>
      </c>
    </row>
    <row r="10" spans="1:19">
      <c r="D10" s="40" t="s">
        <v>56</v>
      </c>
      <c r="E10" s="41">
        <v>1160</v>
      </c>
      <c r="F10" s="40" t="s">
        <v>57</v>
      </c>
      <c r="G10" t="s">
        <v>26</v>
      </c>
      <c r="H10" s="7" t="s">
        <v>58</v>
      </c>
      <c r="I10" s="7" t="s">
        <v>16</v>
      </c>
      <c r="J10">
        <v>0.216</v>
      </c>
      <c r="K10" t="s">
        <v>38</v>
      </c>
      <c r="M10" t="s">
        <v>27</v>
      </c>
      <c r="N10" t="s">
        <v>23</v>
      </c>
      <c r="O10" s="39">
        <f>E5*E18*J4</f>
        <v>121000</v>
      </c>
      <c r="Q10" s="1" t="s">
        <v>59</v>
      </c>
    </row>
    <row r="11" spans="1:19">
      <c r="D11" s="42" t="s">
        <v>60</v>
      </c>
      <c r="E11" s="42">
        <v>375</v>
      </c>
      <c r="F11" s="42" t="s">
        <v>61</v>
      </c>
      <c r="G11" t="s">
        <v>26</v>
      </c>
      <c r="H11" s="7" t="s">
        <v>50</v>
      </c>
      <c r="I11" s="7" t="s">
        <v>62</v>
      </c>
      <c r="J11">
        <v>0.85229999999999995</v>
      </c>
      <c r="K11" t="s">
        <v>63</v>
      </c>
      <c r="M11" t="s">
        <v>31</v>
      </c>
      <c r="N11" t="s">
        <v>23</v>
      </c>
      <c r="O11" s="39">
        <f>E6*E18*J5</f>
        <v>106240</v>
      </c>
      <c r="Q11" t="s">
        <v>64</v>
      </c>
      <c r="R11" t="s">
        <v>65</v>
      </c>
      <c r="S11">
        <f>O30*E24/E18</f>
        <v>13257366.440400001</v>
      </c>
    </row>
    <row r="12" spans="1:19">
      <c r="D12" s="5" t="s">
        <v>66</v>
      </c>
      <c r="E12" s="5">
        <v>846</v>
      </c>
      <c r="F12" s="10" t="s">
        <v>67</v>
      </c>
      <c r="G12" t="s">
        <v>15</v>
      </c>
      <c r="H12" s="7" t="s">
        <v>50</v>
      </c>
      <c r="I12" s="7" t="s">
        <v>62</v>
      </c>
      <c r="J12">
        <v>0.38640000000000002</v>
      </c>
      <c r="K12" t="s">
        <v>68</v>
      </c>
      <c r="M12" t="s">
        <v>37</v>
      </c>
      <c r="N12" t="s">
        <v>23</v>
      </c>
      <c r="O12" s="39">
        <f>E7*E18*J6</f>
        <v>289.10000000000002</v>
      </c>
      <c r="Q12" t="s">
        <v>69</v>
      </c>
      <c r="R12" t="s">
        <v>70</v>
      </c>
      <c r="S12" s="11">
        <f>S11*E2</f>
        <v>24526127914.740002</v>
      </c>
    </row>
    <row r="13" spans="1:19">
      <c r="D13" s="43" t="s">
        <v>71</v>
      </c>
      <c r="E13" s="43">
        <v>261</v>
      </c>
      <c r="F13" s="43" t="s">
        <v>67</v>
      </c>
      <c r="G13" t="s">
        <v>15</v>
      </c>
      <c r="H13" s="7" t="s">
        <v>72</v>
      </c>
      <c r="I13" s="7" t="s">
        <v>73</v>
      </c>
      <c r="J13">
        <v>60963.85</v>
      </c>
      <c r="K13" t="s">
        <v>74</v>
      </c>
      <c r="M13" t="s">
        <v>75</v>
      </c>
      <c r="N13" t="s">
        <v>23</v>
      </c>
      <c r="O13" s="2">
        <f>E8*J7</f>
        <v>2004.45</v>
      </c>
    </row>
    <row r="14" spans="1:19">
      <c r="D14" s="5" t="s">
        <v>76</v>
      </c>
      <c r="E14" s="5">
        <v>156</v>
      </c>
      <c r="F14" s="10" t="s">
        <v>67</v>
      </c>
      <c r="H14" s="7" t="s">
        <v>72</v>
      </c>
      <c r="I14" s="7" t="s">
        <v>77</v>
      </c>
      <c r="J14">
        <v>1008</v>
      </c>
      <c r="K14" t="s">
        <v>78</v>
      </c>
      <c r="M14" t="s">
        <v>53</v>
      </c>
      <c r="N14" t="s">
        <v>23</v>
      </c>
      <c r="O14" s="2">
        <f>E4*E18*J9</f>
        <v>65000</v>
      </c>
      <c r="Q14" s="9" t="s">
        <v>79</v>
      </c>
      <c r="R14" t="s">
        <v>23</v>
      </c>
      <c r="S14">
        <f>S12*C2</f>
        <v>18394595936055</v>
      </c>
    </row>
    <row r="15" spans="1:19">
      <c r="H15" s="7" t="s">
        <v>72</v>
      </c>
      <c r="I15" s="7" t="s">
        <v>73</v>
      </c>
      <c r="J15" s="12">
        <v>3.82</v>
      </c>
      <c r="K15" t="s">
        <v>74</v>
      </c>
      <c r="M15" t="s">
        <v>80</v>
      </c>
      <c r="N15" t="s">
        <v>23</v>
      </c>
      <c r="O15" s="39">
        <f>E9*J18</f>
        <v>1355.403</v>
      </c>
    </row>
    <row r="16" spans="1:19">
      <c r="H16" s="7" t="s">
        <v>81</v>
      </c>
      <c r="I16" s="7" t="s">
        <v>81</v>
      </c>
      <c r="J16" s="12">
        <v>31500000</v>
      </c>
      <c r="K16" t="s">
        <v>74</v>
      </c>
      <c r="M16" t="s">
        <v>82</v>
      </c>
      <c r="N16" t="s">
        <v>23</v>
      </c>
      <c r="O16" s="2">
        <f>E9*J8</f>
        <v>679.95300000000009</v>
      </c>
    </row>
    <row r="17" spans="4:19">
      <c r="D17" s="13" t="s">
        <v>83</v>
      </c>
      <c r="E17" s="13">
        <v>0.27800000000000002</v>
      </c>
      <c r="H17" s="7" t="s">
        <v>44</v>
      </c>
      <c r="I17" s="7" t="s">
        <v>42</v>
      </c>
      <c r="J17" s="12">
        <v>2.6</v>
      </c>
      <c r="K17" t="s">
        <v>84</v>
      </c>
      <c r="M17" t="s">
        <v>13</v>
      </c>
      <c r="N17" t="s">
        <v>23</v>
      </c>
      <c r="O17" s="39">
        <f>E2*E18*J2</f>
        <v>154290</v>
      </c>
      <c r="Q17" s="14" t="s">
        <v>85</v>
      </c>
      <c r="R17" t="s">
        <v>86</v>
      </c>
      <c r="S17">
        <f>O31*E24/E18</f>
        <v>0.438</v>
      </c>
    </row>
    <row r="18" spans="4:19">
      <c r="D18" s="13" t="s">
        <v>87</v>
      </c>
      <c r="E18" s="13">
        <v>1000</v>
      </c>
      <c r="H18" s="7" t="s">
        <v>88</v>
      </c>
      <c r="I18" s="7" t="s">
        <v>48</v>
      </c>
      <c r="J18">
        <v>5.7190000000000003</v>
      </c>
      <c r="K18" t="s">
        <v>89</v>
      </c>
      <c r="Q18" s="14" t="s">
        <v>90</v>
      </c>
      <c r="R18" t="s">
        <v>91</v>
      </c>
      <c r="S18">
        <f>S17*E2</f>
        <v>810.3</v>
      </c>
    </row>
    <row r="19" spans="4:19">
      <c r="D19" s="5" t="s">
        <v>92</v>
      </c>
      <c r="E19" s="5">
        <v>10</v>
      </c>
      <c r="F19" s="15" t="s">
        <v>93</v>
      </c>
      <c r="H19" s="7" t="s">
        <v>94</v>
      </c>
      <c r="I19" s="7" t="s">
        <v>16</v>
      </c>
      <c r="J19">
        <v>0.48170000000000002</v>
      </c>
      <c r="K19" t="s">
        <v>95</v>
      </c>
      <c r="O19" s="2"/>
      <c r="Q19" t="s">
        <v>96</v>
      </c>
      <c r="R19" t="s">
        <v>35</v>
      </c>
      <c r="S19">
        <f>S18*C2</f>
        <v>607725</v>
      </c>
    </row>
    <row r="20" spans="4:19">
      <c r="D20" s="16" t="s">
        <v>97</v>
      </c>
      <c r="E20" s="16">
        <v>3.4000000000000002E-2</v>
      </c>
      <c r="F20" s="15" t="s">
        <v>98</v>
      </c>
      <c r="H20" s="7" t="s">
        <v>99</v>
      </c>
      <c r="I20" s="7" t="s">
        <v>16</v>
      </c>
      <c r="J20">
        <v>0.42780000000000001</v>
      </c>
      <c r="K20" t="s">
        <v>100</v>
      </c>
      <c r="M20" s="17" t="s">
        <v>69</v>
      </c>
      <c r="N20" t="s">
        <v>70</v>
      </c>
      <c r="O20" s="18">
        <f>SUM(O2:O18)</f>
        <v>-3907319.8249749988</v>
      </c>
    </row>
    <row r="21" spans="4:19">
      <c r="D21" s="16" t="s">
        <v>101</v>
      </c>
      <c r="E21" s="16">
        <v>1.46</v>
      </c>
      <c r="F21" s="15" t="s">
        <v>102</v>
      </c>
      <c r="H21" s="7" t="s">
        <v>103</v>
      </c>
      <c r="I21" s="7" t="s">
        <v>16</v>
      </c>
      <c r="J21">
        <v>-1.2800000000000001E-2</v>
      </c>
      <c r="K21" t="s">
        <v>104</v>
      </c>
    </row>
    <row r="22" spans="4:19">
      <c r="D22" s="16" t="s">
        <v>105</v>
      </c>
      <c r="E22" s="16">
        <v>8.76</v>
      </c>
      <c r="F22" s="15" t="s">
        <v>106</v>
      </c>
      <c r="H22" s="7" t="s">
        <v>66</v>
      </c>
      <c r="I22" s="7" t="s">
        <v>107</v>
      </c>
      <c r="J22">
        <v>0.16913434059999999</v>
      </c>
      <c r="K22" t="s">
        <v>108</v>
      </c>
      <c r="Q22" s="1" t="s">
        <v>109</v>
      </c>
    </row>
    <row r="23" spans="4:19">
      <c r="D23" s="16" t="s">
        <v>110</v>
      </c>
      <c r="E23" s="16">
        <v>20.474</v>
      </c>
      <c r="F23" s="15" t="s">
        <v>106</v>
      </c>
      <c r="H23" s="7" t="s">
        <v>71</v>
      </c>
      <c r="I23" s="7" t="s">
        <v>107</v>
      </c>
      <c r="J23">
        <v>1.941059213</v>
      </c>
      <c r="K23" t="s">
        <v>111</v>
      </c>
      <c r="M23" s="19" t="s">
        <v>112</v>
      </c>
      <c r="Q23" s="14" t="s">
        <v>113</v>
      </c>
      <c r="R23" t="s">
        <v>114</v>
      </c>
      <c r="S23">
        <f>O42*(S19+S5)</f>
        <v>6620819400</v>
      </c>
    </row>
    <row r="24" spans="4:19">
      <c r="D24" s="20" t="s">
        <v>115</v>
      </c>
      <c r="E24" s="21">
        <v>1500</v>
      </c>
      <c r="F24" s="15" t="s">
        <v>116</v>
      </c>
      <c r="H24" s="7" t="s">
        <v>76</v>
      </c>
      <c r="I24" s="7" t="s">
        <v>107</v>
      </c>
      <c r="J24">
        <v>0.56194620260000006</v>
      </c>
      <c r="K24" t="s">
        <v>117</v>
      </c>
      <c r="M24" s="22" t="s">
        <v>97</v>
      </c>
      <c r="N24" t="s">
        <v>23</v>
      </c>
      <c r="O24" s="44">
        <f>E20*J29*E18*E19</f>
        <v>131.376</v>
      </c>
      <c r="Q24" s="24" t="s">
        <v>113</v>
      </c>
      <c r="R24" s="25" t="s">
        <v>118</v>
      </c>
      <c r="S24" s="26">
        <f>S23*E17</f>
        <v>1840587793.2</v>
      </c>
    </row>
    <row r="25" spans="4:19">
      <c r="D25" s="20"/>
      <c r="E25" s="16"/>
      <c r="F25" s="5"/>
      <c r="H25" s="7" t="s">
        <v>119</v>
      </c>
      <c r="I25" s="7" t="s">
        <v>16</v>
      </c>
      <c r="J25">
        <v>1.7</v>
      </c>
      <c r="K25" t="s">
        <v>120</v>
      </c>
      <c r="M25" s="22" t="s">
        <v>101</v>
      </c>
      <c r="N25" t="s">
        <v>23</v>
      </c>
      <c r="O25" s="44">
        <f>J27*E21*E18</f>
        <v>121.764</v>
      </c>
      <c r="Q25" t="s">
        <v>121</v>
      </c>
      <c r="R25" t="s">
        <v>23</v>
      </c>
      <c r="S25">
        <f>-(S24*J12)</f>
        <v>-711203123.29248011</v>
      </c>
    </row>
    <row r="26" spans="4:19">
      <c r="D26" s="20" t="s">
        <v>122</v>
      </c>
      <c r="E26" s="27">
        <v>0.3</v>
      </c>
      <c r="F26" s="28"/>
      <c r="L26" s="1"/>
      <c r="M26" s="22" t="s">
        <v>105</v>
      </c>
      <c r="N26" t="s">
        <v>23</v>
      </c>
      <c r="O26" s="44">
        <f>J28*E18*E22</f>
        <v>8830080</v>
      </c>
    </row>
    <row r="27" spans="4:19">
      <c r="D27" s="20" t="s">
        <v>123</v>
      </c>
      <c r="E27" s="27">
        <v>0.2</v>
      </c>
      <c r="F27" s="28"/>
      <c r="H27" s="29" t="s">
        <v>101</v>
      </c>
      <c r="I27" s="15" t="s">
        <v>124</v>
      </c>
      <c r="J27" s="30">
        <v>8.3400000000000002E-2</v>
      </c>
      <c r="M27" s="22" t="s">
        <v>110</v>
      </c>
      <c r="N27" t="s">
        <v>23</v>
      </c>
      <c r="O27" s="44">
        <f>J29*E23*E18</f>
        <v>7911.1536000000006</v>
      </c>
      <c r="Q27" s="9" t="s">
        <v>125</v>
      </c>
      <c r="R27" t="s">
        <v>23</v>
      </c>
      <c r="S27">
        <f>(O40*(S19+S5))+S25</f>
        <v>-1010879048.2924801</v>
      </c>
    </row>
    <row r="28" spans="4:19">
      <c r="D28" s="20" t="s">
        <v>126</v>
      </c>
      <c r="E28" s="27">
        <v>0.35</v>
      </c>
      <c r="F28" s="28"/>
      <c r="H28" s="29" t="s">
        <v>105</v>
      </c>
      <c r="I28" s="15" t="s">
        <v>127</v>
      </c>
      <c r="J28" s="30">
        <v>1008</v>
      </c>
      <c r="O28" s="8"/>
      <c r="Q28" s="1" t="s">
        <v>128</v>
      </c>
    </row>
    <row r="29" spans="4:19">
      <c r="D29" s="5"/>
      <c r="E29" s="5"/>
      <c r="F29" s="28"/>
      <c r="H29" s="29" t="s">
        <v>110</v>
      </c>
      <c r="I29" s="15" t="s">
        <v>129</v>
      </c>
      <c r="J29" s="30">
        <v>0.38640000000000002</v>
      </c>
      <c r="O29" s="8"/>
    </row>
    <row r="30" spans="4:19">
      <c r="H30" s="31"/>
      <c r="J30" s="22"/>
      <c r="M30" s="17" t="s">
        <v>130</v>
      </c>
      <c r="N30" t="s">
        <v>131</v>
      </c>
      <c r="O30" s="23">
        <f>SUM(O24:O27)</f>
        <v>8838244.2936000004</v>
      </c>
      <c r="Q30" s="9" t="s">
        <v>132</v>
      </c>
      <c r="R30" t="s">
        <v>23</v>
      </c>
      <c r="S30">
        <f>E13*J23</f>
        <v>506.61645459300001</v>
      </c>
    </row>
    <row r="31" spans="4:19">
      <c r="H31" s="32" t="s">
        <v>133</v>
      </c>
      <c r="I31" s="28" t="s">
        <v>134</v>
      </c>
      <c r="J31" s="33">
        <v>2.38</v>
      </c>
      <c r="M31" s="14" t="s">
        <v>135</v>
      </c>
      <c r="N31" t="s">
        <v>136</v>
      </c>
      <c r="O31">
        <v>0.29199999999999998</v>
      </c>
    </row>
    <row r="32" spans="4:19">
      <c r="D32">
        <f>E23*1000</f>
        <v>20474</v>
      </c>
      <c r="H32" s="28" t="s">
        <v>137</v>
      </c>
      <c r="I32" s="28" t="s">
        <v>134</v>
      </c>
      <c r="J32" s="33">
        <v>4.18</v>
      </c>
      <c r="M32" s="14"/>
    </row>
    <row r="33" spans="8:20">
      <c r="H33" s="31"/>
      <c r="J33" s="22"/>
      <c r="M33" s="14"/>
      <c r="Q33" s="5" t="s">
        <v>138</v>
      </c>
      <c r="R33" t="s">
        <v>23</v>
      </c>
      <c r="S33">
        <f>S30+S27+S14+S3</f>
        <v>18390654567644.594</v>
      </c>
    </row>
    <row r="34" spans="8:20">
      <c r="H34" s="31"/>
      <c r="J34" s="22"/>
      <c r="M34" s="14" t="s">
        <v>139</v>
      </c>
      <c r="N34" t="s">
        <v>140</v>
      </c>
      <c r="O34">
        <f>J40*E18</f>
        <v>-74</v>
      </c>
    </row>
    <row r="35" spans="8:20">
      <c r="M35" s="14" t="s">
        <v>141</v>
      </c>
      <c r="N35" t="s">
        <v>140</v>
      </c>
      <c r="O35">
        <f>J41*E18</f>
        <v>-119</v>
      </c>
      <c r="T35" s="34"/>
    </row>
    <row r="36" spans="8:20">
      <c r="H36" s="46" t="s">
        <v>142</v>
      </c>
      <c r="I36" s="46"/>
      <c r="J36" s="46"/>
      <c r="K36" s="46"/>
      <c r="M36" s="14"/>
    </row>
    <row r="37" spans="8:20">
      <c r="H37" s="7" t="s">
        <v>143</v>
      </c>
      <c r="I37" s="7" t="s">
        <v>144</v>
      </c>
      <c r="J37">
        <v>-1.7074</v>
      </c>
      <c r="K37" t="s">
        <v>145</v>
      </c>
      <c r="M37" t="s">
        <v>146</v>
      </c>
      <c r="N37" t="s">
        <v>147</v>
      </c>
      <c r="O37">
        <f>J31*E18</f>
        <v>2380</v>
      </c>
    </row>
    <row r="38" spans="8:20">
      <c r="H38" s="7" t="s">
        <v>148</v>
      </c>
      <c r="I38" s="7" t="s">
        <v>149</v>
      </c>
      <c r="J38">
        <v>-1.9016</v>
      </c>
      <c r="K38" t="s">
        <v>145</v>
      </c>
      <c r="M38" t="s">
        <v>150</v>
      </c>
      <c r="N38" t="s">
        <v>147</v>
      </c>
      <c r="O38">
        <f>J32*E18</f>
        <v>4180</v>
      </c>
    </row>
    <row r="39" spans="8:20">
      <c r="M39" s="14"/>
      <c r="O39" s="2"/>
    </row>
    <row r="40" spans="8:20">
      <c r="H40" s="28" t="s">
        <v>151</v>
      </c>
      <c r="I40" s="28" t="s">
        <v>149</v>
      </c>
      <c r="J40" s="28">
        <v>-7.3999999999999996E-2</v>
      </c>
      <c r="M40" s="35" t="s">
        <v>152</v>
      </c>
      <c r="N40" t="s">
        <v>140</v>
      </c>
      <c r="O40" s="36">
        <f>SUM(O34:O35)</f>
        <v>-193</v>
      </c>
    </row>
    <row r="41" spans="8:20">
      <c r="H41" s="28" t="s">
        <v>153</v>
      </c>
      <c r="I41" s="28" t="s">
        <v>149</v>
      </c>
      <c r="J41" s="28">
        <v>-0.11899999999999999</v>
      </c>
      <c r="M41" t="s">
        <v>154</v>
      </c>
      <c r="N41" t="s">
        <v>147</v>
      </c>
      <c r="O41">
        <f>SUM(O37:O38)</f>
        <v>6560</v>
      </c>
    </row>
    <row r="42" spans="8:20">
      <c r="M42" s="14" t="s">
        <v>155</v>
      </c>
      <c r="N42" t="s">
        <v>147</v>
      </c>
      <c r="O42" s="37">
        <f>O41*(1-E28)</f>
        <v>4264</v>
      </c>
    </row>
    <row r="43" spans="8:20">
      <c r="M43" s="14" t="s">
        <v>156</v>
      </c>
      <c r="N43" t="s">
        <v>147</v>
      </c>
      <c r="O43" s="37">
        <f>O41*E28</f>
        <v>2296</v>
      </c>
    </row>
    <row r="45" spans="8:20">
      <c r="M45" s="31"/>
      <c r="N45" s="38"/>
    </row>
    <row r="46" spans="8:20">
      <c r="M46" s="14"/>
    </row>
    <row r="47" spans="8:20">
      <c r="M47" s="1" t="s">
        <v>128</v>
      </c>
    </row>
    <row r="49" spans="13:15">
      <c r="M49" t="s">
        <v>71</v>
      </c>
      <c r="N49" t="s">
        <v>23</v>
      </c>
      <c r="O49" s="40">
        <f>E13*J23</f>
        <v>506.61645459300001</v>
      </c>
    </row>
  </sheetData>
  <mergeCells count="2">
    <mergeCell ref="M4:N4"/>
    <mergeCell ref="H36:K3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495E-3372-4135-BD31-30D00ADE8FDF}">
  <dimension ref="A1:B13"/>
  <sheetViews>
    <sheetView workbookViewId="0">
      <selection activeCell="B1" activeCellId="1" sqref="C1:C1048576 B1:B1048576"/>
    </sheetView>
  </sheetViews>
  <sheetFormatPr defaultRowHeight="14.45"/>
  <sheetData>
    <row r="1" spans="1:2">
      <c r="A1" s="1" t="s">
        <v>3</v>
      </c>
      <c r="B1" s="1" t="s">
        <v>157</v>
      </c>
    </row>
    <row r="2" spans="1:2">
      <c r="A2" t="s">
        <v>13</v>
      </c>
      <c r="B2">
        <v>8.3400000000000002E-2</v>
      </c>
    </row>
    <row r="3" spans="1:2">
      <c r="A3" t="s">
        <v>158</v>
      </c>
      <c r="B3" t="s">
        <v>158</v>
      </c>
    </row>
    <row r="4" spans="1:2">
      <c r="A4" t="s">
        <v>25</v>
      </c>
      <c r="B4">
        <v>3.3446216770000001</v>
      </c>
    </row>
    <row r="5" spans="1:2">
      <c r="A5" t="s">
        <v>30</v>
      </c>
      <c r="B5">
        <v>0.44</v>
      </c>
    </row>
    <row r="6" spans="1:2">
      <c r="A6" t="s">
        <v>36</v>
      </c>
      <c r="B6">
        <v>0.83</v>
      </c>
    </row>
    <row r="7" spans="1:2">
      <c r="A7" t="s">
        <v>40</v>
      </c>
      <c r="B7">
        <v>5.9000000000000003E-4</v>
      </c>
    </row>
    <row r="8" spans="1:2">
      <c r="A8" t="s">
        <v>45</v>
      </c>
      <c r="B8" s="12">
        <v>2.6</v>
      </c>
    </row>
    <row r="9" spans="1:2">
      <c r="A9" t="s">
        <v>51</v>
      </c>
      <c r="B9">
        <v>5.7190000000000003</v>
      </c>
    </row>
    <row r="10" spans="1:2">
      <c r="A10" t="s">
        <v>56</v>
      </c>
      <c r="B10">
        <v>0.38640000000000002</v>
      </c>
    </row>
    <row r="11" spans="1:2">
      <c r="A11" t="s">
        <v>60</v>
      </c>
      <c r="B11">
        <v>1008</v>
      </c>
    </row>
    <row r="12" spans="1:2">
      <c r="A12" t="s">
        <v>158</v>
      </c>
      <c r="B12" t="s">
        <v>158</v>
      </c>
    </row>
    <row r="13" spans="1:2">
      <c r="A13" t="s">
        <v>71</v>
      </c>
      <c r="B13">
        <v>1.941059213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Yasiru Nandasiri</dc:creator>
  <cp:keywords/>
  <dc:description/>
  <cp:lastModifiedBy>Guest User</cp:lastModifiedBy>
  <cp:revision/>
  <dcterms:created xsi:type="dcterms:W3CDTF">2024-08-22T18:06:07Z</dcterms:created>
  <dcterms:modified xsi:type="dcterms:W3CDTF">2024-09-05T11:35:50Z</dcterms:modified>
  <cp:category/>
  <cp:contentStatus/>
</cp:coreProperties>
</file>