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15"/>
  <workbookPr filterPrivacy="1" codeName="ThisWorkbook"/>
  <xr:revisionPtr revIDLastSave="0" documentId="8_{1280A71E-E324-47EF-8EE9-288AEF7297DB}" xr6:coauthVersionLast="47" xr6:coauthVersionMax="47" xr10:uidLastSave="{00000000-0000-0000-0000-000000000000}"/>
  <bookViews>
    <workbookView xWindow="-28920" yWindow="1620" windowWidth="29040" windowHeight="15720" xr2:uid="{00000000-000D-0000-FFFF-FFFF00000000}"/>
  </bookViews>
  <sheets>
    <sheet name="LOAN ANALYSIS" sheetId="1" r:id="rId1"/>
  </sheets>
  <definedNames>
    <definedName name="InterestRate">'LOAN ANALYSIS'!$D$3</definedName>
    <definedName name="LoanAmount">'LOAN ANALYSIS'!$D$5</definedName>
    <definedName name="LoanYears">'LOAN ANALYSIS'!$D$4</definedName>
    <definedName name="MonthlyPayments">'LOAN ANALYSIS'!$I$3</definedName>
    <definedName name="PaymentsDue">'LOAN ANALYSIS'!$D$6</definedName>
    <definedName name="_xlnm.Print_Titles" localSheetId="0">'LOAN ANALYSIS'!$8:$8</definedName>
    <definedName name="RowTitleRegion1..D6">'LOAN ANALYSIS'!$B$3:$C$3</definedName>
    <definedName name="RowTitleRegion2..I5">'LOAN ANALYSIS'!$F$3:$H$3</definedName>
    <definedName name="Slicer_Rate">#N/A</definedName>
    <definedName name="Title1">Data[[#Headers],[RATE]]</definedName>
    <definedName name="TotalInterest">'LOAN ANALYSIS'!$I$5</definedName>
    <definedName name="TotalPayments">'LOAN ANALYSIS'!$I$4</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s="1"/>
  <c r="I5" i="1" s="1"/>
  <c r="B10" i="1" l="1"/>
  <c r="I10" i="1" s="1"/>
  <c r="B11" i="1"/>
  <c r="G11" i="1" s="1"/>
  <c r="B12" i="1"/>
  <c r="G12" i="1" s="1"/>
  <c r="B13" i="1"/>
  <c r="B14" i="1"/>
  <c r="E14" i="1" s="1"/>
  <c r="B15" i="1"/>
  <c r="J15" i="1" s="1"/>
  <c r="B16" i="1"/>
  <c r="B17" i="1"/>
  <c r="B18" i="1"/>
  <c r="I18" i="1" s="1"/>
  <c r="B19" i="1"/>
  <c r="G19" i="1" s="1"/>
  <c r="B20" i="1"/>
  <c r="G20" i="1" s="1"/>
  <c r="B21" i="1"/>
  <c r="B22" i="1"/>
  <c r="E22" i="1" s="1"/>
  <c r="B23" i="1"/>
  <c r="J23" i="1" s="1"/>
  <c r="B24" i="1"/>
  <c r="B25" i="1"/>
  <c r="B26" i="1"/>
  <c r="I26" i="1" s="1"/>
  <c r="B27" i="1"/>
  <c r="G27" i="1" s="1"/>
  <c r="B28" i="1"/>
  <c r="G28" i="1" s="1"/>
  <c r="B29" i="1"/>
  <c r="H29" i="1" s="1"/>
  <c r="B30" i="1"/>
  <c r="E30" i="1" s="1"/>
  <c r="B31" i="1"/>
  <c r="J31" i="1" s="1"/>
  <c r="B32" i="1"/>
  <c r="B33" i="1"/>
  <c r="B34" i="1"/>
  <c r="I34" i="1" s="1"/>
  <c r="B35" i="1"/>
  <c r="G35" i="1" s="1"/>
  <c r="B36" i="1"/>
  <c r="G36" i="1" s="1"/>
  <c r="B37" i="1"/>
  <c r="B38" i="1"/>
  <c r="E38" i="1" s="1"/>
  <c r="B39" i="1"/>
  <c r="J39" i="1" s="1"/>
  <c r="B40" i="1"/>
  <c r="B41" i="1"/>
  <c r="B42" i="1"/>
  <c r="I42" i="1" s="1"/>
  <c r="B43" i="1"/>
  <c r="G43" i="1" s="1"/>
  <c r="B44" i="1"/>
  <c r="G44" i="1" s="1"/>
  <c r="B45" i="1"/>
  <c r="B46" i="1"/>
  <c r="J46" i="1" s="1"/>
  <c r="B47" i="1"/>
  <c r="J47" i="1" s="1"/>
  <c r="B48" i="1"/>
  <c r="B49" i="1"/>
  <c r="B50" i="1"/>
  <c r="I50" i="1" s="1"/>
  <c r="B51" i="1"/>
  <c r="G51" i="1" s="1"/>
  <c r="B52" i="1"/>
  <c r="G52" i="1" s="1"/>
  <c r="B53" i="1"/>
  <c r="B54" i="1"/>
  <c r="J54" i="1" s="1"/>
  <c r="B55" i="1"/>
  <c r="J55" i="1" s="1"/>
  <c r="B56" i="1"/>
  <c r="B57" i="1"/>
  <c r="B58" i="1"/>
  <c r="I58" i="1" s="1"/>
  <c r="B59" i="1"/>
  <c r="G59" i="1" s="1"/>
  <c r="B60" i="1"/>
  <c r="G60" i="1" s="1"/>
  <c r="B61" i="1"/>
  <c r="B62" i="1"/>
  <c r="J62" i="1" s="1"/>
  <c r="B63" i="1"/>
  <c r="D63" i="1" s="1"/>
  <c r="B64" i="1"/>
  <c r="B65" i="1"/>
  <c r="B9" i="1"/>
  <c r="I9" i="1" s="1"/>
  <c r="C26" i="1" l="1"/>
  <c r="D39" i="1"/>
  <c r="E34" i="1"/>
  <c r="C58" i="1"/>
  <c r="I46" i="1"/>
  <c r="C46" i="1"/>
  <c r="C14" i="1"/>
  <c r="D23" i="1"/>
  <c r="E26" i="1"/>
  <c r="I38" i="1"/>
  <c r="C42" i="1"/>
  <c r="C10" i="1"/>
  <c r="E63" i="1"/>
  <c r="F59" i="1"/>
  <c r="I14" i="1"/>
  <c r="C62" i="1"/>
  <c r="C30" i="1"/>
  <c r="D55" i="1"/>
  <c r="E58" i="1"/>
  <c r="F27" i="1"/>
  <c r="D51" i="1"/>
  <c r="D19" i="1"/>
  <c r="F19" i="1"/>
  <c r="J63" i="1"/>
  <c r="C54" i="1"/>
  <c r="C38" i="1"/>
  <c r="C22" i="1"/>
  <c r="D47" i="1"/>
  <c r="D31" i="1"/>
  <c r="D15" i="1"/>
  <c r="E47" i="1"/>
  <c r="E18" i="1"/>
  <c r="F43" i="1"/>
  <c r="F11" i="1"/>
  <c r="I62" i="1"/>
  <c r="I30" i="1"/>
  <c r="D35" i="1"/>
  <c r="F51" i="1"/>
  <c r="C9" i="1"/>
  <c r="C50" i="1"/>
  <c r="C34" i="1"/>
  <c r="C18" i="1"/>
  <c r="D59" i="1"/>
  <c r="D43" i="1"/>
  <c r="D27" i="1"/>
  <c r="D11" i="1"/>
  <c r="E42" i="1"/>
  <c r="E10" i="1"/>
  <c r="F35" i="1"/>
  <c r="I54" i="1"/>
  <c r="I22" i="1"/>
  <c r="G65" i="1"/>
  <c r="J65" i="1"/>
  <c r="F65" i="1"/>
  <c r="I65" i="1"/>
  <c r="E65" i="1"/>
  <c r="H65" i="1"/>
  <c r="D65" i="1"/>
  <c r="C65" i="1"/>
  <c r="G61" i="1"/>
  <c r="J61" i="1"/>
  <c r="F61" i="1"/>
  <c r="E61" i="1"/>
  <c r="D61" i="1"/>
  <c r="H61" i="1"/>
  <c r="I61" i="1"/>
  <c r="C61" i="1"/>
  <c r="G57" i="1"/>
  <c r="J57" i="1"/>
  <c r="F57" i="1"/>
  <c r="I57" i="1"/>
  <c r="H57" i="1"/>
  <c r="D57" i="1"/>
  <c r="E57" i="1"/>
  <c r="C57" i="1"/>
  <c r="G53" i="1"/>
  <c r="J53" i="1"/>
  <c r="F53" i="1"/>
  <c r="D53" i="1"/>
  <c r="I53" i="1"/>
  <c r="C53" i="1"/>
  <c r="H53" i="1"/>
  <c r="E53" i="1"/>
  <c r="G49" i="1"/>
  <c r="J49" i="1"/>
  <c r="F49" i="1"/>
  <c r="I49" i="1"/>
  <c r="E49" i="1"/>
  <c r="H49" i="1"/>
  <c r="D49" i="1"/>
  <c r="C49" i="1"/>
  <c r="G45" i="1"/>
  <c r="J45" i="1"/>
  <c r="F45" i="1"/>
  <c r="G41" i="1"/>
  <c r="J41" i="1"/>
  <c r="F41" i="1"/>
  <c r="G37" i="1"/>
  <c r="J37" i="1"/>
  <c r="F37" i="1"/>
  <c r="G33" i="1"/>
  <c r="J33" i="1"/>
  <c r="F33" i="1"/>
  <c r="G29" i="1"/>
  <c r="J29" i="1"/>
  <c r="F29" i="1"/>
  <c r="G25" i="1"/>
  <c r="J25" i="1"/>
  <c r="F25" i="1"/>
  <c r="G21" i="1"/>
  <c r="J21" i="1"/>
  <c r="F21" i="1"/>
  <c r="G17" i="1"/>
  <c r="J17" i="1"/>
  <c r="F17" i="1"/>
  <c r="G13" i="1"/>
  <c r="J13" i="1"/>
  <c r="F13" i="1"/>
  <c r="H37" i="1"/>
  <c r="H13" i="1"/>
  <c r="J64" i="1"/>
  <c r="F64" i="1"/>
  <c r="I64" i="1"/>
  <c r="E64" i="1"/>
  <c r="J60" i="1"/>
  <c r="F60" i="1"/>
  <c r="I60" i="1"/>
  <c r="E60" i="1"/>
  <c r="J56" i="1"/>
  <c r="F56" i="1"/>
  <c r="I56" i="1"/>
  <c r="E56" i="1"/>
  <c r="J52" i="1"/>
  <c r="F52" i="1"/>
  <c r="I52" i="1"/>
  <c r="E52" i="1"/>
  <c r="J48" i="1"/>
  <c r="F48" i="1"/>
  <c r="I48" i="1"/>
  <c r="E48" i="1"/>
  <c r="J44" i="1"/>
  <c r="F44" i="1"/>
  <c r="I44" i="1"/>
  <c r="E44" i="1"/>
  <c r="J40" i="1"/>
  <c r="F40" i="1"/>
  <c r="I40" i="1"/>
  <c r="E40" i="1"/>
  <c r="J36" i="1"/>
  <c r="F36" i="1"/>
  <c r="I36" i="1"/>
  <c r="E36" i="1"/>
  <c r="J32" i="1"/>
  <c r="F32" i="1"/>
  <c r="I32" i="1"/>
  <c r="E32" i="1"/>
  <c r="J28" i="1"/>
  <c r="F28" i="1"/>
  <c r="I28" i="1"/>
  <c r="E28" i="1"/>
  <c r="J24" i="1"/>
  <c r="F24" i="1"/>
  <c r="I24" i="1"/>
  <c r="E24" i="1"/>
  <c r="J20" i="1"/>
  <c r="F20" i="1"/>
  <c r="I20" i="1"/>
  <c r="E20" i="1"/>
  <c r="J16" i="1"/>
  <c r="F16" i="1"/>
  <c r="I16" i="1"/>
  <c r="E16" i="1"/>
  <c r="J12" i="1"/>
  <c r="F12" i="1"/>
  <c r="I12" i="1"/>
  <c r="E12" i="1"/>
  <c r="C45" i="1"/>
  <c r="C41" i="1"/>
  <c r="C37" i="1"/>
  <c r="C33" i="1"/>
  <c r="C29" i="1"/>
  <c r="C25" i="1"/>
  <c r="C21" i="1"/>
  <c r="C17" i="1"/>
  <c r="C13" i="1"/>
  <c r="D9" i="1"/>
  <c r="D62" i="1"/>
  <c r="D58" i="1"/>
  <c r="D54" i="1"/>
  <c r="D50" i="1"/>
  <c r="D46" i="1"/>
  <c r="D42" i="1"/>
  <c r="D38" i="1"/>
  <c r="D34" i="1"/>
  <c r="D30" i="1"/>
  <c r="D26" i="1"/>
  <c r="D22" i="1"/>
  <c r="D18" i="1"/>
  <c r="D14" i="1"/>
  <c r="D10" i="1"/>
  <c r="E62" i="1"/>
  <c r="E51" i="1"/>
  <c r="E46" i="1"/>
  <c r="E41" i="1"/>
  <c r="E33" i="1"/>
  <c r="E25" i="1"/>
  <c r="E17" i="1"/>
  <c r="F9" i="1"/>
  <c r="F58" i="1"/>
  <c r="F50" i="1"/>
  <c r="F42" i="1"/>
  <c r="F34" i="1"/>
  <c r="F26" i="1"/>
  <c r="F18" i="1"/>
  <c r="F10" i="1"/>
  <c r="H60" i="1"/>
  <c r="H52" i="1"/>
  <c r="H44" i="1"/>
  <c r="H36" i="1"/>
  <c r="H28" i="1"/>
  <c r="H20" i="1"/>
  <c r="H12" i="1"/>
  <c r="I45" i="1"/>
  <c r="I37" i="1"/>
  <c r="I29" i="1"/>
  <c r="I21" i="1"/>
  <c r="I13" i="1"/>
  <c r="J38" i="1"/>
  <c r="J30" i="1"/>
  <c r="J22" i="1"/>
  <c r="J14" i="1"/>
  <c r="H45" i="1"/>
  <c r="H21" i="1"/>
  <c r="I63" i="1"/>
  <c r="H63" i="1"/>
  <c r="I59" i="1"/>
  <c r="H59" i="1"/>
  <c r="I55" i="1"/>
  <c r="H55" i="1"/>
  <c r="I51" i="1"/>
  <c r="H51" i="1"/>
  <c r="I47" i="1"/>
  <c r="H47" i="1"/>
  <c r="I43" i="1"/>
  <c r="H43" i="1"/>
  <c r="I39" i="1"/>
  <c r="E39" i="1"/>
  <c r="H39" i="1"/>
  <c r="I35" i="1"/>
  <c r="E35" i="1"/>
  <c r="H35" i="1"/>
  <c r="I31" i="1"/>
  <c r="E31" i="1"/>
  <c r="H31" i="1"/>
  <c r="I27" i="1"/>
  <c r="E27" i="1"/>
  <c r="H27" i="1"/>
  <c r="I23" i="1"/>
  <c r="E23" i="1"/>
  <c r="H23" i="1"/>
  <c r="I19" i="1"/>
  <c r="E19" i="1"/>
  <c r="H19" i="1"/>
  <c r="I15" i="1"/>
  <c r="E15" i="1"/>
  <c r="H15" i="1"/>
  <c r="I11" i="1"/>
  <c r="E11" i="1"/>
  <c r="H11" i="1"/>
  <c r="C64" i="1"/>
  <c r="C60" i="1"/>
  <c r="C56" i="1"/>
  <c r="C52" i="1"/>
  <c r="C48" i="1"/>
  <c r="C44" i="1"/>
  <c r="C40" i="1"/>
  <c r="C36" i="1"/>
  <c r="C32" i="1"/>
  <c r="C28" i="1"/>
  <c r="C24" i="1"/>
  <c r="C20" i="1"/>
  <c r="C16" i="1"/>
  <c r="C12" i="1"/>
  <c r="D45" i="1"/>
  <c r="D41" i="1"/>
  <c r="D37" i="1"/>
  <c r="D33" i="1"/>
  <c r="D29" i="1"/>
  <c r="D25" i="1"/>
  <c r="D21" i="1"/>
  <c r="D17" i="1"/>
  <c r="D13" i="1"/>
  <c r="E9" i="1"/>
  <c r="E55" i="1"/>
  <c r="E50" i="1"/>
  <c r="E45" i="1"/>
  <c r="F63" i="1"/>
  <c r="F55" i="1"/>
  <c r="F47" i="1"/>
  <c r="F39" i="1"/>
  <c r="F31" i="1"/>
  <c r="F23" i="1"/>
  <c r="F15" i="1"/>
  <c r="G64" i="1"/>
  <c r="G56" i="1"/>
  <c r="G48" i="1"/>
  <c r="G40" i="1"/>
  <c r="G32" i="1"/>
  <c r="G24" i="1"/>
  <c r="G16" i="1"/>
  <c r="H41" i="1"/>
  <c r="H33" i="1"/>
  <c r="H25" i="1"/>
  <c r="H17" i="1"/>
  <c r="J59" i="1"/>
  <c r="J51" i="1"/>
  <c r="J43" i="1"/>
  <c r="J35" i="1"/>
  <c r="J27" i="1"/>
  <c r="J19" i="1"/>
  <c r="J11" i="1"/>
  <c r="H9" i="1"/>
  <c r="G9" i="1"/>
  <c r="H62" i="1"/>
  <c r="G62" i="1"/>
  <c r="H58" i="1"/>
  <c r="G58" i="1"/>
  <c r="H54" i="1"/>
  <c r="G54" i="1"/>
  <c r="H50" i="1"/>
  <c r="G50" i="1"/>
  <c r="H46" i="1"/>
  <c r="G46" i="1"/>
  <c r="H42" i="1"/>
  <c r="G42" i="1"/>
  <c r="H38" i="1"/>
  <c r="G38" i="1"/>
  <c r="H34" i="1"/>
  <c r="G34" i="1"/>
  <c r="H30" i="1"/>
  <c r="G30" i="1"/>
  <c r="H26" i="1"/>
  <c r="G26" i="1"/>
  <c r="H22" i="1"/>
  <c r="G22" i="1"/>
  <c r="H18" i="1"/>
  <c r="G18" i="1"/>
  <c r="H14" i="1"/>
  <c r="G14" i="1"/>
  <c r="H10" i="1"/>
  <c r="G10" i="1"/>
  <c r="C63" i="1"/>
  <c r="C59" i="1"/>
  <c r="C55" i="1"/>
  <c r="C51" i="1"/>
  <c r="C47" i="1"/>
  <c r="C43" i="1"/>
  <c r="C39" i="1"/>
  <c r="C35" i="1"/>
  <c r="C31" i="1"/>
  <c r="C27" i="1"/>
  <c r="C23" i="1"/>
  <c r="C19" i="1"/>
  <c r="C15" i="1"/>
  <c r="C11" i="1"/>
  <c r="D64" i="1"/>
  <c r="D60" i="1"/>
  <c r="D56" i="1"/>
  <c r="D52" i="1"/>
  <c r="D48" i="1"/>
  <c r="D44" i="1"/>
  <c r="D40" i="1"/>
  <c r="D36" i="1"/>
  <c r="D32" i="1"/>
  <c r="D28" i="1"/>
  <c r="D24" i="1"/>
  <c r="D20" i="1"/>
  <c r="D16" i="1"/>
  <c r="D12" i="1"/>
  <c r="E59" i="1"/>
  <c r="E54" i="1"/>
  <c r="E43" i="1"/>
  <c r="E37" i="1"/>
  <c r="E29" i="1"/>
  <c r="E21" i="1"/>
  <c r="E13" i="1"/>
  <c r="F62" i="1"/>
  <c r="F54" i="1"/>
  <c r="F46" i="1"/>
  <c r="F38" i="1"/>
  <c r="F30" i="1"/>
  <c r="F22" i="1"/>
  <c r="F14" i="1"/>
  <c r="G63" i="1"/>
  <c r="G55" i="1"/>
  <c r="G47" i="1"/>
  <c r="G39" i="1"/>
  <c r="G31" i="1"/>
  <c r="G23" i="1"/>
  <c r="G15" i="1"/>
  <c r="H64" i="1"/>
  <c r="H56" i="1"/>
  <c r="H48" i="1"/>
  <c r="H40" i="1"/>
  <c r="H32" i="1"/>
  <c r="H24" i="1"/>
  <c r="H16" i="1"/>
  <c r="I41" i="1"/>
  <c r="I33" i="1"/>
  <c r="I25" i="1"/>
  <c r="I17" i="1"/>
  <c r="J9" i="1"/>
  <c r="J58" i="1"/>
  <c r="J50" i="1"/>
  <c r="J42" i="1"/>
  <c r="J34" i="1"/>
  <c r="J26" i="1"/>
  <c r="J18" i="1"/>
  <c r="J10" i="1"/>
</calcChain>
</file>

<file path=xl/sharedStrings.xml><?xml version="1.0" encoding="utf-8"?>
<sst xmlns="http://schemas.openxmlformats.org/spreadsheetml/2006/main" count="21" uniqueCount="21">
  <si>
    <t>LOAN ANALYSIS WORKSHEET</t>
  </si>
  <si>
    <t>LOAN ANALYSIS</t>
  </si>
  <si>
    <t>Rate slicer to filter table data based on Rates is in this cell.</t>
  </si>
  <si>
    <t>INTEREST RATE</t>
  </si>
  <si>
    <t>MONTHLY PAYMENT</t>
  </si>
  <si>
    <t>YEARS OF LOAN</t>
  </si>
  <si>
    <t>TOTAL PAYMENT</t>
  </si>
  <si>
    <t>LOAN AMOUNT</t>
  </si>
  <si>
    <t>TOTAL INTEREST</t>
  </si>
  <si>
    <t>PAYMENTS DUE</t>
  </si>
  <si>
    <t>End of Period</t>
  </si>
  <si>
    <t>YEARS</t>
  </si>
  <si>
    <t>RATE</t>
  </si>
  <si>
    <t>3</t>
  </si>
  <si>
    <t>5</t>
  </si>
  <si>
    <t>10</t>
  </si>
  <si>
    <t>12</t>
  </si>
  <si>
    <t>15</t>
  </si>
  <si>
    <t>20</t>
  </si>
  <si>
    <t>25</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</si>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</sst>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Red]\-&quot;£&quot;#,##0.00"/>
    <numFmt numFmtId="165" formatCode="_-&quot;£&quot;* #,##0_-;\-&quot;£&quot;* #,##0_-;_-&quot;£&quot;* &quot;-&quot;_-;_-@_-"/>
  </numFmts>
  <fonts count="24">
    <font>
      <sz val="11"/>
      <color theme="1" tint="0.24994659260841701"/>
      <name val="Arial"/>
      <family val="2"/>
      <scheme val="minor"/>
    </font>
    <font>
      <sz val="11"/>
      <color theme="1"/>
      <name val="Arial"/>
      <family val="2"/>
      <scheme val="minor"/>
    </font>
    <font>
      <sz val="11"/>
      <color theme="1"/>
      <name val="Arial"/>
      <family val="2"/>
      <scheme val="minor"/>
    </font>
    <font>
      <sz val="22"/>
      <color theme="3"/>
      <name val="Georgia"/>
      <family val="2"/>
      <scheme val="major"/>
    </font>
    <font>
      <sz val="11"/>
      <color theme="1" tint="0.24994659260841701"/>
      <name val="Arial"/>
      <family val="2"/>
      <scheme val="minor"/>
    </font>
    <font>
      <sz val="11"/>
      <color theme="1" tint="0.14993743705557422"/>
      <name val="Georgia"/>
      <family val="1"/>
      <scheme val="major"/>
    </font>
    <font>
      <b/>
      <sz val="11"/>
      <color theme="1" tint="0.24994659260841701"/>
      <name val="Arial"/>
      <family val="2"/>
      <scheme val="minor"/>
    </font>
    <font>
      <sz val="11"/>
      <color theme="0"/>
      <name val="Georgia"/>
      <family val="2"/>
      <scheme val="major"/>
    </font>
    <font>
      <sz val="11"/>
      <color theme="1" tint="0.14996795556505021"/>
      <name val="Georgia"/>
      <family val="1"/>
      <scheme val="major"/>
    </font>
    <font>
      <sz val="11"/>
      <color theme="0"/>
      <name val="Arial"/>
      <family val="2"/>
      <scheme val="minor"/>
    </font>
    <font>
      <sz val="11"/>
      <color theme="0"/>
      <name val="Georgia"/>
      <family val="1"/>
      <scheme val="major"/>
    </font>
    <font>
      <sz val="11"/>
      <color theme="1" tint="0.24994659260841701"/>
      <name val="Arial"/>
      <family val="2"/>
      <scheme val="minor"/>
    </font>
    <font>
      <sz val="11"/>
      <color theme="1"/>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s>
  <fills count="33">
    <fill>
      <patternFill patternType="none"/>
    </fill>
    <fill>
      <patternFill patternType="gray125"/>
    </fill>
    <fill>
      <patternFill patternType="solid">
        <fgColor theme="4"/>
        <bgColor indexed="64"/>
      </patternFill>
    </fill>
    <fill>
      <patternFill patternType="solid">
        <fgColor theme="4" tint="-0.499984740745262"/>
        <bgColor indexed="64"/>
      </patternFill>
    </fill>
    <fill>
      <patternFill patternType="solid">
        <fgColor theme="4" tint="-0.2499465926084170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right/>
      <top style="thick">
        <color theme="4" tint="0.499984740745262"/>
      </top>
      <bottom/>
      <diagonal/>
    </border>
    <border>
      <left/>
      <right/>
      <top style="thick">
        <color theme="0"/>
      </top>
      <bottom style="thick">
        <color theme="4" tint="0.3999450666829432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7">
    <xf numFmtId="0" fontId="0" fillId="0" borderId="0"/>
    <xf numFmtId="0" fontId="7" fillId="3" borderId="2"/>
    <xf numFmtId="0" fontId="8" fillId="0" borderId="0"/>
    <xf numFmtId="0" fontId="5" fillId="0" borderId="0">
      <alignment horizontal="right"/>
    </xf>
    <xf numFmtId="164" fontId="1" fillId="0" borderId="0" applyFont="0" applyFill="0" applyBorder="0" applyAlignment="0" applyProtection="0"/>
    <xf numFmtId="0" fontId="6" fillId="2" borderId="0" applyNumberFormat="0" applyBorder="0" applyProtection="0">
      <alignment horizontal="right"/>
    </xf>
    <xf numFmtId="1" fontId="4" fillId="0" borderId="0" applyFont="0" applyFill="0" applyBorder="0" applyProtection="0"/>
    <xf numFmtId="3" fontId="4" fillId="0" borderId="0" applyFont="0" applyFill="0" applyBorder="0" applyAlignment="0" applyProtection="0"/>
    <xf numFmtId="165" fontId="4" fillId="0" borderId="0" applyFont="0" applyFill="0" applyBorder="0" applyAlignment="0" applyProtection="0"/>
    <xf numFmtId="10" fontId="4" fillId="0" borderId="0" applyFont="0" applyFill="0" applyBorder="0" applyAlignment="0" applyProtection="0"/>
    <xf numFmtId="0" fontId="3" fillId="0" borderId="0">
      <alignment vertical="center"/>
    </xf>
    <xf numFmtId="0" fontId="9" fillId="0" borderId="0">
      <alignment wrapText="1"/>
    </xf>
    <xf numFmtId="0" fontId="10" fillId="3" borderId="0" applyNumberFormat="0" applyBorder="0" applyProtection="0">
      <alignment horizontal="center"/>
    </xf>
    <xf numFmtId="0" fontId="9" fillId="4" borderId="0" applyNumberFormat="0" applyBorder="0" applyProtection="0">
      <alignment horizontal="center"/>
    </xf>
    <xf numFmtId="0" fontId="13" fillId="5" borderId="0" applyNumberFormat="0" applyBorder="0" applyAlignment="0" applyProtection="0"/>
    <xf numFmtId="0" fontId="14" fillId="6" borderId="0" applyNumberFormat="0" applyBorder="0" applyAlignment="0" applyProtection="0"/>
    <xf numFmtId="0" fontId="15" fillId="7" borderId="0" applyNumberFormat="0" applyBorder="0" applyAlignment="0" applyProtection="0"/>
    <xf numFmtId="0" fontId="16" fillId="8" borderId="3" applyNumberFormat="0" applyAlignment="0" applyProtection="0"/>
    <xf numFmtId="0" fontId="17" fillId="9" borderId="4" applyNumberFormat="0" applyAlignment="0" applyProtection="0"/>
    <xf numFmtId="0" fontId="18" fillId="9" borderId="3" applyNumberFormat="0" applyAlignment="0" applyProtection="0"/>
    <xf numFmtId="0" fontId="19" fillId="0" borderId="5" applyNumberFormat="0" applyFill="0" applyAlignment="0" applyProtection="0"/>
    <xf numFmtId="0" fontId="20" fillId="10" borderId="6" applyNumberFormat="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0" borderId="7" applyNumberFormat="0" applyFill="0" applyAlignment="0" applyProtection="0"/>
    <xf numFmtId="0" fontId="2" fillId="11" borderId="0" applyNumberFormat="0" applyBorder="0" applyAlignment="0" applyProtection="0"/>
    <xf numFmtId="0" fontId="2" fillId="12" borderId="0" applyNumberFormat="0" applyBorder="0" applyAlignment="0" applyProtection="0"/>
    <xf numFmtId="0" fontId="9"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9"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9"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9"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9"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8">
    <xf numFmtId="0" fontId="0" fillId="0" borderId="0" xfId="0"/>
    <xf numFmtId="0" fontId="11" fillId="0" borderId="0" xfId="0" applyFont="1"/>
    <xf numFmtId="0" fontId="12" fillId="0" borderId="0" xfId="0" applyFont="1"/>
    <xf numFmtId="10" fontId="0" fillId="0" borderId="0" xfId="9" applyFont="1"/>
    <xf numFmtId="164" fontId="0" fillId="0" borderId="0" xfId="4" applyFont="1"/>
    <xf numFmtId="0" fontId="3" fillId="0" borderId="0" xfId="10" applyFont="1">
      <alignment vertical="center"/>
    </xf>
    <xf numFmtId="0" fontId="4" fillId="0" borderId="0" xfId="0" applyFont="1"/>
    <xf numFmtId="0" fontId="7" fillId="3" borderId="2" xfId="1" applyFont="1" applyAlignment="1"/>
    <xf numFmtId="0" fontId="9" fillId="0" borderId="0" xfId="11" applyFont="1" applyAlignment="1">
      <alignment wrapText="1"/>
    </xf>
    <xf numFmtId="0" fontId="8" fillId="0" borderId="0" xfId="2" applyFont="1" applyAlignment="1"/>
    <xf numFmtId="10" fontId="6" fillId="2" borderId="1" xfId="9" applyFont="1" applyFill="1" applyBorder="1" applyAlignment="1"/>
    <xf numFmtId="0" fontId="5" fillId="0" borderId="0" xfId="3" applyFont="1" applyAlignment="1">
      <alignment horizontal="right"/>
    </xf>
    <xf numFmtId="164" fontId="6" fillId="2" borderId="1" xfId="4" applyFont="1" applyFill="1" applyBorder="1" applyAlignment="1"/>
    <xf numFmtId="3" fontId="6" fillId="2" borderId="0" xfId="7" applyFont="1" applyFill="1" applyAlignment="1"/>
    <xf numFmtId="164" fontId="6" fillId="2" borderId="0" xfId="4" applyFont="1" applyFill="1" applyAlignment="1"/>
    <xf numFmtId="0" fontId="6" fillId="2" borderId="0" xfId="5" applyFont="1" applyAlignment="1">
      <alignment horizontal="right"/>
    </xf>
    <xf numFmtId="0" fontId="10" fillId="3" borderId="2" xfId="12" applyFont="1" applyBorder="1" applyAlignment="1">
      <alignment horizontal="center"/>
    </xf>
    <xf numFmtId="0" fontId="9" fillId="4" borderId="0" xfId="13" applyFont="1">
      <alignment horizontal="center"/>
    </xf>
  </cellXfs>
  <cellStyles count="47">
    <cellStyle name="20% - Accent1" xfId="25"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6"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13"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12"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5" builtinId="27" customBuiltin="1"/>
    <cellStyle name="Calculation" xfId="19" builtinId="22" customBuiltin="1"/>
    <cellStyle name="Check Cell" xfId="21" builtinId="23" customBuiltin="1"/>
    <cellStyle name="Comma" xfId="6" builtinId="3" customBuiltin="1"/>
    <cellStyle name="Comma [0]" xfId="7" builtinId="6" customBuiltin="1"/>
    <cellStyle name="Currency" xfId="4" builtinId="4" customBuiltin="1"/>
    <cellStyle name="Currency [0]" xfId="8" builtinId="7" customBuiltin="1"/>
    <cellStyle name="Explanatory Text" xfId="23"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11" builtinId="10" customBuiltin="1"/>
    <cellStyle name="Output" xfId="18" builtinId="21" customBuiltin="1"/>
    <cellStyle name="Percent" xfId="9" builtinId="5" customBuiltin="1"/>
    <cellStyle name="Title" xfId="10" builtinId="15" customBuiltin="1"/>
    <cellStyle name="Total" xfId="24" builtinId="25" customBuiltin="1"/>
    <cellStyle name="Warning Text" xfId="22" builtinId="11" customBuiltin="1"/>
  </cellStyles>
  <dxfs count="10">
    <dxf>
      <fill>
        <patternFill>
          <bgColor theme="9" tint="0.59996337778862885"/>
        </patternFill>
      </fill>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Loan analysis worksheet" defaultPivotStyle="PivotStyleLight16">
    <tableStyle name="Loan analysis worksheet" pivot="0" count="7" xr9:uid="{00000000-0011-0000-FFFF-FFFF00000000}">
      <tableStyleElement type="wholeTable" dxfId="9"/>
      <tableStyleElement type="headerRow" dxfId="8"/>
      <tableStyleElement type="totalRow" dxfId="7"/>
      <tableStyleElement type="firstColumn" dxfId="6"/>
      <tableStyleElement type="lastColumn" dxfId="5"/>
      <tableStyleElement type="firstRowStripe" dxfId="4"/>
      <tableStyleElement type="firstColumnStripe" dxfId="3"/>
    </tableStyle>
    <tableStyle name="Loan analysis worksheet slicer" pivot="0" table="0" count="10" xr9:uid="{00000000-0011-0000-FFFF-FFFF01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Loan analysis workshe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11</xdr:col>
      <xdr:colOff>28574</xdr:colOff>
      <xdr:row>1</xdr:row>
      <xdr:rowOff>9525</xdr:rowOff>
    </xdr:from>
    <xdr:to>
      <xdr:col>11</xdr:col>
      <xdr:colOff>5591175</xdr:colOff>
      <xdr:row>13</xdr:row>
      <xdr:rowOff>171450</xdr:rowOff>
    </xdr:to>
    <mc:AlternateContent xmlns:mc="http://schemas.openxmlformats.org/markup-compatibility/2006" xmlns:sle15="http://schemas.microsoft.com/office/drawing/2012/slicer">
      <mc:Choice Requires="sle15">
        <xdr:graphicFrame macro="">
          <xdr:nvGraphicFramePr>
            <xdr:cNvPr id="6" name="Rate" descr="Rate slicer to filter table data based on Rates">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mlns="">
        <xdr:sp macro="" textlink="">
          <xdr:nvSpPr>
            <xdr:cNvPr id="0" name=""/>
            <xdr:cNvSpPr>
              <a:spLocks noTextEdit="1"/>
            </xdr:cNvSpPr>
          </xdr:nvSpPr>
          <xdr:spPr>
            <a:xfrm>
              <a:off x="8401049" y="638175"/>
              <a:ext cx="5562601" cy="2524125"/>
            </a:xfrm>
            <a:prstGeom prst="rect">
              <a:avLst/>
            </a:prstGeom>
            <a:solidFill>
              <a:prstClr val="white"/>
            </a:solidFill>
            <a:ln w="1">
              <a:solidFill>
                <a:prstClr val="green"/>
              </a:solidFill>
            </a:ln>
          </xdr:spPr>
          <xdr:txBody>
            <a:bodyPr vertOverflow="clip" horzOverflow="clip" rtlCol="false"/>
            <a:lstStyle/>
            <a:p>
              <a:pPr rtl="false"/>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 xr10:uid="{00000000-0013-0000-FFFF-FFFF01000000}" sourceName="R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e" xr10:uid="{00000000-0014-0000-FFFF-FFFF01000000}" cache="Slicer_Rate" caption="RATE" columnCount="8" style="Loan analysis worksheet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ata" displayName="Data" ref="B8:J65" totalsRowShown="0">
  <autoFilter ref="B8:J6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RATE" dataCellStyle="Percent">
      <calculatedColumnFormula>IFERROR(MAX((ROW()-ROW(Data[[#Headers],[RATE]]))*0.0025+0.0175,0.0025), "")</calculatedColumnFormula>
    </tableColumn>
    <tableColumn id="2" xr3:uid="{00000000-0010-0000-0000-000002000000}" name="3" dataCellStyle="Currency">
      <calculatedColumnFormula>IFERROR(PMT(INDEX(Data[],ROW()-ROW(Data[[#Headers],[3]]),1)/12,Data[[#Headers],[3]]*12,-LoanAmount,0,IF(PaymentsDue="End of Period",0,1)), "")</calculatedColumnFormula>
    </tableColumn>
    <tableColumn id="3" xr3:uid="{00000000-0010-0000-0000-000003000000}" name="5" dataCellStyle="Currency">
      <calculatedColumnFormula>IFERROR(PMT(INDEX(Data[],ROW()-ROW(Data[[#Headers],[5]]),1)/12,Data[[#Headers],[5]]*12,-LoanAmount,0,IF(PaymentsDue="End of Period",0,1)), "")</calculatedColumnFormula>
    </tableColumn>
    <tableColumn id="4" xr3:uid="{00000000-0010-0000-0000-000004000000}" name="10" dataCellStyle="Currency">
      <calculatedColumnFormula>IFERROR(PMT(INDEX(Data[],ROW()-ROW(Data[[#Headers],[10]]),1)/12,Data[[#Headers],[10]]*12,-LoanAmount,0,IF(PaymentsDue="End of Period",0,1)), "")</calculatedColumnFormula>
    </tableColumn>
    <tableColumn id="5" xr3:uid="{00000000-0010-0000-0000-000005000000}" name="12" dataCellStyle="Currency">
      <calculatedColumnFormula>IFERROR(PMT(INDEX(Data[],ROW()-ROW(Data[[#Headers],[12]]),1)/12,Data[[#Headers],[12]]*12,-LoanAmount,0,IF(PaymentsDue="End of Period",0,1)), "")</calculatedColumnFormula>
    </tableColumn>
    <tableColumn id="6" xr3:uid="{00000000-0010-0000-0000-000006000000}" name="15" dataCellStyle="Currency">
      <calculatedColumnFormula>IFERROR(PMT(INDEX(Data[],ROW()-ROW(Data[[#Headers],[15]]),1)/12,Data[[#Headers],[15]]*12,-LoanAmount,0,IF(PaymentsDue="End of Period",0,1)), "")</calculatedColumnFormula>
    </tableColumn>
    <tableColumn id="7" xr3:uid="{00000000-0010-0000-0000-000007000000}" name="20" dataCellStyle="Currency">
      <calculatedColumnFormula>IFERROR(PMT(INDEX(Data[],ROW()-ROW(Data[[#Headers],[20]]),1)/12,Data[[#Headers],[20]]*12,-LoanAmount,0,IF(PaymentsDue="End of Period",0,1)), "")</calculatedColumnFormula>
    </tableColumn>
    <tableColumn id="8" xr3:uid="{00000000-0010-0000-0000-000008000000}" name="25" dataCellStyle="Currency">
      <calculatedColumnFormula>IFERROR(PMT(INDEX(Data[],ROW()-ROW(Data[[#Headers],[25]]),1)/12,Data[[#Headers],[25]]*12,-LoanAmount,0,IF(PaymentsDue="End of Period",0,1)), "")</calculatedColumnFormula>
    </tableColumn>
    <tableColumn id="9" xr3:uid="{00000000-0010-0000-0000-000009000000}" name="30" dataCellStyle="Currency">
      <calculatedColumnFormula>IFERROR(PMT(INDEX(Data[],ROW()-ROW(Data[[#Headers],[30]]),1)/12,Data[[#Headers],[30]]*12,-LoanAmount,0,IF(PaymentsDue="End of Period",0,1)), "")</calculatedColumnFormula>
    </tableColumn>
  </tableColumns>
  <tableStyleInfo name="Loan analysis worksheet" showFirstColumn="0" showLastColumn="0" showRowStripes="1" showColumnStripes="0"/>
  <extLst>
    <ext xmlns:x14="http://schemas.microsoft.com/office/spreadsheetml/2009/9/main" uri="{504A1905-F514-4f6f-8877-14C23A59335A}">
      <x14:table altTextSummary="Rates and amounts for years 3, 5, 10, 12, 15, 20, 25, and 30 are automatically calculated in this table"/>
    </ext>
  </extLst>
</table>
</file>

<file path=xl/theme/theme1.xml><?xml version="1.0" encoding="utf-8"?>
<a:theme xmlns:a="http://schemas.openxmlformats.org/drawingml/2006/main" name="StartupExpenses">
  <a:themeElements>
    <a:clrScheme name="StartupExpenses_colors">
      <a:dk1>
        <a:srgbClr val="000000"/>
      </a:dk1>
      <a:lt1>
        <a:srgbClr val="FFFFFF"/>
      </a:lt1>
      <a:dk2>
        <a:srgbClr val="000000"/>
      </a:dk2>
      <a:lt2>
        <a:srgbClr val="FFFFFF"/>
      </a:lt2>
      <a:accent1>
        <a:srgbClr val="8EA74A"/>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StartupExpenses_fonts">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L65"/>
  <sheetViews>
    <sheetView showGridLines="0" tabSelected="1" workbookViewId="0"/>
  </sheetViews>
  <sheetFormatPr defaultColWidth="9" defaultRowHeight="15" customHeight="1"/>
  <cols>
    <col min="1" max="1" width="2.625" style="1" customWidth="1"/>
    <col min="2" max="10" width="11.625" style="2" customWidth="1"/>
    <col min="11" max="11" width="2.625" style="1" customWidth="1"/>
    <col min="12" max="12" width="73.625" style="1" customWidth="1"/>
    <col min="13" max="13" width="2.625" style="1" customWidth="1"/>
    <col min="14" max="16384" width="9" style="1"/>
  </cols>
  <sheetData>
    <row r="1" spans="2:12" ht="49.7" customHeight="1" thickBot="1">
      <c r="B1" s="5" t="s">
        <v>0</v>
      </c>
      <c r="C1" s="6"/>
      <c r="D1" s="6"/>
      <c r="E1" s="6"/>
      <c r="F1" s="6"/>
      <c r="G1" s="6"/>
      <c r="H1" s="6"/>
      <c r="I1" s="6"/>
      <c r="J1" s="6"/>
      <c r="K1" s="6"/>
      <c r="L1" s="6"/>
    </row>
    <row r="2" spans="2:12" ht="18" customHeight="1" thickTop="1" thickBot="1">
      <c r="B2" s="7" t="s">
        <v>1</v>
      </c>
      <c r="C2" s="7"/>
      <c r="D2" s="7"/>
      <c r="E2" s="7"/>
      <c r="F2" s="7"/>
      <c r="G2" s="7"/>
      <c r="H2" s="7"/>
      <c r="I2" s="7"/>
      <c r="J2" s="7"/>
      <c r="K2" s="6"/>
      <c r="L2" s="8" t="s">
        <v>2</v>
      </c>
    </row>
    <row r="3" spans="2:12" ht="15" customHeight="1" thickTop="1">
      <c r="B3" s="9" t="s">
        <v>3</v>
      </c>
      <c r="C3" s="9"/>
      <c r="D3" s="10">
        <v>0.05</v>
      </c>
      <c r="E3" s="10"/>
      <c r="F3" s="11" t="s">
        <v>4</v>
      </c>
      <c r="G3" s="11"/>
      <c r="H3" s="11"/>
      <c r="I3" s="12">
        <f>IFERROR(PMT(InterestRate/12,LoanYears*12,-LoanAmount,0,IF(PaymentsDue="End of Period",0,1)), "")</f>
        <v>106.06551523907524</v>
      </c>
      <c r="J3" s="12"/>
      <c r="K3" s="6"/>
      <c r="L3" s="8"/>
    </row>
    <row r="4" spans="2:12" ht="15" customHeight="1">
      <c r="B4" s="9" t="s">
        <v>5</v>
      </c>
      <c r="C4" s="9"/>
      <c r="D4" s="13">
        <v>10</v>
      </c>
      <c r="E4" s="13"/>
      <c r="F4" s="11" t="s">
        <v>6</v>
      </c>
      <c r="G4" s="11"/>
      <c r="H4" s="11"/>
      <c r="I4" s="14">
        <f>IFERROR(MonthlyPayments*LoanYears*12, "")</f>
        <v>12727.861828689029</v>
      </c>
      <c r="J4" s="14"/>
      <c r="K4" s="6"/>
      <c r="L4" s="8"/>
    </row>
    <row r="5" spans="2:12" ht="15" customHeight="1">
      <c r="B5" s="9" t="s">
        <v>7</v>
      </c>
      <c r="C5" s="9"/>
      <c r="D5" s="14">
        <v>10000</v>
      </c>
      <c r="E5" s="14"/>
      <c r="F5" s="11" t="s">
        <v>8</v>
      </c>
      <c r="G5" s="11"/>
      <c r="H5" s="11"/>
      <c r="I5" s="14">
        <f>IFERROR(TotalPayments-LoanAmount, "")</f>
        <v>2727.8618286890287</v>
      </c>
      <c r="J5" s="14"/>
      <c r="K5" s="6"/>
      <c r="L5" s="8"/>
    </row>
    <row r="6" spans="2:12" ht="15" customHeight="1" thickBot="1">
      <c r="B6" s="9" t="s">
        <v>9</v>
      </c>
      <c r="C6" s="9"/>
      <c r="D6" s="15" t="s">
        <v>10</v>
      </c>
      <c r="E6" s="15"/>
      <c r="F6" s="6"/>
      <c r="G6" s="6"/>
      <c r="H6" s="6"/>
      <c r="I6" s="6"/>
      <c r="J6" s="6"/>
      <c r="K6" s="6"/>
      <c r="L6" s="8"/>
    </row>
    <row r="7" spans="2:12" ht="18" customHeight="1" thickTop="1" thickBot="1">
      <c r="B7" s="6"/>
      <c r="C7" s="16" t="s">
        <v>11</v>
      </c>
      <c r="D7" s="16"/>
      <c r="E7" s="16"/>
      <c r="F7" s="16"/>
      <c r="G7" s="16"/>
      <c r="H7" s="16"/>
      <c r="I7" s="16"/>
      <c r="J7" s="16"/>
      <c r="K7" s="6"/>
      <c r="L7" s="8"/>
    </row>
    <row r="8" spans="2:12" ht="15" customHeight="1" thickTop="1">
      <c r="B8" s="6" t="s">
        <v>12</v>
      </c>
      <c r="C8" s="17" t="s">
        <v>13</v>
      </c>
      <c r="D8" s="17" t="s">
        <v>14</v>
      </c>
      <c r="E8" s="17" t="s">
        <v>15</v>
      </c>
      <c r="F8" s="17" t="s">
        <v>16</v>
      </c>
      <c r="G8" s="17" t="s">
        <v>17</v>
      </c>
      <c r="H8" s="17" t="s">
        <v>18</v>
      </c>
      <c r="I8" s="17" t="s">
        <v>19</v>
      </c>
      <c r="J8" s="17" t="s">
        <v>20</v>
      </c>
      <c r="K8" s="6"/>
      <c r="L8" s="8"/>
    </row>
    <row r="9" spans="2:12" ht="15" customHeight="1">
      <c r="B9" s="3">
        <f>IFERROR(MAX((ROW()-ROW(Data[[#Headers],[RATE]]))*0.0025+0.0175,0.0025), "")</f>
        <v>0.02</v>
      </c>
      <c r="C9" s="4">
        <f>IFERROR(PMT(INDEX(Data[],ROW()-ROW(Data[[#Headers],[3]]),1)/12,Data[[#Headers],[3]]*12,-LoanAmount,0,IF(PaymentsDue="End of Period",0,1)), "")</f>
        <v>286.42578732456383</v>
      </c>
      <c r="D9" s="4">
        <f>IFERROR(PMT(INDEX(Data[],ROW()-ROW(Data[[#Headers],[5]]),1)/12,Data[[#Headers],[5]]*12,-LoanAmount,0,IF(PaymentsDue="End of Period",0,1)), "")</f>
        <v>175.27760053244378</v>
      </c>
      <c r="E9" s="4">
        <f>IFERROR(PMT(INDEX(Data[],ROW()-ROW(Data[[#Headers],[10]]),1)/12,Data[[#Headers],[10]]*12,-LoanAmount,0,IF(PaymentsDue="End of Period",0,1)), "")</f>
        <v>92.013453842560708</v>
      </c>
      <c r="F9" s="4">
        <f>IFERROR(PMT(INDEX(Data[],ROW()-ROW(Data[[#Headers],[12]]),1)/12,Data[[#Headers],[12]]*12,-LoanAmount,0,IF(PaymentsDue="End of Period",0,1)), "")</f>
        <v>78.1683691850928</v>
      </c>
      <c r="G9" s="4">
        <f>IFERROR(PMT(INDEX(Data[],ROW()-ROW(Data[[#Headers],[15]]),1)/12,Data[[#Headers],[15]]*12,-LoanAmount,0,IF(PaymentsDue="End of Period",0,1)), "")</f>
        <v>64.35087005577256</v>
      </c>
      <c r="H9" s="4">
        <f>IFERROR(PMT(INDEX(Data[],ROW()-ROW(Data[[#Headers],[20]]),1)/12,Data[[#Headers],[20]]*12,-LoanAmount,0,IF(PaymentsDue="End of Period",0,1)), "")</f>
        <v>50.588333504511716</v>
      </c>
      <c r="I9" s="4">
        <f>IFERROR(PMT(INDEX(Data[],ROW()-ROW(Data[[#Headers],[25]]),1)/12,Data[[#Headers],[25]]*12,-LoanAmount,0,IF(PaymentsDue="End of Period",0,1)), "")</f>
        <v>42.385433864407339</v>
      </c>
      <c r="J9" s="4">
        <f>IFERROR(PMT(INDEX(Data[],ROW()-ROW(Data[[#Headers],[30]]),1)/12,Data[[#Headers],[30]]*12,-LoanAmount,0,IF(PaymentsDue="End of Period",0,1)), "")</f>
        <v>36.961947268882049</v>
      </c>
      <c r="K9" s="6"/>
      <c r="L9" s="8"/>
    </row>
    <row r="10" spans="2:12" ht="15" customHeight="1">
      <c r="B10" s="3">
        <f>IFERROR(MAX((ROW()-ROW(Data[[#Headers],[RATE]]))*0.0025+0.0175,0.0025), "")</f>
        <v>2.2500000000000003E-2</v>
      </c>
      <c r="C10" s="4">
        <f>IFERROR(PMT(INDEX(Data[],ROW()-ROW(Data[[#Headers],[3]]),1)/12,Data[[#Headers],[3]]*12,-LoanAmount,0,IF(PaymentsDue="End of Period",0,1)), "")</f>
        <v>287.51847515121682</v>
      </c>
      <c r="D10" s="4">
        <f>IFERROR(PMT(INDEX(Data[],ROW()-ROW(Data[[#Headers],[5]]),1)/12,Data[[#Headers],[5]]*12,-LoanAmount,0,IF(PaymentsDue="End of Period",0,1)), "")</f>
        <v>176.37344758136308</v>
      </c>
      <c r="E10" s="4">
        <f>IFERROR(PMT(INDEX(Data[],ROW()-ROW(Data[[#Headers],[10]]),1)/12,Data[[#Headers],[10]]*12,-LoanAmount,0,IF(PaymentsDue="End of Period",0,1)), "")</f>
        <v>93.137371820716893</v>
      </c>
      <c r="F10" s="4">
        <f>IFERROR(PMT(INDEX(Data[],ROW()-ROW(Data[[#Headers],[12]]),1)/12,Data[[#Headers],[12]]*12,-LoanAmount,0,IF(PaymentsDue="End of Period",0,1)), "")</f>
        <v>79.305498015265584</v>
      </c>
      <c r="G10" s="4">
        <f>IFERROR(PMT(INDEX(Data[],ROW()-ROW(Data[[#Headers],[15]]),1)/12,Data[[#Headers],[15]]*12,-LoanAmount,0,IF(PaymentsDue="End of Period",0,1)), "")</f>
        <v>65.508476985583187</v>
      </c>
      <c r="H10" s="4">
        <f>IFERROR(PMT(INDEX(Data[],ROW()-ROW(Data[[#Headers],[20]]),1)/12,Data[[#Headers],[20]]*12,-LoanAmount,0,IF(PaymentsDue="End of Period",0,1)), "")</f>
        <v>51.780828557704446</v>
      </c>
      <c r="I10" s="4">
        <f>IFERROR(PMT(INDEX(Data[],ROW()-ROW(Data[[#Headers],[25]]),1)/12,Data[[#Headers],[25]]*12,-LoanAmount,0,IF(PaymentsDue="End of Period",0,1)), "")</f>
        <v>43.613069511897983</v>
      </c>
      <c r="J10" s="4">
        <f>IFERROR(PMT(INDEX(Data[],ROW()-ROW(Data[[#Headers],[30]]),1)/12,Data[[#Headers],[30]]*12,-LoanAmount,0,IF(PaymentsDue="End of Period",0,1)), "")</f>
        <v>38.224610227448011</v>
      </c>
      <c r="K10" s="6"/>
      <c r="L10" s="8"/>
    </row>
    <row r="11" spans="2:12" ht="15" customHeight="1">
      <c r="B11" s="3">
        <f>IFERROR(MAX((ROW()-ROW(Data[[#Headers],[RATE]]))*0.0025+0.0175,0.0025), "")</f>
        <v>2.5000000000000001E-2</v>
      </c>
      <c r="C11" s="4">
        <f>IFERROR(PMT(INDEX(Data[],ROW()-ROW(Data[[#Headers],[3]]),1)/12,Data[[#Headers],[3]]*12,-LoanAmount,0,IF(PaymentsDue="End of Period",0,1)), "")</f>
        <v>288.61375665180935</v>
      </c>
      <c r="D11" s="4">
        <f>IFERROR(PMT(INDEX(Data[],ROW()-ROW(Data[[#Headers],[5]]),1)/12,Data[[#Headers],[5]]*12,-LoanAmount,0,IF(PaymentsDue="End of Period",0,1)), "")</f>
        <v>177.47361605480276</v>
      </c>
      <c r="E11" s="4">
        <f>IFERROR(PMT(INDEX(Data[],ROW()-ROW(Data[[#Headers],[10]]),1)/12,Data[[#Headers],[10]]*12,-LoanAmount,0,IF(PaymentsDue="End of Period",0,1)), "")</f>
        <v>94.269901703964564</v>
      </c>
      <c r="F11" s="4">
        <f>IFERROR(PMT(INDEX(Data[],ROW()-ROW(Data[[#Headers],[12]]),1)/12,Data[[#Headers],[12]]*12,-LoanAmount,0,IF(PaymentsDue="End of Period",0,1)), "")</f>
        <v>80.452938380983966</v>
      </c>
      <c r="G11" s="4">
        <f>IFERROR(PMT(INDEX(Data[],ROW()-ROW(Data[[#Headers],[15]]),1)/12,Data[[#Headers],[15]]*12,-LoanAmount,0,IF(PaymentsDue="End of Period",0,1)), "")</f>
        <v>66.678920900898632</v>
      </c>
      <c r="H11" s="4">
        <f>IFERROR(PMT(INDEX(Data[],ROW()-ROW(Data[[#Headers],[20]]),1)/12,Data[[#Headers],[20]]*12,-LoanAmount,0,IF(PaymentsDue="End of Period",0,1)), "")</f>
        <v>52.990289303222994</v>
      </c>
      <c r="I11" s="4">
        <f>IFERROR(PMT(INDEX(Data[],ROW()-ROW(Data[[#Headers],[25]]),1)/12,Data[[#Headers],[25]]*12,-LoanAmount,0,IF(PaymentsDue="End of Period",0,1)), "")</f>
        <v>44.861673407662011</v>
      </c>
      <c r="J11" s="4">
        <f>IFERROR(PMT(INDEX(Data[],ROW()-ROW(Data[[#Headers],[30]]),1)/12,Data[[#Headers],[30]]*12,-LoanAmount,0,IF(PaymentsDue="End of Period",0,1)), "")</f>
        <v>39.512089881773207</v>
      </c>
      <c r="K11" s="6"/>
      <c r="L11" s="8"/>
    </row>
    <row r="12" spans="2:12" ht="15" customHeight="1">
      <c r="B12" s="3">
        <f>IFERROR(MAX((ROW()-ROW(Data[[#Headers],[RATE]]))*0.0025+0.0175,0.0025), "")</f>
        <v>2.7500000000000004E-2</v>
      </c>
      <c r="C12" s="4">
        <f>IFERROR(PMT(INDEX(Data[],ROW()-ROW(Data[[#Headers],[3]]),1)/12,Data[[#Headers],[3]]*12,-LoanAmount,0,IF(PaymentsDue="End of Period",0,1)), "")</f>
        <v>289.71163074135308</v>
      </c>
      <c r="D12" s="4">
        <f>IFERROR(PMT(INDEX(Data[],ROW()-ROW(Data[[#Headers],[5]]),1)/12,Data[[#Headers],[5]]*12,-LoanAmount,0,IF(PaymentsDue="End of Period",0,1)), "")</f>
        <v>178.57810332711833</v>
      </c>
      <c r="E12" s="4">
        <f>IFERROR(PMT(INDEX(Data[],ROW()-ROW(Data[[#Headers],[10]]),1)/12,Data[[#Headers],[10]]*12,-LoanAmount,0,IF(PaymentsDue="End of Period",0,1)), "")</f>
        <v>95.411030631196141</v>
      </c>
      <c r="F12" s="4">
        <f>IFERROR(PMT(INDEX(Data[],ROW()-ROW(Data[[#Headers],[12]]),1)/12,Data[[#Headers],[12]]*12,-LoanAmount,0,IF(PaymentsDue="End of Period",0,1)), "")</f>
        <v>81.610669534939703</v>
      </c>
      <c r="G12" s="4">
        <f>IFERROR(PMT(INDEX(Data[],ROW()-ROW(Data[[#Headers],[15]]),1)/12,Data[[#Headers],[15]]*12,-LoanAmount,0,IF(PaymentsDue="End of Period",0,1)), "")</f>
        <v>67.862163742600842</v>
      </c>
      <c r="H12" s="4">
        <f>IFERROR(PMT(INDEX(Data[],ROW()-ROW(Data[[#Headers],[20]]),1)/12,Data[[#Headers],[20]]*12,-LoanAmount,0,IF(PaymentsDue="End of Period",0,1)), "")</f>
        <v>54.216630668868277</v>
      </c>
      <c r="I12" s="4">
        <f>IFERROR(PMT(INDEX(Data[],ROW()-ROW(Data[[#Headers],[25]]),1)/12,Data[[#Headers],[25]]*12,-LoanAmount,0,IF(PaymentsDue="End of Period",0,1)), "")</f>
        <v>46.131085524251027</v>
      </c>
      <c r="J12" s="4">
        <f>IFERROR(PMT(INDEX(Data[],ROW()-ROW(Data[[#Headers],[30]]),1)/12,Data[[#Headers],[30]]*12,-LoanAmount,0,IF(PaymentsDue="End of Period",0,1)), "")</f>
        <v>40.824118099884338</v>
      </c>
      <c r="K12" s="6"/>
      <c r="L12" s="8"/>
    </row>
    <row r="13" spans="2:12" ht="15" customHeight="1">
      <c r="B13" s="3">
        <f>IFERROR(MAX((ROW()-ROW(Data[[#Headers],[RATE]]))*0.0025+0.0175,0.0025), "")</f>
        <v>3.0000000000000002E-2</v>
      </c>
      <c r="C13" s="4">
        <f>IFERROR(PMT(INDEX(Data[],ROW()-ROW(Data[[#Headers],[3]]),1)/12,Data[[#Headers],[3]]*12,-LoanAmount,0,IF(PaymentsDue="End of Period",0,1)), "")</f>
        <v>290.8120963065233</v>
      </c>
      <c r="D13" s="4">
        <f>IFERROR(PMT(INDEX(Data[],ROW()-ROW(Data[[#Headers],[5]]),1)/12,Data[[#Headers],[5]]*12,-LoanAmount,0,IF(PaymentsDue="End of Period",0,1)), "")</f>
        <v>179.68690664063138</v>
      </c>
      <c r="E13" s="4">
        <f>IFERROR(PMT(INDEX(Data[],ROW()-ROW(Data[[#Headers],[10]]),1)/12,Data[[#Headers],[10]]*12,-LoanAmount,0,IF(PaymentsDue="End of Period",0,1)), "")</f>
        <v>96.560744698389513</v>
      </c>
      <c r="F13" s="4">
        <f>IFERROR(PMT(INDEX(Data[],ROW()-ROW(Data[[#Headers],[12]]),1)/12,Data[[#Headers],[12]]*12,-LoanAmount,0,IF(PaymentsDue="End of Period",0,1)), "")</f>
        <v>82.77866894480394</v>
      </c>
      <c r="G13" s="4">
        <f>IFERROR(PMT(INDEX(Data[],ROW()-ROW(Data[[#Headers],[15]]),1)/12,Data[[#Headers],[15]]*12,-LoanAmount,0,IF(PaymentsDue="End of Period",0,1)), "")</f>
        <v>69.058164027799009</v>
      </c>
      <c r="H13" s="4">
        <f>IFERROR(PMT(INDEX(Data[],ROW()-ROW(Data[[#Headers],[20]]),1)/12,Data[[#Headers],[20]]*12,-LoanAmount,0,IF(PaymentsDue="End of Period",0,1)), "")</f>
        <v>55.459759785391206</v>
      </c>
      <c r="I13" s="4">
        <f>IFERROR(PMT(INDEX(Data[],ROW()-ROW(Data[[#Headers],[25]]),1)/12,Data[[#Headers],[25]]*12,-LoanAmount,0,IF(PaymentsDue="End of Period",0,1)), "")</f>
        <v>47.421131385767303</v>
      </c>
      <c r="J13" s="4">
        <f>IFERROR(PMT(INDEX(Data[],ROW()-ROW(Data[[#Headers],[30]]),1)/12,Data[[#Headers],[30]]*12,-LoanAmount,0,IF(PaymentsDue="End of Period",0,1)), "")</f>
        <v>42.160403372945048</v>
      </c>
      <c r="K13" s="6"/>
      <c r="L13" s="8"/>
    </row>
    <row r="14" spans="2:12" ht="15" customHeight="1">
      <c r="B14" s="3">
        <f>IFERROR(MAX((ROW()-ROW(Data[[#Headers],[RATE]]))*0.0025+0.0175,0.0025), "")</f>
        <v>3.2500000000000001E-2</v>
      </c>
      <c r="C14" s="4">
        <f>IFERROR(PMT(INDEX(Data[],ROW()-ROW(Data[[#Headers],[3]]),1)/12,Data[[#Headers],[3]]*12,-LoanAmount,0,IF(PaymentsDue="End of Period",0,1)), "")</f>
        <v>291.91515220571654</v>
      </c>
      <c r="D14" s="4">
        <f>IFERROR(PMT(INDEX(Data[],ROW()-ROW(Data[[#Headers],[5]]),1)/12,Data[[#Headers],[5]]*12,-LoanAmount,0,IF(PaymentsDue="End of Period",0,1)), "")</f>
        <v>180.80002310599363</v>
      </c>
      <c r="E14" s="4">
        <f>IFERROR(PMT(INDEX(Data[],ROW()-ROW(Data[[#Headers],[10]]),1)/12,Data[[#Headers],[10]]*12,-LoanAmount,0,IF(PaymentsDue="End of Period",0,1)), "")</f>
        <v>97.719028965185558</v>
      </c>
      <c r="F14" s="4">
        <f>IFERROR(PMT(INDEX(Data[],ROW()-ROW(Data[[#Headers],[12]]),1)/12,Data[[#Headers],[12]]*12,-LoanAmount,0,IF(PaymentsDue="End of Period",0,1)), "")</f>
        <v>83.956912308238998</v>
      </c>
      <c r="G14" s="4">
        <f>IFERROR(PMT(INDEX(Data[],ROW()-ROW(Data[[#Headers],[15]]),1)/12,Data[[#Headers],[15]]*12,-LoanAmount,0,IF(PaymentsDue="End of Period",0,1)), "")</f>
        <v>70.266876891988289</v>
      </c>
      <c r="H14" s="4">
        <f>IFERROR(PMT(INDEX(Data[],ROW()-ROW(Data[[#Headers],[20]]),1)/12,Data[[#Headers],[20]]*12,-LoanAmount,0,IF(PaymentsDue="End of Period",0,1)), "")</f>
        <v>56.71957614943458</v>
      </c>
      <c r="I14" s="4">
        <f>IFERROR(PMT(INDEX(Data[],ROW()-ROW(Data[[#Headers],[25]]),1)/12,Data[[#Headers],[25]]*12,-LoanAmount,0,IF(PaymentsDue="End of Period",0,1)), "")</f>
        <v>48.731622533999833</v>
      </c>
      <c r="J14" s="4">
        <f>IFERROR(PMT(INDEX(Data[],ROW()-ROW(Data[[#Headers],[30]]),1)/12,Data[[#Headers],[30]]*12,-LoanAmount,0,IF(PaymentsDue="End of Period",0,1)), "")</f>
        <v>43.520631907238062</v>
      </c>
      <c r="K14" s="6"/>
      <c r="L14" s="8"/>
    </row>
    <row r="15" spans="2:12" ht="15" customHeight="1">
      <c r="B15" s="3">
        <f>IFERROR(MAX((ROW()-ROW(Data[[#Headers],[RATE]]))*0.0025+0.0175,0.0025), "")</f>
        <v>3.5000000000000003E-2</v>
      </c>
      <c r="C15" s="4">
        <f>IFERROR(PMT(INDEX(Data[],ROW()-ROW(Data[[#Headers],[3]]),1)/12,Data[[#Headers],[3]]*12,-LoanAmount,0,IF(PaymentsDue="End of Period",0,1)), "")</f>
        <v>293.02079726910807</v>
      </c>
      <c r="D15" s="4">
        <f>IFERROR(PMT(INDEX(Data[],ROW()-ROW(Data[[#Headers],[5]]),1)/12,Data[[#Headers],[5]]*12,-LoanAmount,0,IF(PaymentsDue="End of Period",0,1)), "")</f>
        <v>181.917449702564</v>
      </c>
      <c r="E15" s="4">
        <f>IFERROR(PMT(INDEX(Data[],ROW()-ROW(Data[[#Headers],[10]]),1)/12,Data[[#Headers],[10]]*12,-LoanAmount,0,IF(PaymentsDue="End of Period",0,1)), "")</f>
        <v>98.885867461903331</v>
      </c>
      <c r="F15" s="4">
        <f>IFERROR(PMT(INDEX(Data[],ROW()-ROW(Data[[#Headers],[12]]),1)/12,Data[[#Headers],[12]]*12,-LoanAmount,0,IF(PaymentsDue="End of Period",0,1)), "")</f>
        <v>85.145373568974648</v>
      </c>
      <c r="G15" s="4">
        <f>IFERROR(PMT(INDEX(Data[],ROW()-ROW(Data[[#Headers],[15]]),1)/12,Data[[#Headers],[15]]*12,-LoanAmount,0,IF(PaymentsDue="End of Period",0,1)), "")</f>
        <v>71.488254134317515</v>
      </c>
      <c r="H15" s="4">
        <f>IFERROR(PMT(INDEX(Data[],ROW()-ROW(Data[[#Headers],[20]]),1)/12,Data[[#Headers],[20]]*12,-LoanAmount,0,IF(PaymentsDue="End of Period",0,1)), "")</f>
        <v>57.995971798309334</v>
      </c>
      <c r="I15" s="4">
        <f>IFERROR(PMT(INDEX(Data[],ROW()-ROW(Data[[#Headers],[25]]),1)/12,Data[[#Headers],[25]]*12,-LoanAmount,0,IF(PaymentsDue="End of Period",0,1)), "")</f>
        <v>50.062357025949289</v>
      </c>
      <c r="J15" s="4">
        <f>IFERROR(PMT(INDEX(Data[],ROW()-ROW(Data[[#Headers],[30]]),1)/12,Data[[#Headers],[30]]*12,-LoanAmount,0,IF(PaymentsDue="End of Period",0,1)), "")</f>
        <v>44.904468780882446</v>
      </c>
      <c r="K15" s="6"/>
      <c r="L15" s="8"/>
    </row>
    <row r="16" spans="2:12" ht="15" customHeight="1">
      <c r="B16" s="3">
        <f>IFERROR(MAX((ROW()-ROW(Data[[#Headers],[RATE]]))*0.0025+0.0175,0.0025), "")</f>
        <v>3.7500000000000006E-2</v>
      </c>
      <c r="C16" s="4">
        <f>IFERROR(PMT(INDEX(Data[],ROW()-ROW(Data[[#Headers],[3]]),1)/12,Data[[#Headers],[3]]*12,-LoanAmount,0,IF(PaymentsDue="End of Period",0,1)), "")</f>
        <v>294.12903029871126</v>
      </c>
      <c r="D16" s="4">
        <f>IFERROR(PMT(INDEX(Data[],ROW()-ROW(Data[[#Headers],[5]]),1)/12,Data[[#Headers],[5]]*12,-LoanAmount,0,IF(PaymentsDue="End of Period",0,1)), "")</f>
        <v>183.03918327880007</v>
      </c>
      <c r="E16" s="4">
        <f>IFERROR(PMT(INDEX(Data[],ROW()-ROW(Data[[#Headers],[10]]),1)/12,Data[[#Headers],[10]]*12,-LoanAmount,0,IF(PaymentsDue="End of Period",0,1)), "")</f>
        <v>100.06124319698769</v>
      </c>
      <c r="F16" s="4">
        <f>IFERROR(PMT(INDEX(Data[],ROW()-ROW(Data[[#Headers],[12]]),1)/12,Data[[#Headers],[12]]*12,-LoanAmount,0,IF(PaymentsDue="End of Period",0,1)), "")</f>
        <v>86.344024933930399</v>
      </c>
      <c r="G16" s="4">
        <f>IFERROR(PMT(INDEX(Data[],ROW()-ROW(Data[[#Headers],[15]]),1)/12,Data[[#Headers],[15]]*12,-LoanAmount,0,IF(PaymentsDue="End of Period",0,1)), "")</f>
        <v>72.722244265878928</v>
      </c>
      <c r="H16" s="4">
        <f>IFERROR(PMT(INDEX(Data[],ROW()-ROW(Data[[#Headers],[20]]),1)/12,Data[[#Headers],[20]]*12,-LoanAmount,0,IF(PaymentsDue="End of Period",0,1)), "")</f>
        <v>59.288831496022247</v>
      </c>
      <c r="I16" s="4">
        <f>IFERROR(PMT(INDEX(Data[],ROW()-ROW(Data[[#Headers],[25]]),1)/12,Data[[#Headers],[25]]*12,-LoanAmount,0,IF(PaymentsDue="End of Period",0,1)), "")</f>
        <v>51.413119960235541</v>
      </c>
      <c r="J16" s="4">
        <f>IFERROR(PMT(INDEX(Data[],ROW()-ROW(Data[[#Headers],[30]]),1)/12,Data[[#Headers],[30]]*12,-LoanAmount,0,IF(PaymentsDue="End of Period",0,1)), "")</f>
        <v>46.311559157212777</v>
      </c>
      <c r="K16" s="6"/>
      <c r="L16" s="6"/>
    </row>
    <row r="17" spans="2:10" ht="15" customHeight="1">
      <c r="B17" s="3">
        <f>IFERROR(MAX((ROW()-ROW(Data[[#Headers],[RATE]]))*0.0025+0.0175,0.0025), "")</f>
        <v>0.04</v>
      </c>
      <c r="C17" s="4">
        <f>IFERROR(PMT(INDEX(Data[],ROW()-ROW(Data[[#Headers],[3]]),1)/12,Data[[#Headers],[3]]*12,-LoanAmount,0,IF(PaymentsDue="End of Period",0,1)), "")</f>
        <v>295.23985006843685</v>
      </c>
      <c r="D17" s="4">
        <f>IFERROR(PMT(INDEX(Data[],ROW()-ROW(Data[[#Headers],[5]]),1)/12,Data[[#Headers],[5]]*12,-LoanAmount,0,IF(PaymentsDue="End of Period",0,1)), "")</f>
        <v>184.1652205526635</v>
      </c>
      <c r="E17" s="4">
        <f>IFERROR(PMT(INDEX(Data[],ROW()-ROW(Data[[#Headers],[10]]),1)/12,Data[[#Headers],[10]]*12,-LoanAmount,0,IF(PaymentsDue="End of Period",0,1)), "")</f>
        <v>101.2451381648815</v>
      </c>
      <c r="F17" s="4">
        <f>IFERROR(PMT(INDEX(Data[],ROW()-ROW(Data[[#Headers],[12]]),1)/12,Data[[#Headers],[12]]*12,-LoanAmount,0,IF(PaymentsDue="End of Period",0,1)), "")</f>
        <v>87.5528368913604</v>
      </c>
      <c r="G17" s="4">
        <f>IFERROR(PMT(INDEX(Data[],ROW()-ROW(Data[[#Headers],[15]]),1)/12,Data[[#Headers],[15]]*12,-LoanAmount,0,IF(PaymentsDue="End of Period",0,1)), "")</f>
        <v>73.968792560927014</v>
      </c>
      <c r="H17" s="4">
        <f>IFERROR(PMT(INDEX(Data[],ROW()-ROW(Data[[#Headers],[20]]),1)/12,Data[[#Headers],[20]]*12,-LoanAmount,0,IF(PaymentsDue="End of Period",0,1)), "")</f>
        <v>60.598032929941866</v>
      </c>
      <c r="I17" s="4">
        <f>IFERROR(PMT(INDEX(Data[],ROW()-ROW(Data[[#Headers],[25]]),1)/12,Data[[#Headers],[25]]*12,-LoanAmount,0,IF(PaymentsDue="End of Period",0,1)), "")</f>
        <v>52.783684029777731</v>
      </c>
      <c r="J17" s="4">
        <f>IFERROR(PMT(INDEX(Data[],ROW()-ROW(Data[[#Headers],[30]]),1)/12,Data[[#Headers],[30]]*12,-LoanAmount,0,IF(PaymentsDue="End of Period",0,1)), "")</f>
        <v>47.741529546545948</v>
      </c>
    </row>
    <row r="18" spans="2:10" ht="15" customHeight="1">
      <c r="B18" s="3">
        <f>IFERROR(MAX((ROW()-ROW(Data[[#Headers],[RATE]]))*0.0025+0.0175,0.0025), "")</f>
        <v>4.2500000000000003E-2</v>
      </c>
      <c r="C18" s="4">
        <f>IFERROR(PMT(INDEX(Data[],ROW()-ROW(Data[[#Headers],[3]]),1)/12,Data[[#Headers],[3]]*12,-LoanAmount,0,IF(PaymentsDue="End of Period",0,1)), "")</f>
        <v>296.35325532415476</v>
      </c>
      <c r="D18" s="4">
        <f>IFERROR(PMT(INDEX(Data[],ROW()-ROW(Data[[#Headers],[5]]),1)/12,Data[[#Headers],[5]]*12,-LoanAmount,0,IF(PaymentsDue="End of Period",0,1)), "")</f>
        <v>185.29555811203883</v>
      </c>
      <c r="E18" s="4">
        <f>IFERROR(PMT(INDEX(Data[],ROW()-ROW(Data[[#Headers],[10]]),1)/12,Data[[#Headers],[10]]*12,-LoanAmount,0,IF(PaymentsDue="End of Period",0,1)), "")</f>
        <v>102.43753335431651</v>
      </c>
      <c r="F18" s="4">
        <f>IFERROR(PMT(INDEX(Data[],ROW()-ROW(Data[[#Headers],[12]]),1)/12,Data[[#Headers],[12]]*12,-LoanAmount,0,IF(PaymentsDue="End of Period",0,1)), "")</f>
        <v>88.771778230000109</v>
      </c>
      <c r="G18" s="4">
        <f>IFERROR(PMT(INDEX(Data[],ROW()-ROW(Data[[#Headers],[15]]),1)/12,Data[[#Headers],[15]]*12,-LoanAmount,0,IF(PaymentsDue="End of Period",0,1)), "")</f>
        <v>75.227841110929091</v>
      </c>
      <c r="H18" s="4">
        <f>IFERROR(PMT(INDEX(Data[],ROW()-ROW(Data[[#Headers],[20]]),1)/12,Data[[#Headers],[20]]*12,-LoanAmount,0,IF(PaymentsDue="End of Period",0,1)), "")</f>
        <v>61.923446917461781</v>
      </c>
      <c r="I18" s="4">
        <f>IFERROR(PMT(INDEX(Data[],ROW()-ROW(Data[[#Headers],[25]]),1)/12,Data[[#Headers],[25]]*12,-LoanAmount,0,IF(PaymentsDue="End of Period",0,1)), "")</f>
        <v>54.17381009805564</v>
      </c>
      <c r="J18" s="4">
        <f>IFERROR(PMT(INDEX(Data[],ROW()-ROW(Data[[#Headers],[30]]),1)/12,Data[[#Headers],[30]]*12,-LoanAmount,0,IF(PaymentsDue="End of Period",0,1)), "")</f>
        <v>49.193989107948362</v>
      </c>
    </row>
    <row r="19" spans="2:10" ht="15" customHeight="1">
      <c r="B19" s="3">
        <f>IFERROR(MAX((ROW()-ROW(Data[[#Headers],[RATE]]))*0.0025+0.0175,0.0025), "")</f>
        <v>4.4999999999999998E-2</v>
      </c>
      <c r="C19" s="4">
        <f>IFERROR(PMT(INDEX(Data[],ROW()-ROW(Data[[#Headers],[3]]),1)/12,Data[[#Headers],[3]]*12,-LoanAmount,0,IF(PaymentsDue="End of Period",0,1)), "")</f>
        <v>297.46924478375576</v>
      </c>
      <c r="D19" s="4">
        <f>IFERROR(PMT(INDEX(Data[],ROW()-ROW(Data[[#Headers],[5]]),1)/12,Data[[#Headers],[5]]*12,-LoanAmount,0,IF(PaymentsDue="End of Period",0,1)), "")</f>
        <v>186.43019241516649</v>
      </c>
      <c r="E19" s="4">
        <f>IFERROR(PMT(INDEX(Data[],ROW()-ROW(Data[[#Headers],[10]]),1)/12,Data[[#Headers],[10]]*12,-LoanAmount,0,IF(PaymentsDue="End of Period",0,1)), "")</f>
        <v>103.6384087570153</v>
      </c>
      <c r="F19" s="4">
        <f>IFERROR(PMT(INDEX(Data[],ROW()-ROW(Data[[#Headers],[12]]),1)/12,Data[[#Headers],[12]]*12,-LoanAmount,0,IF(PaymentsDue="End of Period",0,1)), "")</f>
        <v>90.000816059189646</v>
      </c>
      <c r="G19" s="4">
        <f>IFERROR(PMT(INDEX(Data[],ROW()-ROW(Data[[#Headers],[15]]),1)/12,Data[[#Headers],[15]]*12,-LoanAmount,0,IF(PaymentsDue="End of Period",0,1)), "")</f>
        <v>76.499328881345164</v>
      </c>
      <c r="H19" s="4">
        <f>IFERROR(PMT(INDEX(Data[],ROW()-ROW(Data[[#Headers],[20]]),1)/12,Data[[#Headers],[20]]*12,-LoanAmount,0,IF(PaymentsDue="End of Period",0,1)), "")</f>
        <v>63.264937621996246</v>
      </c>
      <c r="I19" s="4">
        <f>IFERROR(PMT(INDEX(Data[],ROW()-ROW(Data[[#Headers],[25]]),1)/12,Data[[#Headers],[25]]*12,-LoanAmount,0,IF(PaymentsDue="End of Period",0,1)), "")</f>
        <v>55.583247796198897</v>
      </c>
      <c r="J19" s="4">
        <f>IFERROR(PMT(INDEX(Data[],ROW()-ROW(Data[[#Headers],[30]]),1)/12,Data[[#Headers],[30]]*12,-LoanAmount,0,IF(PaymentsDue="End of Period",0,1)), "")</f>
        <v>50.668530982588067</v>
      </c>
    </row>
    <row r="20" spans="2:10" ht="15" customHeight="1">
      <c r="B20" s="3">
        <f>IFERROR(MAX((ROW()-ROW(Data[[#Headers],[RATE]]))*0.0025+0.0175,0.0025), "")</f>
        <v>4.7500000000000001E-2</v>
      </c>
      <c r="C20" s="4">
        <f>IFERROR(PMT(INDEX(Data[],ROW()-ROW(Data[[#Headers],[3]]),1)/12,Data[[#Headers],[3]]*12,-LoanAmount,0,IF(PaymentsDue="End of Period",0,1)), "")</f>
        <v>298.5878171372147</v>
      </c>
      <c r="D20" s="4">
        <f>IFERROR(PMT(INDEX(Data[],ROW()-ROW(Data[[#Headers],[5]]),1)/12,Data[[#Headers],[5]]*12,-LoanAmount,0,IF(PaymentsDue="End of Period",0,1)), "")</f>
        <v>187.56911979108864</v>
      </c>
      <c r="E20" s="4">
        <f>IFERROR(PMT(INDEX(Data[],ROW()-ROW(Data[[#Headers],[10]]),1)/12,Data[[#Headers],[10]]*12,-LoanAmount,0,IF(PaymentsDue="End of Period",0,1)), "")</f>
        <v>104.8477433767964</v>
      </c>
      <c r="F20" s="4">
        <f>IFERROR(PMT(INDEX(Data[],ROW()-ROW(Data[[#Headers],[12]]),1)/12,Data[[#Headers],[12]]*12,-LoanAmount,0,IF(PaymentsDue="End of Period",0,1)), "")</f>
        <v>91.239915829949908</v>
      </c>
      <c r="G20" s="4">
        <f>IFERROR(PMT(INDEX(Data[],ROW()-ROW(Data[[#Headers],[15]]),1)/12,Data[[#Headers],[15]]*12,-LoanAmount,0,IF(PaymentsDue="End of Period",0,1)), "")</f>
        <v>77.783191771031085</v>
      </c>
      <c r="H20" s="4">
        <f>IFERROR(PMT(INDEX(Data[],ROW()-ROW(Data[[#Headers],[20]]),1)/12,Data[[#Headers],[20]]*12,-LoanAmount,0,IF(PaymentsDue="End of Period",0,1)), "")</f>
        <v>64.622362777622314</v>
      </c>
      <c r="I20" s="4">
        <f>IFERROR(PMT(INDEX(Data[],ROW()-ROW(Data[[#Headers],[25]]),1)/12,Data[[#Headers],[25]]*12,-LoanAmount,0,IF(PaymentsDue="End of Period",0,1)), "")</f>
        <v>57.011736138108901</v>
      </c>
      <c r="J20" s="4">
        <f>IFERROR(PMT(INDEX(Data[],ROW()-ROW(Data[[#Headers],[30]]),1)/12,Data[[#Headers],[30]]*12,-LoanAmount,0,IF(PaymentsDue="End of Period",0,1)), "")</f>
        <v>52.164733650311092</v>
      </c>
    </row>
    <row r="21" spans="2:10" ht="15" customHeight="1">
      <c r="B21" s="3">
        <f>IFERROR(MAX((ROW()-ROW(Data[[#Headers],[RATE]]))*0.0025+0.0175,0.0025), "")</f>
        <v>0.05</v>
      </c>
      <c r="C21" s="4">
        <f>IFERROR(PMT(INDEX(Data[],ROW()-ROW(Data[[#Headers],[3]]),1)/12,Data[[#Headers],[3]]*12,-LoanAmount,0,IF(PaymentsDue="End of Period",0,1)), "")</f>
        <v>299.70897104665477</v>
      </c>
      <c r="D21" s="4">
        <f>IFERROR(PMT(INDEX(Data[],ROW()-ROW(Data[[#Headers],[5]]),1)/12,Data[[#Headers],[5]]*12,-LoanAmount,0,IF(PaymentsDue="End of Period",0,1)), "")</f>
        <v>188.71233644010937</v>
      </c>
      <c r="E21" s="4">
        <f>IFERROR(PMT(INDEX(Data[],ROW()-ROW(Data[[#Headers],[10]]),1)/12,Data[[#Headers],[10]]*12,-LoanAmount,0,IF(PaymentsDue="End of Period",0,1)), "")</f>
        <v>106.06551523907524</v>
      </c>
      <c r="F21" s="4">
        <f>IFERROR(PMT(INDEX(Data[],ROW()-ROW(Data[[#Headers],[12]]),1)/12,Data[[#Headers],[12]]*12,-LoanAmount,0,IF(PaymentsDue="End of Period",0,1)), "")</f>
        <v>92.489041356985226</v>
      </c>
      <c r="G21" s="4">
        <f>IFERROR(PMT(INDEX(Data[],ROW()-ROW(Data[[#Headers],[15]]),1)/12,Data[[#Headers],[15]]*12,-LoanAmount,0,IF(PaymentsDue="End of Period",0,1)), "")</f>
        <v>79.079362674154453</v>
      </c>
      <c r="H21" s="4">
        <f>IFERROR(PMT(INDEX(Data[],ROW()-ROW(Data[[#Headers],[20]]),1)/12,Data[[#Headers],[20]]*12,-LoanAmount,0,IF(PaymentsDue="End of Period",0,1)), "")</f>
        <v>65.995573921665738</v>
      </c>
      <c r="I21" s="4">
        <f>IFERROR(PMT(INDEX(Data[],ROW()-ROW(Data[[#Headers],[25]]),1)/12,Data[[#Headers],[25]]*12,-LoanAmount,0,IF(PaymentsDue="End of Period",0,1)), "")</f>
        <v>58.459004150797909</v>
      </c>
      <c r="J21" s="4">
        <f>IFERROR(PMT(INDEX(Data[],ROW()-ROW(Data[[#Headers],[30]]),1)/12,Data[[#Headers],[30]]*12,-LoanAmount,0,IF(PaymentsDue="End of Period",0,1)), "")</f>
        <v>53.682162301213907</v>
      </c>
    </row>
    <row r="22" spans="2:10" ht="15" customHeight="1">
      <c r="B22" s="3">
        <f>IFERROR(MAX((ROW()-ROW(Data[[#Headers],[RATE]]))*0.0025+0.0175,0.0025), "")</f>
        <v>5.2500000000000005E-2</v>
      </c>
      <c r="C22" s="4">
        <f>IFERROR(PMT(INDEX(Data[],ROW()-ROW(Data[[#Headers],[3]]),1)/12,Data[[#Headers],[3]]*12,-LoanAmount,0,IF(PaymentsDue="End of Period",0,1)), "")</f>
        <v>300.83270514641202</v>
      </c>
      <c r="D22" s="4">
        <f>IFERROR(PMT(INDEX(Data[],ROW()-ROW(Data[[#Headers],[5]]),1)/12,Data[[#Headers],[5]]*12,-LoanAmount,0,IF(PaymentsDue="End of Period",0,1)), "")</f>
        <v>189.85983843426729</v>
      </c>
      <c r="E22" s="4">
        <f>IFERROR(PMT(INDEX(Data[],ROW()-ROW(Data[[#Headers],[10]]),1)/12,Data[[#Headers],[10]]*12,-LoanAmount,0,IF(PaymentsDue="End of Period",0,1)), "")</f>
        <v>107.29170140075239</v>
      </c>
      <c r="F22" s="4">
        <f>IFERROR(PMT(INDEX(Data[],ROW()-ROW(Data[[#Headers],[12]]),1)/12,Data[[#Headers],[12]]*12,-LoanAmount,0,IF(PaymentsDue="End of Period",0,1)), "")</f>
        <v>93.748154841585929</v>
      </c>
      <c r="G22" s="4">
        <f>IFERROR(PMT(INDEX(Data[],ROW()-ROW(Data[[#Headers],[15]]),1)/12,Data[[#Headers],[15]]*12,-LoanAmount,0,IF(PaymentsDue="End of Period",0,1)), "")</f>
        <v>80.387771544509548</v>
      </c>
      <c r="H22" s="4">
        <f>IFERROR(PMT(INDEX(Data[],ROW()-ROW(Data[[#Headers],[20]]),1)/12,Data[[#Headers],[20]]*12,-LoanAmount,0,IF(PaymentsDue="End of Period",0,1)), "")</f>
        <v>67.384416634513201</v>
      </c>
      <c r="I22" s="4">
        <f>IFERROR(PMT(INDEX(Data[],ROW()-ROW(Data[[#Headers],[25]]),1)/12,Data[[#Headers],[25]]*12,-LoanAmount,0,IF(PaymentsDue="End of Period",0,1)), "")</f>
        <v>59.924771517127589</v>
      </c>
      <c r="J22" s="4">
        <f>IFERROR(PMT(INDEX(Data[],ROW()-ROW(Data[[#Headers],[30]]),1)/12,Data[[#Headers],[30]]*12,-LoanAmount,0,IF(PaymentsDue="End of Period",0,1)), "")</f>
        <v>55.220370214189835</v>
      </c>
    </row>
    <row r="23" spans="2:10" ht="15" customHeight="1">
      <c r="B23" s="3">
        <f>IFERROR(MAX((ROW()-ROW(Data[[#Headers],[RATE]]))*0.0025+0.0175,0.0025), "")</f>
        <v>5.5E-2</v>
      </c>
      <c r="C23" s="4">
        <f>IFERROR(PMT(INDEX(Data[],ROW()-ROW(Data[[#Headers],[3]]),1)/12,Data[[#Headers],[3]]*12,-LoanAmount,0,IF(PaymentsDue="End of Period",0,1)), "")</f>
        <v>301.95901804310284</v>
      </c>
      <c r="D23" s="4">
        <f>IFERROR(PMT(INDEX(Data[],ROW()-ROW(Data[[#Headers],[5]]),1)/12,Data[[#Headers],[5]]*12,-LoanAmount,0,IF(PaymentsDue="End of Period",0,1)), "")</f>
        <v>191.01162171782241</v>
      </c>
      <c r="E23" s="4">
        <f>IFERROR(PMT(INDEX(Data[],ROW()-ROW(Data[[#Headers],[10]]),1)/12,Data[[#Headers],[10]]*12,-LoanAmount,0,IF(PaymentsDue="End of Period",0,1)), "")</f>
        <v>108.52627796048073</v>
      </c>
      <c r="F23" s="4">
        <f>IFERROR(PMT(INDEX(Data[],ROW()-ROW(Data[[#Headers],[12]]),1)/12,Data[[#Headers],[12]]*12,-LoanAmount,0,IF(PaymentsDue="End of Period",0,1)), "")</f>
        <v>95.017216895403436</v>
      </c>
      <c r="G23" s="4">
        <f>IFERROR(PMT(INDEX(Data[],ROW()-ROW(Data[[#Headers],[15]]),1)/12,Data[[#Headers],[15]]*12,-LoanAmount,0,IF(PaymentsDue="End of Period",0,1)), "")</f>
        <v>81.708345462113925</v>
      </c>
      <c r="H23" s="4">
        <f>IFERROR(PMT(INDEX(Data[],ROW()-ROW(Data[[#Headers],[20]]),1)/12,Data[[#Headers],[20]]*12,-LoanAmount,0,IF(PaymentsDue="End of Period",0,1)), "")</f>
        <v>68.78873078592386</v>
      </c>
      <c r="I23" s="4">
        <f>IFERROR(PMT(INDEX(Data[],ROW()-ROW(Data[[#Headers],[25]]),1)/12,Data[[#Headers],[25]]*12,-LoanAmount,0,IF(PaymentsDue="End of Period",0,1)), "")</f>
        <v>61.40874922814703</v>
      </c>
      <c r="J23" s="4">
        <f>IFERROR(PMT(INDEX(Data[],ROW()-ROW(Data[[#Headers],[30]]),1)/12,Data[[#Headers],[30]]*12,-LoanAmount,0,IF(PaymentsDue="End of Period",0,1)), "")</f>
        <v>56.778900134700287</v>
      </c>
    </row>
    <row r="24" spans="2:10" ht="15" customHeight="1">
      <c r="B24" s="3">
        <f>IFERROR(MAX((ROW()-ROW(Data[[#Headers],[RATE]]))*0.0025+0.0175,0.0025), "")</f>
        <v>5.7500000000000002E-2</v>
      </c>
      <c r="C24" s="4">
        <f>IFERROR(PMT(INDEX(Data[],ROW()-ROW(Data[[#Headers],[3]]),1)/12,Data[[#Headers],[3]]*12,-LoanAmount,0,IF(PaymentsDue="End of Period",0,1)), "")</f>
        <v>303.08790831569002</v>
      </c>
      <c r="D24" s="4">
        <f>IFERROR(PMT(INDEX(Data[],ROW()-ROW(Data[[#Headers],[5]]),1)/12,Data[[#Headers],[5]]*12,-LoanAmount,0,IF(PaymentsDue="End of Period",0,1)), "")</f>
        <v>192.16768210775527</v>
      </c>
      <c r="E24" s="4">
        <f>IFERROR(PMT(INDEX(Data[],ROW()-ROW(Data[[#Headers],[10]]),1)/12,Data[[#Headers],[10]]*12,-LoanAmount,0,IF(PaymentsDue="End of Period",0,1)), "")</f>
        <v>109.76922006930285</v>
      </c>
      <c r="F24" s="4">
        <f>IFERROR(PMT(INDEX(Data[],ROW()-ROW(Data[[#Headers],[12]]),1)/12,Data[[#Headers],[12]]*12,-LoanAmount,0,IF(PaymentsDue="End of Period",0,1)), "")</f>
        <v>96.296186565069206</v>
      </c>
      <c r="G24" s="4">
        <f>IFERROR(PMT(INDEX(Data[],ROW()-ROW(Data[[#Headers],[15]]),1)/12,Data[[#Headers],[15]]*12,-LoanAmount,0,IF(PaymentsDue="End of Period",0,1)), "")</f>
        <v>83.041008701966604</v>
      </c>
      <c r="H24" s="4">
        <f>IFERROR(PMT(INDEX(Data[],ROW()-ROW(Data[[#Headers],[20]]),1)/12,Data[[#Headers],[20]]*12,-LoanAmount,0,IF(PaymentsDue="End of Period",0,1)), "")</f>
        <v>70.208350787105431</v>
      </c>
      <c r="I24" s="4">
        <f>IFERROR(PMT(INDEX(Data[],ROW()-ROW(Data[[#Headers],[25]]),1)/12,Data[[#Headers],[25]]*12,-LoanAmount,0,IF(PaymentsDue="End of Period",0,1)), "")</f>
        <v>62.910640242265814</v>
      </c>
      <c r="J24" s="4">
        <f>IFERROR(PMT(INDEX(Data[],ROW()-ROW(Data[[#Headers],[30]]),1)/12,Data[[#Headers],[30]]*12,-LoanAmount,0,IF(PaymentsDue="End of Period",0,1)), "")</f>
        <v>58.357285644355301</v>
      </c>
    </row>
    <row r="25" spans="2:10" ht="15" customHeight="1">
      <c r="B25" s="3">
        <f>IFERROR(MAX((ROW()-ROW(Data[[#Headers],[RATE]]))*0.0025+0.0175,0.0025), "")</f>
        <v>6.0000000000000005E-2</v>
      </c>
      <c r="C25" s="4">
        <f>IFERROR(PMT(INDEX(Data[],ROW()-ROW(Data[[#Headers],[3]]),1)/12,Data[[#Headers],[3]]*12,-LoanAmount,0,IF(PaymentsDue="End of Period",0,1)), "")</f>
        <v>304.21937451555112</v>
      </c>
      <c r="D25" s="4">
        <f>IFERROR(PMT(INDEX(Data[],ROW()-ROW(Data[[#Headers],[5]]),1)/12,Data[[#Headers],[5]]*12,-LoanAmount,0,IF(PaymentsDue="End of Period",0,1)), "")</f>
        <v>193.32801529427914</v>
      </c>
      <c r="E25" s="4">
        <f>IFERROR(PMT(INDEX(Data[],ROW()-ROW(Data[[#Headers],[10]]),1)/12,Data[[#Headers],[10]]*12,-LoanAmount,0,IF(PaymentsDue="End of Period",0,1)), "")</f>
        <v>111.02050194164944</v>
      </c>
      <c r="F25" s="4">
        <f>IFERROR(PMT(INDEX(Data[],ROW()-ROW(Data[[#Headers],[12]]),1)/12,Data[[#Headers],[12]]*12,-LoanAmount,0,IF(PaymentsDue="End of Period",0,1)), "")</f>
        <v>97.585021357627852</v>
      </c>
      <c r="G25" s="4">
        <f>IFERROR(PMT(INDEX(Data[],ROW()-ROW(Data[[#Headers],[15]]),1)/12,Data[[#Headers],[15]]*12,-LoanAmount,0,IF(PaymentsDue="End of Period",0,1)), "")</f>
        <v>84.385682804845132</v>
      </c>
      <c r="H25" s="4">
        <f>IFERROR(PMT(INDEX(Data[],ROW()-ROW(Data[[#Headers],[20]]),1)/12,Data[[#Headers],[20]]*12,-LoanAmount,0,IF(PaymentsDue="End of Period",0,1)), "")</f>
        <v>71.643105847816486</v>
      </c>
      <c r="I25" s="4">
        <f>IFERROR(PMT(INDEX(Data[],ROW()-ROW(Data[[#Headers],[25]]),1)/12,Data[[#Headers],[25]]*12,-LoanAmount,0,IF(PaymentsDue="End of Period",0,1)), "")</f>
        <v>64.430140148550862</v>
      </c>
      <c r="J25" s="4">
        <f>IFERROR(PMT(INDEX(Data[],ROW()-ROW(Data[[#Headers],[30]]),1)/12,Data[[#Headers],[30]]*12,-LoanAmount,0,IF(PaymentsDue="End of Period",0,1)), "")</f>
        <v>59.955052515275227</v>
      </c>
    </row>
    <row r="26" spans="2:10" ht="15" customHeight="1">
      <c r="B26" s="3">
        <f>IFERROR(MAX((ROW()-ROW(Data[[#Headers],[RATE]]))*0.0025+0.0175,0.0025), "")</f>
        <v>6.25E-2</v>
      </c>
      <c r="C26" s="4">
        <f>IFERROR(PMT(INDEX(Data[],ROW()-ROW(Data[[#Headers],[3]]),1)/12,Data[[#Headers],[3]]*12,-LoanAmount,0,IF(PaymentsDue="End of Period",0,1)), "")</f>
        <v>305.35341516654842</v>
      </c>
      <c r="D26" s="4">
        <f>IFERROR(PMT(INDEX(Data[],ROW()-ROW(Data[[#Headers],[5]]),1)/12,Data[[#Headers],[5]]*12,-LoanAmount,0,IF(PaymentsDue="End of Period",0,1)), "")</f>
        <v>194.49261684136638</v>
      </c>
      <c r="E26" s="4">
        <f>IFERROR(PMT(INDEX(Data[],ROW()-ROW(Data[[#Headers],[10]]),1)/12,Data[[#Headers],[10]]*12,-LoanAmount,0,IF(PaymentsDue="End of Period",0,1)), "")</f>
        <v>112.28009686669012</v>
      </c>
      <c r="F26" s="4">
        <f>IFERROR(PMT(INDEX(Data[],ROW()-ROW(Data[[#Headers],[12]]),1)/12,Data[[#Headers],[12]]*12,-LoanAmount,0,IF(PaymentsDue="End of Period",0,1)), "")</f>
        <v>98.883677266755697</v>
      </c>
      <c r="G26" s="4">
        <f>IFERROR(PMT(INDEX(Data[],ROW()-ROW(Data[[#Headers],[15]]),1)/12,Data[[#Headers],[15]]*12,-LoanAmount,0,IF(PaymentsDue="End of Period",0,1)), "")</f>
        <v>85.742286650016752</v>
      </c>
      <c r="H26" s="4">
        <f>IFERROR(PMT(INDEX(Data[],ROW()-ROW(Data[[#Headers],[20]]),1)/12,Data[[#Headers],[20]]*12,-LoanAmount,0,IF(PaymentsDue="End of Period",0,1)), "")</f>
        <v>73.092820237756882</v>
      </c>
      <c r="I26" s="4">
        <f>IFERROR(PMT(INDEX(Data[],ROW()-ROW(Data[[#Headers],[25]]),1)/12,Data[[#Headers],[25]]*12,-LoanAmount,0,IF(PaymentsDue="End of Period",0,1)), "")</f>
        <v>65.966937831504325</v>
      </c>
      <c r="J26" s="4">
        <f>IFERROR(PMT(INDEX(Data[],ROW()-ROW(Data[[#Headers],[30]]),1)/12,Data[[#Headers],[30]]*12,-LoanAmount,0,IF(PaymentsDue="End of Period",0,1)), "")</f>
        <v>61.571720042639157</v>
      </c>
    </row>
    <row r="27" spans="2:10" ht="15" customHeight="1">
      <c r="B27" s="3">
        <f>IFERROR(MAX((ROW()-ROW(Data[[#Headers],[RATE]]))*0.0025+0.0175,0.0025), "")</f>
        <v>6.5000000000000002E-2</v>
      </c>
      <c r="C27" s="4">
        <f>IFERROR(PMT(INDEX(Data[],ROW()-ROW(Data[[#Headers],[3]]),1)/12,Data[[#Headers],[3]]*12,-LoanAmount,0,IF(PaymentsDue="End of Period",0,1)), "")</f>
        <v>306.49002876509786</v>
      </c>
      <c r="D27" s="4">
        <f>IFERROR(PMT(INDEX(Data[],ROW()-ROW(Data[[#Headers],[5]]),1)/12,Data[[#Headers],[5]]*12,-LoanAmount,0,IF(PaymentsDue="End of Period",0,1)), "")</f>
        <v>195.66148218728543</v>
      </c>
      <c r="E27" s="4">
        <f>IFERROR(PMT(INDEX(Data[],ROW()-ROW(Data[[#Headers],[10]]),1)/12,Data[[#Headers],[10]]*12,-LoanAmount,0,IF(PaymentsDue="End of Period",0,1)), "")</f>
        <v>113.54797722002601</v>
      </c>
      <c r="F27" s="4">
        <f>IFERROR(PMT(INDEX(Data[],ROW()-ROW(Data[[#Headers],[12]]),1)/12,Data[[#Headers],[12]]*12,-LoanAmount,0,IF(PaymentsDue="End of Period",0,1)), "")</f>
        <v>100.19210879973242</v>
      </c>
      <c r="G27" s="4">
        <f>IFERROR(PMT(INDEX(Data[],ROW()-ROW(Data[[#Headers],[15]]),1)/12,Data[[#Headers],[15]]*12,-LoanAmount,0,IF(PaymentsDue="End of Period",0,1)), "")</f>
        <v>87.110736529736158</v>
      </c>
      <c r="H27" s="4">
        <f>IFERROR(PMT(INDEX(Data[],ROW()-ROW(Data[[#Headers],[20]]),1)/12,Data[[#Headers],[20]]*12,-LoanAmount,0,IF(PaymentsDue="End of Period",0,1)), "")</f>
        <v>74.557313551509708</v>
      </c>
      <c r="I27" s="4">
        <f>IFERROR(PMT(INDEX(Data[],ROW()-ROW(Data[[#Headers],[25]]),1)/12,Data[[#Headers],[25]]*12,-LoanAmount,0,IF(PaymentsDue="End of Period",0,1)), "")</f>
        <v>67.520716134763958</v>
      </c>
      <c r="J27" s="4">
        <f>IFERROR(PMT(INDEX(Data[],ROW()-ROW(Data[[#Headers],[30]]),1)/12,Data[[#Headers],[30]]*12,-LoanAmount,0,IF(PaymentsDue="End of Period",0,1)), "")</f>
        <v>63.206802349296375</v>
      </c>
    </row>
    <row r="28" spans="2:10" ht="15" customHeight="1">
      <c r="B28" s="3">
        <f>IFERROR(MAX((ROW()-ROW(Data[[#Headers],[RATE]]))*0.0025+0.0175,0.0025), "")</f>
        <v>6.7500000000000004E-2</v>
      </c>
      <c r="C28" s="4">
        <f>IFERROR(PMT(INDEX(Data[],ROW()-ROW(Data[[#Headers],[3]]),1)/12,Data[[#Headers],[3]]*12,-LoanAmount,0,IF(PaymentsDue="End of Period",0,1)), "")</f>
        <v>307.62921378024174</v>
      </c>
      <c r="D28" s="4">
        <f>IFERROR(PMT(INDEX(Data[],ROW()-ROW(Data[[#Headers],[5]]),1)/12,Data[[#Headers],[5]]*12,-LoanAmount,0,IF(PaymentsDue="End of Period",0,1)), "")</f>
        <v>196.83460664515269</v>
      </c>
      <c r="E28" s="4">
        <f>IFERROR(PMT(INDEX(Data[],ROW()-ROW(Data[[#Headers],[10]]),1)/12,Data[[#Headers],[10]]*12,-LoanAmount,0,IF(PaymentsDue="End of Period",0,1)), "")</f>
        <v>114.82411447571582</v>
      </c>
      <c r="F28" s="4">
        <f>IFERROR(PMT(INDEX(Data[],ROW()-ROW(Data[[#Headers],[12]]),1)/12,Data[[#Headers],[12]]*12,-LoanAmount,0,IF(PaymentsDue="End of Period",0,1)), "")</f>
        <v>101.51026900513602</v>
      </c>
      <c r="G28" s="4">
        <f>IFERROR(PMT(INDEX(Data[],ROW()-ROW(Data[[#Headers],[15]]),1)/12,Data[[#Headers],[15]]*12,-LoanAmount,0,IF(PaymentsDue="End of Period",0,1)), "")</f>
        <v>88.490946225402126</v>
      </c>
      <c r="H28" s="4">
        <f>IFERROR(PMT(INDEX(Data[],ROW()-ROW(Data[[#Headers],[20]]),1)/12,Data[[#Headers],[20]]*12,-LoanAmount,0,IF(PaymentsDue="End of Period",0,1)), "")</f>
        <v>76.036400976305558</v>
      </c>
      <c r="I28" s="4">
        <f>IFERROR(PMT(INDEX(Data[],ROW()-ROW(Data[[#Headers],[25]]),1)/12,Data[[#Headers],[25]]*12,-LoanAmount,0,IF(PaymentsDue="End of Period",0,1)), "")</f>
        <v>69.091152521264675</v>
      </c>
      <c r="J28" s="4">
        <f>IFERROR(PMT(INDEX(Data[],ROW()-ROW(Data[[#Headers],[30]]),1)/12,Data[[#Headers],[30]]*12,-LoanAmount,0,IF(PaymentsDue="End of Period",0,1)), "")</f>
        <v>64.859809656821525</v>
      </c>
    </row>
    <row r="29" spans="2:10" ht="15" customHeight="1">
      <c r="B29" s="3">
        <f>IFERROR(MAX((ROW()-ROW(Data[[#Headers],[RATE]]))*0.0025+0.0175,0.0025), "")</f>
        <v>7.0000000000000007E-2</v>
      </c>
      <c r="C29" s="4">
        <f>IFERROR(PMT(INDEX(Data[],ROW()-ROW(Data[[#Headers],[3]]),1)/12,Data[[#Headers],[3]]*12,-LoanAmount,0,IF(PaymentsDue="End of Period",0,1)), "")</f>
        <v>308.77096865371942</v>
      </c>
      <c r="D29" s="4">
        <f>IFERROR(PMT(INDEX(Data[],ROW()-ROW(Data[[#Headers],[5]]),1)/12,Data[[#Headers],[5]]*12,-LoanAmount,0,IF(PaymentsDue="End of Period",0,1)), "")</f>
        <v>198.01198540349534</v>
      </c>
      <c r="E29" s="4">
        <f>IFERROR(PMT(INDEX(Data[],ROW()-ROW(Data[[#Headers],[10]]),1)/12,Data[[#Headers],[10]]*12,-LoanAmount,0,IF(PaymentsDue="End of Period",0,1)), "")</f>
        <v>116.10847921862405</v>
      </c>
      <c r="F29" s="4">
        <f>IFERROR(PMT(INDEX(Data[],ROW()-ROW(Data[[#Headers],[12]]),1)/12,Data[[#Headers],[12]]*12,-LoanAmount,0,IF(PaymentsDue="End of Period",0,1)), "")</f>
        <v>102.8381095012281</v>
      </c>
      <c r="G29" s="4">
        <f>IFERROR(PMT(INDEX(Data[],ROW()-ROW(Data[[#Headers],[15]]),1)/12,Data[[#Headers],[15]]*12,-LoanAmount,0,IF(PaymentsDue="End of Period",0,1)), "")</f>
        <v>89.882827085242695</v>
      </c>
      <c r="H29" s="4">
        <f>IFERROR(PMT(INDEX(Data[],ROW()-ROW(Data[[#Headers],[20]]),1)/12,Data[[#Headers],[20]]*12,-LoanAmount,0,IF(PaymentsDue="End of Period",0,1)), "")</f>
        <v>77.529893561887462</v>
      </c>
      <c r="I29" s="4">
        <f>IFERROR(PMT(INDEX(Data[],ROW()-ROW(Data[[#Headers],[25]]),1)/12,Data[[#Headers],[25]]*12,-LoanAmount,0,IF(PaymentsDue="End of Period",0,1)), "")</f>
        <v>70.677919727509178</v>
      </c>
      <c r="J29" s="4">
        <f>IFERROR(PMT(INDEX(Data[],ROW()-ROW(Data[[#Headers],[30]]),1)/12,Data[[#Headers],[30]]*12,-LoanAmount,0,IF(PaymentsDue="End of Period",0,1)), "")</f>
        <v>66.530249517918321</v>
      </c>
    </row>
    <row r="30" spans="2:10" ht="15" customHeight="1">
      <c r="B30" s="3">
        <f>IFERROR(MAX((ROW()-ROW(Data[[#Headers],[RATE]]))*0.0025+0.0175,0.0025), "")</f>
        <v>7.2500000000000009E-2</v>
      </c>
      <c r="C30" s="4">
        <f>IFERROR(PMT(INDEX(Data[],ROW()-ROW(Data[[#Headers],[3]]),1)/12,Data[[#Headers],[3]]*12,-LoanAmount,0,IF(PaymentsDue="End of Period",0,1)), "")</f>
        <v>309.91529180004181</v>
      </c>
      <c r="D30" s="4">
        <f>IFERROR(PMT(INDEX(Data[],ROW()-ROW(Data[[#Headers],[5]]),1)/12,Data[[#Headers],[5]]*12,-LoanAmount,0,IF(PaymentsDue="End of Period",0,1)), "")</f>
        <v>199.19361352682739</v>
      </c>
      <c r="E30" s="4">
        <f>IFERROR(PMT(INDEX(Data[],ROW()-ROW(Data[[#Headers],[10]]),1)/12,Data[[#Headers],[10]]*12,-LoanAmount,0,IF(PaymentsDue="End of Period",0,1)), "")</f>
        <v>117.40104115708263</v>
      </c>
      <c r="F30" s="4">
        <f>IFERROR(PMT(INDEX(Data[],ROW()-ROW(Data[[#Headers],[12]]),1)/12,Data[[#Headers],[12]]*12,-LoanAmount,0,IF(PaymentsDue="End of Period",0,1)), "")</f>
        <v>104.17558050499785</v>
      </c>
      <c r="G30" s="4">
        <f>IFERROR(PMT(INDEX(Data[],ROW()-ROW(Data[[#Headers],[15]]),1)/12,Data[[#Headers],[15]]*12,-LoanAmount,0,IF(PaymentsDue="End of Period",0,1)), "")</f>
        <v>91.286288103398618</v>
      </c>
      <c r="H30" s="4">
        <f>IFERROR(PMT(INDEX(Data[],ROW()-ROW(Data[[#Headers],[20]]),1)/12,Data[[#Headers],[20]]*12,-LoanAmount,0,IF(PaymentsDue="End of Period",0,1)), "")</f>
        <v>79.037598491767653</v>
      </c>
      <c r="I30" s="4">
        <f>IFERROR(PMT(INDEX(Data[],ROW()-ROW(Data[[#Headers],[25]]),1)/12,Data[[#Headers],[25]]*12,-LoanAmount,0,IF(PaymentsDue="End of Period",0,1)), "")</f>
        <v>72.280686409716566</v>
      </c>
      <c r="J30" s="4">
        <f>IFERROR(PMT(INDEX(Data[],ROW()-ROW(Data[[#Headers],[30]]),1)/12,Data[[#Headers],[30]]*12,-LoanAmount,0,IF(PaymentsDue="End of Period",0,1)), "")</f>
        <v>68.21762800561919</v>
      </c>
    </row>
    <row r="31" spans="2:10" ht="15" customHeight="1">
      <c r="B31" s="3">
        <f>IFERROR(MAX((ROW()-ROW(Data[[#Headers],[RATE]]))*0.0025+0.0175,0.0025), "")</f>
        <v>7.5000000000000011E-2</v>
      </c>
      <c r="C31" s="4">
        <f>IFERROR(PMT(INDEX(Data[],ROW()-ROW(Data[[#Headers],[3]]),1)/12,Data[[#Headers],[3]]*12,-LoanAmount,0,IF(PaymentsDue="End of Period",0,1)), "")</f>
        <v>311.06218160656431</v>
      </c>
      <c r="D31" s="4">
        <f>IFERROR(PMT(INDEX(Data[],ROW()-ROW(Data[[#Headers],[5]]),1)/12,Data[[#Headers],[5]]*12,-LoanAmount,0,IF(PaymentsDue="End of Period",0,1)), "")</f>
        <v>200.37948595623766</v>
      </c>
      <c r="E31" s="4">
        <f>IFERROR(PMT(INDEX(Data[],ROW()-ROW(Data[[#Headers],[10]]),1)/12,Data[[#Headers],[10]]*12,-LoanAmount,0,IF(PaymentsDue="End of Period",0,1)), "")</f>
        <v>118.70176913585424</v>
      </c>
      <c r="F31" s="4">
        <f>IFERROR(PMT(INDEX(Data[],ROW()-ROW(Data[[#Headers],[12]]),1)/12,Data[[#Headers],[12]]*12,-LoanAmount,0,IF(PaymentsDue="End of Period",0,1)), "")</f>
        <v>105.5226308618314</v>
      </c>
      <c r="G31" s="4">
        <f>IFERROR(PMT(INDEX(Data[],ROW()-ROW(Data[[#Headers],[15]]),1)/12,Data[[#Headers],[15]]*12,-LoanAmount,0,IF(PaymentsDue="End of Period",0,1)), "")</f>
        <v>92.701236000273809</v>
      </c>
      <c r="H31" s="4">
        <f>IFERROR(PMT(INDEX(Data[],ROW()-ROW(Data[[#Headers],[20]]),1)/12,Data[[#Headers],[20]]*12,-LoanAmount,0,IF(PaymentsDue="End of Period",0,1)), "")</f>
        <v>80.559319355180733</v>
      </c>
      <c r="I31" s="4">
        <f>IFERROR(PMT(INDEX(Data[],ROW()-ROW(Data[[#Headers],[25]]),1)/12,Data[[#Headers],[25]]*12,-LoanAmount,0,IF(PaymentsDue="End of Period",0,1)), "")</f>
        <v>73.89911777974595</v>
      </c>
      <c r="J31" s="4">
        <f>IFERROR(PMT(INDEX(Data[],ROW()-ROW(Data[[#Headers],[30]]),1)/12,Data[[#Headers],[30]]*12,-LoanAmount,0,IF(PaymentsDue="End of Period",0,1)), "")</f>
        <v>69.921450855277939</v>
      </c>
    </row>
    <row r="32" spans="2:10" ht="15" customHeight="1">
      <c r="B32" s="3">
        <f>IFERROR(MAX((ROW()-ROW(Data[[#Headers],[RATE]]))*0.0025+0.0175,0.0025), "")</f>
        <v>7.7499999999999999E-2</v>
      </c>
      <c r="C32" s="4">
        <f>IFERROR(PMT(INDEX(Data[],ROW()-ROW(Data[[#Headers],[3]]),1)/12,Data[[#Headers],[3]]*12,-LoanAmount,0,IF(PaymentsDue="End of Period",0,1)), "")</f>
        <v>312.21163643356266</v>
      </c>
      <c r="D32" s="4">
        <f>IFERROR(PMT(INDEX(Data[],ROW()-ROW(Data[[#Headers],[5]]),1)/12,Data[[#Headers],[5]]*12,-LoanAmount,0,IF(PaymentsDue="End of Period",0,1)), "")</f>
        <v>201.5695975099903</v>
      </c>
      <c r="E32" s="4">
        <f>IFERROR(PMT(INDEX(Data[],ROW()-ROW(Data[[#Headers],[10]]),1)/12,Data[[#Headers],[10]]*12,-LoanAmount,0,IF(PaymentsDue="End of Period",0,1)), "")</f>
        <v>120.01063114938812</v>
      </c>
      <c r="F32" s="4">
        <f>IFERROR(PMT(INDEX(Data[],ROW()-ROW(Data[[#Headers],[12]]),1)/12,Data[[#Headers],[12]]*12,-LoanAmount,0,IF(PaymentsDue="End of Period",0,1)), "")</f>
        <v>106.87920807577348</v>
      </c>
      <c r="G32" s="4">
        <f>IFERROR(PMT(INDEX(Data[],ROW()-ROW(Data[[#Headers],[15]]),1)/12,Data[[#Headers],[15]]*12,-LoanAmount,0,IF(PaymentsDue="End of Period",0,1)), "")</f>
        <v>94.127575304021605</v>
      </c>
      <c r="H32" s="4">
        <f>IFERROR(PMT(INDEX(Data[],ROW()-ROW(Data[[#Headers],[20]]),1)/12,Data[[#Headers],[20]]*12,-LoanAmount,0,IF(PaymentsDue="End of Period",0,1)), "")</f>
        <v>82.094856419055461</v>
      </c>
      <c r="I32" s="4">
        <f>IFERROR(PMT(INDEX(Data[],ROW()-ROW(Data[[#Headers],[25]]),1)/12,Data[[#Headers],[25]]*12,-LoanAmount,0,IF(PaymentsDue="End of Period",0,1)), "")</f>
        <v>75.532876228830588</v>
      </c>
      <c r="J32" s="4">
        <f>IFERROR(PMT(INDEX(Data[],ROW()-ROW(Data[[#Headers],[30]]),1)/12,Data[[#Headers],[30]]*12,-LoanAmount,0,IF(PaymentsDue="End of Period",0,1)), "")</f>
        <v>71.641224555904316</v>
      </c>
    </row>
    <row r="33" spans="2:10" ht="15" customHeight="1">
      <c r="B33" s="3">
        <f>IFERROR(MAX((ROW()-ROW(Data[[#Headers],[RATE]]))*0.0025+0.0175,0.0025), "")</f>
        <v>0.08</v>
      </c>
      <c r="C33" s="4">
        <f>IFERROR(PMT(INDEX(Data[],ROW()-ROW(Data[[#Headers],[3]]),1)/12,Data[[#Headers],[3]]*12,-LoanAmount,0,IF(PaymentsDue="End of Period",0,1)), "")</f>
        <v>313.36365461430847</v>
      </c>
      <c r="D33" s="4">
        <f>IFERROR(PMT(INDEX(Data[],ROW()-ROW(Data[[#Headers],[5]]),1)/12,Data[[#Headers],[5]]*12,-LoanAmount,0,IF(PaymentsDue="End of Period",0,1)), "")</f>
        <v>202.76394288413681</v>
      </c>
      <c r="E33" s="4">
        <f>IFERROR(PMT(INDEX(Data[],ROW()-ROW(Data[[#Headers],[10]]),1)/12,Data[[#Headers],[10]]*12,-LoanAmount,0,IF(PaymentsDue="End of Period",0,1)), "")</f>
        <v>121.32759435535694</v>
      </c>
      <c r="F33" s="4">
        <f>IFERROR(PMT(INDEX(Data[],ROW()-ROW(Data[[#Headers],[12]]),1)/12,Data[[#Headers],[12]]*12,-LoanAmount,0,IF(PaymentsDue="End of Period",0,1)), "")</f>
        <v>108.24525834034816</v>
      </c>
      <c r="G33" s="4">
        <f>IFERROR(PMT(INDEX(Data[],ROW()-ROW(Data[[#Headers],[15]]),1)/12,Data[[#Headers],[15]]*12,-LoanAmount,0,IF(PaymentsDue="End of Period",0,1)), "")</f>
        <v>95.565208433035139</v>
      </c>
      <c r="H33" s="4">
        <f>IFERROR(PMT(INDEX(Data[],ROW()-ROW(Data[[#Headers],[20]]),1)/12,Data[[#Headers],[20]]*12,-LoanAmount,0,IF(PaymentsDue="End of Period",0,1)), "")</f>
        <v>83.64400689934628</v>
      </c>
      <c r="I33" s="4">
        <f>IFERROR(PMT(INDEX(Data[],ROW()-ROW(Data[[#Headers],[25]]),1)/12,Data[[#Headers],[25]]*12,-LoanAmount,0,IF(PaymentsDue="End of Period",0,1)), "")</f>
        <v>77.181621937300307</v>
      </c>
      <c r="J33" s="4">
        <f>IFERROR(PMT(INDEX(Data[],ROW()-ROW(Data[[#Headers],[30]]),1)/12,Data[[#Headers],[30]]*12,-LoanAmount,0,IF(PaymentsDue="End of Period",0,1)), "")</f>
        <v>73.37645738793762</v>
      </c>
    </row>
    <row r="34" spans="2:10" ht="15" customHeight="1">
      <c r="B34" s="3">
        <f>IFERROR(MAX((ROW()-ROW(Data[[#Headers],[RATE]]))*0.0025+0.0175,0.0025), "")</f>
        <v>8.2500000000000004E-2</v>
      </c>
      <c r="C34" s="4">
        <f>IFERROR(PMT(INDEX(Data[],ROW()-ROW(Data[[#Headers],[3]]),1)/12,Data[[#Headers],[3]]*12,-LoanAmount,0,IF(PaymentsDue="End of Period",0,1)), "")</f>
        <v>314.51823445514697</v>
      </c>
      <c r="D34" s="4">
        <f>IFERROR(PMT(INDEX(Data[],ROW()-ROW(Data[[#Headers],[5]]),1)/12,Data[[#Headers],[5]]*12,-LoanAmount,0,IF(PaymentsDue="End of Period",0,1)), "")</f>
        <v>203.96251665314057</v>
      </c>
      <c r="E34" s="4">
        <f>IFERROR(PMT(INDEX(Data[],ROW()-ROW(Data[[#Headers],[10]]),1)/12,Data[[#Headers],[10]]*12,-LoanAmount,0,IF(PaymentsDue="End of Period",0,1)), "")</f>
        <v>122.65262508846416</v>
      </c>
      <c r="F34" s="4">
        <f>IFERROR(PMT(INDEX(Data[],ROW()-ROW(Data[[#Headers],[12]]),1)/12,Data[[#Headers],[12]]*12,-LoanAmount,0,IF(PaymentsDue="End of Period",0,1)), "")</f>
        <v>109.62072656990408</v>
      </c>
      <c r="G34" s="4">
        <f>IFERROR(PMT(INDEX(Data[],ROW()-ROW(Data[[#Headers],[15]]),1)/12,Data[[#Headers],[15]]*12,-LoanAmount,0,IF(PaymentsDue="End of Period",0,1)), "")</f>
        <v>97.014035779311527</v>
      </c>
      <c r="H34" s="4">
        <f>IFERROR(PMT(INDEX(Data[],ROW()-ROW(Data[[#Headers],[20]]),1)/12,Data[[#Headers],[20]]*12,-LoanAmount,0,IF(PaymentsDue="End of Period",0,1)), "")</f>
        <v>85.206565231087126</v>
      </c>
      <c r="I34" s="4">
        <f>IFERROR(PMT(INDEX(Data[],ROW()-ROW(Data[[#Headers],[25]]),1)/12,Data[[#Headers],[25]]*12,-LoanAmount,0,IF(PaymentsDue="End of Period",0,1)), "")</f>
        <v>78.84501346861876</v>
      </c>
      <c r="J34" s="4">
        <f>IFERROR(PMT(INDEX(Data[],ROW()-ROW(Data[[#Headers],[30]]),1)/12,Data[[#Headers],[30]]*12,-LoanAmount,0,IF(PaymentsDue="End of Period",0,1)), "")</f>
        <v>75.126660405092395</v>
      </c>
    </row>
    <row r="35" spans="2:10" ht="15" customHeight="1">
      <c r="B35" s="3">
        <f>IFERROR(MAX((ROW()-ROW(Data[[#Headers],[RATE]]))*0.0025+0.0175,0.0025), "")</f>
        <v>8.5000000000000006E-2</v>
      </c>
      <c r="C35" s="4">
        <f>IFERROR(PMT(INDEX(Data[],ROW()-ROW(Data[[#Headers],[3]]),1)/12,Data[[#Headers],[3]]*12,-LoanAmount,0,IF(PaymentsDue="End of Period",0,1)), "")</f>
        <v>315.67537423557394</v>
      </c>
      <c r="D35" s="4">
        <f>IFERROR(PMT(INDEX(Data[],ROW()-ROW(Data[[#Headers],[5]]),1)/12,Data[[#Headers],[5]]*12,-LoanAmount,0,IF(PaymentsDue="End of Period",0,1)), "")</f>
        <v>205.16531327051251</v>
      </c>
      <c r="E35" s="4">
        <f>IFERROR(PMT(INDEX(Data[],ROW()-ROW(Data[[#Headers],[10]]),1)/12,Data[[#Headers],[10]]*12,-LoanAmount,0,IF(PaymentsDue="End of Period",0,1)), "")</f>
        <v>123.98568887451113</v>
      </c>
      <c r="F35" s="4">
        <f>IFERROR(PMT(INDEX(Data[],ROW()-ROW(Data[[#Headers],[12]]),1)/12,Data[[#Headers],[12]]*12,-LoanAmount,0,IF(PaymentsDue="End of Period",0,1)), "")</f>
        <v>111.00555643145093</v>
      </c>
      <c r="G35" s="4">
        <f>IFERROR(PMT(INDEX(Data[],ROW()-ROW(Data[[#Headers],[15]]),1)/12,Data[[#Headers],[15]]*12,-LoanAmount,0,IF(PaymentsDue="End of Period",0,1)), "")</f>
        <v>98.473955792559323</v>
      </c>
      <c r="H35" s="4">
        <f>IFERROR(PMT(INDEX(Data[],ROW()-ROW(Data[[#Headers],[20]]),1)/12,Data[[#Headers],[20]]*12,-LoanAmount,0,IF(PaymentsDue="End of Period",0,1)), "")</f>
        <v>86.782323336553404</v>
      </c>
      <c r="I35" s="4">
        <f>IFERROR(PMT(INDEX(Data[],ROW()-ROW(Data[[#Headers],[25]]),1)/12,Data[[#Headers],[25]]*12,-LoanAmount,0,IF(PaymentsDue="End of Period",0,1)), "")</f>
        <v>80.522708346213122</v>
      </c>
      <c r="J35" s="4">
        <f>IFERROR(PMT(INDEX(Data[],ROW()-ROW(Data[[#Headers],[30]]),1)/12,Data[[#Headers],[30]]*12,-LoanAmount,0,IF(PaymentsDue="End of Period",0,1)), "")</f>
        <v>76.891348358433362</v>
      </c>
    </row>
    <row r="36" spans="2:10" ht="15" customHeight="1">
      <c r="B36" s="3">
        <f>IFERROR(MAX((ROW()-ROW(Data[[#Headers],[RATE]]))*0.0025+0.0175,0.0025), "")</f>
        <v>8.7500000000000008E-2</v>
      </c>
      <c r="C36" s="4">
        <f>IFERROR(PMT(INDEX(Data[],ROW()-ROW(Data[[#Headers],[3]]),1)/12,Data[[#Headers],[3]]*12,-LoanAmount,0,IF(PaymentsDue="End of Period",0,1)), "")</f>
        <v>316.8350722083153</v>
      </c>
      <c r="D36" s="4">
        <f>IFERROR(PMT(INDEX(Data[],ROW()-ROW(Data[[#Headers],[5]]),1)/12,Data[[#Headers],[5]]*12,-LoanAmount,0,IF(PaymentsDue="End of Period",0,1)), "")</f>
        <v>206.37232706945878</v>
      </c>
      <c r="E36" s="4">
        <f>IFERROR(PMT(INDEX(Data[],ROW()-ROW(Data[[#Headers],[10]]),1)/12,Data[[#Headers],[10]]*12,-LoanAmount,0,IF(PaymentsDue="End of Period",0,1)), "")</f>
        <v>125.32675044471249</v>
      </c>
      <c r="F36" s="4">
        <f>IFERROR(PMT(INDEX(Data[],ROW()-ROW(Data[[#Headers],[12]]),1)/12,Data[[#Headers],[12]]*12,-LoanAmount,0,IF(PaymentsDue="End of Period",0,1)), "")</f>
        <v>112.39969037695219</v>
      </c>
      <c r="G36" s="4">
        <f>IFERROR(PMT(INDEX(Data[],ROW()-ROW(Data[[#Headers],[15]]),1)/12,Data[[#Headers],[15]]*12,-LoanAmount,0,IF(PaymentsDue="End of Period",0,1)), "")</f>
        <v>99.944865064920435</v>
      </c>
      <c r="H36" s="4">
        <f>IFERROR(PMT(INDEX(Data[],ROW()-ROW(Data[[#Headers],[20]]),1)/12,Data[[#Headers],[20]]*12,-LoanAmount,0,IF(PaymentsDue="End of Period",0,1)), "")</f>
        <v>88.371070890943486</v>
      </c>
      <c r="I36" s="4">
        <f>IFERROR(PMT(INDEX(Data[],ROW()-ROW(Data[[#Headers],[25]]),1)/12,Data[[#Headers],[25]]*12,-LoanAmount,0,IF(PaymentsDue="End of Period",0,1)), "")</f>
        <v>82.21436361172735</v>
      </c>
      <c r="J36" s="4">
        <f>IFERROR(PMT(INDEX(Data[],ROW()-ROW(Data[[#Headers],[30]]),1)/12,Data[[#Headers],[30]]*12,-LoanAmount,0,IF(PaymentsDue="End of Period",0,1)), "")</f>
        <v>78.670040561337174</v>
      </c>
    </row>
    <row r="37" spans="2:10" ht="15" customHeight="1">
      <c r="B37" s="3">
        <f>IFERROR(MAX((ROW()-ROW(Data[[#Headers],[RATE]]))*0.0025+0.0175,0.0025), "")</f>
        <v>0.09</v>
      </c>
      <c r="C37" s="4">
        <f>IFERROR(PMT(INDEX(Data[],ROW()-ROW(Data[[#Headers],[3]]),1)/12,Data[[#Headers],[3]]*12,-LoanAmount,0,IF(PaymentsDue="End of Period",0,1)), "")</f>
        <v>317.99732659940685</v>
      </c>
      <c r="D37" s="4">
        <f>IFERROR(PMT(INDEX(Data[],ROW()-ROW(Data[[#Headers],[5]]),1)/12,Data[[#Headers],[5]]*12,-LoanAmount,0,IF(PaymentsDue="End of Period",0,1)), "")</f>
        <v>207.58355226354007</v>
      </c>
      <c r="E37" s="4">
        <f>IFERROR(PMT(INDEX(Data[],ROW()-ROW(Data[[#Headers],[10]]),1)/12,Data[[#Headers],[10]]*12,-LoanAmount,0,IF(PaymentsDue="End of Period",0,1)), "")</f>
        <v>126.67577375024946</v>
      </c>
      <c r="F37" s="4">
        <f>IFERROR(PMT(INDEX(Data[],ROW()-ROW(Data[[#Headers],[12]]),1)/12,Data[[#Headers],[12]]*12,-LoanAmount,0,IF(PaymentsDue="End of Period",0,1)), "")</f>
        <v>113.80306967604061</v>
      </c>
      <c r="G37" s="4">
        <f>IFERROR(PMT(INDEX(Data[],ROW()-ROW(Data[[#Headers],[15]]),1)/12,Data[[#Headers],[15]]*12,-LoanAmount,0,IF(PaymentsDue="End of Period",0,1)), "")</f>
        <v>101.4266584161785</v>
      </c>
      <c r="H37" s="4">
        <f>IFERROR(PMT(INDEX(Data[],ROW()-ROW(Data[[#Headers],[20]]),1)/12,Data[[#Headers],[20]]*12,-LoanAmount,0,IF(PaymentsDue="End of Period",0,1)), "")</f>
        <v>89.972595585017302</v>
      </c>
      <c r="I37" s="4">
        <f>IFERROR(PMT(INDEX(Data[],ROW()-ROW(Data[[#Headers],[25]]),1)/12,Data[[#Headers],[25]]*12,-LoanAmount,0,IF(PaymentsDue="End of Period",0,1)), "")</f>
        <v>83.919636363484344</v>
      </c>
      <c r="J37" s="4">
        <f>IFERROR(PMT(INDEX(Data[],ROW()-ROW(Data[[#Headers],[30]]),1)/12,Data[[#Headers],[30]]*12,-LoanAmount,0,IF(PaymentsDue="End of Period",0,1)), "")</f>
        <v>80.462261694478272</v>
      </c>
    </row>
    <row r="38" spans="2:10" ht="15" customHeight="1">
      <c r="B38" s="3">
        <f>IFERROR(MAX((ROW()-ROW(Data[[#Headers],[RATE]]))*0.0025+0.0175,0.0025), "")</f>
        <v>9.2499999999999999E-2</v>
      </c>
      <c r="C38" s="4">
        <f>IFERROR(PMT(INDEX(Data[],ROW()-ROW(Data[[#Headers],[3]]),1)/12,Data[[#Headers],[3]]*12,-LoanAmount,0,IF(PaymentsDue="End of Period",0,1)), "")</f>
        <v>319.1621356082747</v>
      </c>
      <c r="D38" s="4">
        <f>IFERROR(PMT(INDEX(Data[],ROW()-ROW(Data[[#Headers],[5]]),1)/12,Data[[#Headers],[5]]*12,-LoanAmount,0,IF(PaymentsDue="End of Period",0,1)), "")</f>
        <v>208.79898294734167</v>
      </c>
      <c r="E38" s="4">
        <f>IFERROR(PMT(INDEX(Data[],ROW()-ROW(Data[[#Headers],[10]]),1)/12,Data[[#Headers],[10]]*12,-LoanAmount,0,IF(PaymentsDue="End of Period",0,1)), "")</f>
        <v>128.03272197704885</v>
      </c>
      <c r="F38" s="4">
        <f>IFERROR(PMT(INDEX(Data[],ROW()-ROW(Data[[#Headers],[12]]),1)/12,Data[[#Headers],[12]]*12,-LoanAmount,0,IF(PaymentsDue="End of Period",0,1)), "")</f>
        <v>115.21563444912097</v>
      </c>
      <c r="G38" s="4">
        <f>IFERROR(PMT(INDEX(Data[],ROW()-ROW(Data[[#Headers],[15]]),1)/12,Data[[#Headers],[15]]*12,-LoanAmount,0,IF(PaymentsDue="End of Period",0,1)), "")</f>
        <v>102.9192289793279</v>
      </c>
      <c r="H38" s="4">
        <f>IFERROR(PMT(INDEX(Data[],ROW()-ROW(Data[[#Headers],[20]]),1)/12,Data[[#Headers],[20]]*12,-LoanAmount,0,IF(PaymentsDue="End of Period",0,1)), "")</f>
        <v>91.586683384158007</v>
      </c>
      <c r="I38" s="4">
        <f>IFERROR(PMT(INDEX(Data[],ROW()-ROW(Data[[#Headers],[25]]),1)/12,Data[[#Headers],[25]]*12,-LoanAmount,0,IF(PaymentsDue="End of Period",0,1)), "")</f>
        <v>85.638184274095423</v>
      </c>
      <c r="J38" s="4">
        <f>IFERROR(PMT(INDEX(Data[],ROW()-ROW(Data[[#Headers],[30]]),1)/12,Data[[#Headers],[30]]*12,-LoanAmount,0,IF(PaymentsDue="End of Period",0,1)), "")</f>
        <v>82.267542550427606</v>
      </c>
    </row>
    <row r="39" spans="2:10" ht="15" customHeight="1">
      <c r="B39" s="3">
        <f>IFERROR(MAX((ROW()-ROW(Data[[#Headers],[RATE]]))*0.0025+0.0175,0.0025), "")</f>
        <v>9.5000000000000001E-2</v>
      </c>
      <c r="C39" s="4">
        <f>IFERROR(PMT(INDEX(Data[],ROW()-ROW(Data[[#Headers],[3]]),1)/12,Data[[#Headers],[3]]*12,-LoanAmount,0,IF(PaymentsDue="End of Period",0,1)), "")</f>
        <v>320.32949740781686</v>
      </c>
      <c r="D39" s="4">
        <f>IFERROR(PMT(INDEX(Data[],ROW()-ROW(Data[[#Headers],[5]]),1)/12,Data[[#Headers],[5]]*12,-LoanAmount,0,IF(PaymentsDue="End of Period",0,1)), "")</f>
        <v>210.01861309715508</v>
      </c>
      <c r="E39" s="4">
        <f>IFERROR(PMT(INDEX(Data[],ROW()-ROW(Data[[#Headers],[10]]),1)/12,Data[[#Headers],[10]]*12,-LoanAmount,0,IF(PaymentsDue="End of Period",0,1)), "")</f>
        <v>129.39755756077702</v>
      </c>
      <c r="F39" s="4">
        <f>IFERROR(PMT(INDEX(Data[],ROW()-ROW(Data[[#Headers],[12]]),1)/12,Data[[#Headers],[12]]*12,-LoanAmount,0,IF(PaymentsDue="End of Period",0,1)), "")</f>
        <v>116.63732370082693</v>
      </c>
      <c r="G39" s="4">
        <f>IFERROR(PMT(INDEX(Data[],ROW()-ROW(Data[[#Headers],[15]]),1)/12,Data[[#Headers],[15]]*12,-LoanAmount,0,IF(PaymentsDue="End of Period",0,1)), "")</f>
        <v>104.42246828637865</v>
      </c>
      <c r="H39" s="4">
        <f>IFERROR(PMT(INDEX(Data[],ROW()-ROW(Data[[#Headers],[20]]),1)/12,Data[[#Headers],[20]]*12,-LoanAmount,0,IF(PaymentsDue="End of Period",0,1)), "")</f>
        <v>93.213118783351803</v>
      </c>
      <c r="I39" s="4">
        <f>IFERROR(PMT(INDEX(Data[],ROW()-ROW(Data[[#Headers],[25]]),1)/12,Data[[#Headers],[25]]*12,-LoanAmount,0,IF(PaymentsDue="End of Period",0,1)), "")</f>
        <v>87.369666086307447</v>
      </c>
      <c r="J39" s="4">
        <f>IFERROR(PMT(INDEX(Data[],ROW()-ROW(Data[[#Headers],[30]]),1)/12,Data[[#Headers],[30]]*12,-LoanAmount,0,IF(PaymentsDue="End of Period",0,1)), "")</f>
        <v>84.085420717874811</v>
      </c>
    </row>
    <row r="40" spans="2:10" ht="15" customHeight="1">
      <c r="B40" s="3">
        <f>IFERROR(MAX((ROW()-ROW(Data[[#Headers],[RATE]]))*0.0025+0.0175,0.0025), "")</f>
        <v>9.7500000000000003E-2</v>
      </c>
      <c r="C40" s="4">
        <f>IFERROR(PMT(INDEX(Data[],ROW()-ROW(Data[[#Headers],[3]]),1)/12,Data[[#Headers],[3]]*12,-LoanAmount,0,IF(PaymentsDue="End of Period",0,1)), "")</f>
        <v>321.4994101444866</v>
      </c>
      <c r="D40" s="4">
        <f>IFERROR(PMT(INDEX(Data[],ROW()-ROW(Data[[#Headers],[5]]),1)/12,Data[[#Headers],[5]]*12,-LoanAmount,0,IF(PaymentsDue="End of Period",0,1)), "")</f>
        <v>211.24243657167111</v>
      </c>
      <c r="E40" s="4">
        <f>IFERROR(PMT(INDEX(Data[],ROW()-ROW(Data[[#Headers],[10]]),1)/12,Data[[#Headers],[10]]*12,-LoanAmount,0,IF(PaymentsDue="End of Period",0,1)), "")</f>
        <v>130.77024220203776</v>
      </c>
      <c r="F40" s="4">
        <f>IFERROR(PMT(INDEX(Data[],ROW()-ROW(Data[[#Headers],[12]]),1)/12,Data[[#Headers],[12]]*12,-LoanAmount,0,IF(PaymentsDue="End of Period",0,1)), "")</f>
        <v>118.06807535379663</v>
      </c>
      <c r="G40" s="4">
        <f>IFERROR(PMT(INDEX(Data[],ROW()-ROW(Data[[#Headers],[15]]),1)/12,Data[[#Headers],[15]]*12,-LoanAmount,0,IF(PaymentsDue="End of Period",0,1)), "")</f>
        <v>105.93626635427559</v>
      </c>
      <c r="H40" s="4">
        <f>IFERROR(PMT(INDEX(Data[],ROW()-ROW(Data[[#Headers],[20]]),1)/12,Data[[#Headers],[20]]*12,-LoanAmount,0,IF(PaymentsDue="End of Period",0,1)), "")</f>
        <v>94.851685057611661</v>
      </c>
      <c r="I40" s="4">
        <f>IFERROR(PMT(INDEX(Data[],ROW()-ROW(Data[[#Headers],[25]]),1)/12,Data[[#Headers],[25]]*12,-LoanAmount,0,IF(PaymentsDue="End of Period",0,1)), "")</f>
        <v>89.113742086327065</v>
      </c>
      <c r="J40" s="4">
        <f>IFERROR(PMT(INDEX(Data[],ROW()-ROW(Data[[#Headers],[30]]),1)/12,Data[[#Headers],[30]]*12,-LoanAmount,0,IF(PaymentsDue="End of Period",0,1)), "")</f>
        <v>85.915441205875069</v>
      </c>
    </row>
    <row r="41" spans="2:10" ht="15" customHeight="1">
      <c r="B41" s="3">
        <f>IFERROR(MAX((ROW()-ROW(Data[[#Headers],[RATE]]))*0.0025+0.0175,0.0025), "")</f>
        <v>0.1</v>
      </c>
      <c r="C41" s="4">
        <f>IFERROR(PMT(INDEX(Data[],ROW()-ROW(Data[[#Headers],[3]]),1)/12,Data[[#Headers],[3]]*12,-LoanAmount,0,IF(PaymentsDue="End of Period",0,1)), "")</f>
        <v>322.67187193837481</v>
      </c>
      <c r="D41" s="4">
        <f>IFERROR(PMT(INDEX(Data[],ROW()-ROW(Data[[#Headers],[5]]),1)/12,Data[[#Headers],[5]]*12,-LoanAmount,0,IF(PaymentsDue="End of Period",0,1)), "")</f>
        <v>212.47044711268276</v>
      </c>
      <c r="E41" s="4">
        <f>IFERROR(PMT(INDEX(Data[],ROW()-ROW(Data[[#Headers],[10]]),1)/12,Data[[#Headers],[10]]*12,-LoanAmount,0,IF(PaymentsDue="End of Period",0,1)), "")</f>
        <v>132.15073688176165</v>
      </c>
      <c r="F41" s="4">
        <f>IFERROR(PMT(INDEX(Data[],ROW()-ROW(Data[[#Headers],[12]]),1)/12,Data[[#Headers],[12]]*12,-LoanAmount,0,IF(PaymentsDue="End of Period",0,1)), "")</f>
        <v>119.50782628273338</v>
      </c>
      <c r="G41" s="4">
        <f>IFERROR(PMT(INDEX(Data[],ROW()-ROW(Data[[#Headers],[15]]),1)/12,Data[[#Headers],[15]]*12,-LoanAmount,0,IF(PaymentsDue="End of Period",0,1)), "")</f>
        <v>107.46051177081161</v>
      </c>
      <c r="H41" s="4">
        <f>IFERROR(PMT(INDEX(Data[],ROW()-ROW(Data[[#Headers],[20]]),1)/12,Data[[#Headers],[20]]*12,-LoanAmount,0,IF(PaymentsDue="End of Period",0,1)), "")</f>
        <v>96.502164507400778</v>
      </c>
      <c r="I41" s="4">
        <f>IFERROR(PMT(INDEX(Data[],ROW()-ROW(Data[[#Headers],[25]]),1)/12,Data[[#Headers],[25]]*12,-LoanAmount,0,IF(PaymentsDue="End of Period",0,1)), "")</f>
        <v>90.870074554006052</v>
      </c>
      <c r="J41" s="4">
        <f>IFERROR(PMT(INDEX(Data[],ROW()-ROW(Data[[#Headers],[30]]),1)/12,Data[[#Headers],[30]]*12,-LoanAmount,0,IF(PaymentsDue="End of Period",0,1)), "")</f>
        <v>87.757157008879872</v>
      </c>
    </row>
    <row r="42" spans="2:10" ht="15" customHeight="1">
      <c r="B42" s="3">
        <f>IFERROR(MAX((ROW()-ROW(Data[[#Headers],[RATE]]))*0.0025+0.0175,0.0025), "")</f>
        <v>0.10250000000000001</v>
      </c>
      <c r="C42" s="4">
        <f>IFERROR(PMT(INDEX(Data[],ROW()-ROW(Data[[#Headers],[3]]),1)/12,Data[[#Headers],[3]]*12,-LoanAmount,0,IF(PaymentsDue="End of Period",0,1)), "")</f>
        <v>323.84688088329523</v>
      </c>
      <c r="D42" s="4">
        <f>IFERROR(PMT(INDEX(Data[],ROW()-ROW(Data[[#Headers],[5]]),1)/12,Data[[#Headers],[5]]*12,-LoanAmount,0,IF(PaymentsDue="End of Period",0,1)), "")</f>
        <v>213.70263834580007</v>
      </c>
      <c r="E42" s="4">
        <f>IFERROR(PMT(INDEX(Data[],ROW()-ROW(Data[[#Headers],[10]]),1)/12,Data[[#Headers],[10]]*12,-LoanAmount,0,IF(PaymentsDue="End of Period",0,1)), "")</f>
        <v>133.53900187677661</v>
      </c>
      <c r="F42" s="4">
        <f>IFERROR(PMT(INDEX(Data[],ROW()-ROW(Data[[#Headers],[12]]),1)/12,Data[[#Headers],[12]]*12,-LoanAmount,0,IF(PaymentsDue="End of Period",0,1)), "")</f>
        <v>120.9565123487171</v>
      </c>
      <c r="G42" s="4">
        <f>IFERROR(PMT(INDEX(Data[],ROW()-ROW(Data[[#Headers],[15]]),1)/12,Data[[#Headers],[15]]*12,-LoanAmount,0,IF(PaymentsDue="End of Period",0,1)), "")</f>
        <v>108.99509178041792</v>
      </c>
      <c r="H42" s="4">
        <f>IFERROR(PMT(INDEX(Data[],ROW()-ROW(Data[[#Headers],[20]]),1)/12,Data[[#Headers],[20]]*12,-LoanAmount,0,IF(PaymentsDue="End of Period",0,1)), "")</f>
        <v>98.164338698644428</v>
      </c>
      <c r="I42" s="4">
        <f>IFERROR(PMT(INDEX(Data[],ROW()-ROW(Data[[#Headers],[25]]),1)/12,Data[[#Headers],[25]]*12,-LoanAmount,0,IF(PaymentsDue="End of Period",0,1)), "")</f>
        <v>92.638328189413087</v>
      </c>
      <c r="J42" s="4">
        <f>IFERROR(PMT(INDEX(Data[],ROW()-ROW(Data[[#Headers],[30]]),1)/12,Data[[#Headers],[30]]*12,-LoanAmount,0,IF(PaymentsDue="End of Period",0,1)), "")</f>
        <v>89.610129613633475</v>
      </c>
    </row>
    <row r="43" spans="2:10" ht="15" customHeight="1">
      <c r="B43" s="3">
        <f>IFERROR(MAX((ROW()-ROW(Data[[#Headers],[RATE]]))*0.0025+0.0175,0.0025), "")</f>
        <v>0.10500000000000001</v>
      </c>
      <c r="C43" s="4">
        <f>IFERROR(PMT(INDEX(Data[],ROW()-ROW(Data[[#Headers],[3]]),1)/12,Data[[#Headers],[3]]*12,-LoanAmount,0,IF(PaymentsDue="End of Period",0,1)), "")</f>
        <v>325.02443504686926</v>
      </c>
      <c r="D43" s="4">
        <f>IFERROR(PMT(INDEX(Data[],ROW()-ROW(Data[[#Headers],[5]]),1)/12,Data[[#Headers],[5]]*12,-LoanAmount,0,IF(PaymentsDue="End of Period",0,1)), "")</f>
        <v>214.93900378117462</v>
      </c>
      <c r="E43" s="4">
        <f>IFERROR(PMT(INDEX(Data[],ROW()-ROW(Data[[#Headers],[10]]),1)/12,Data[[#Headers],[10]]*12,-LoanAmount,0,IF(PaymentsDue="End of Period",0,1)), "")</f>
        <v>134.93499677554698</v>
      </c>
      <c r="F43" s="4">
        <f>IFERROR(PMT(INDEX(Data[],ROW()-ROW(Data[[#Headers],[12]]),1)/12,Data[[#Headers],[12]]*12,-LoanAmount,0,IF(PaymentsDue="End of Period",0,1)), "")</f>
        <v>122.41406843373265</v>
      </c>
      <c r="G43" s="4">
        <f>IFERROR(PMT(INDEX(Data[],ROW()-ROW(Data[[#Headers],[15]]),1)/12,Data[[#Headers],[15]]*12,-LoanAmount,0,IF(PaymentsDue="End of Period",0,1)), "")</f>
        <v>110.53989236971704</v>
      </c>
      <c r="H43" s="4">
        <f>IFERROR(PMT(INDEX(Data[],ROW()-ROW(Data[[#Headers],[20]]),1)/12,Data[[#Headers],[20]]*12,-LoanAmount,0,IF(PaymentsDue="End of Period",0,1)), "")</f>
        <v>99.837988696949523</v>
      </c>
      <c r="I43" s="4">
        <f>IFERROR(PMT(INDEX(Data[],ROW()-ROW(Data[[#Headers],[25]]),1)/12,Data[[#Headers],[25]]*12,-LoanAmount,0,IF(PaymentsDue="End of Period",0,1)), "")</f>
        <v>94.41817051545145</v>
      </c>
      <c r="J43" s="4">
        <f>IFERROR(PMT(INDEX(Data[],ROW()-ROW(Data[[#Headers],[30]]),1)/12,Data[[#Headers],[30]]*12,-LoanAmount,0,IF(PaymentsDue="End of Period",0,1)), "")</f>
        <v>91.473929449307136</v>
      </c>
    </row>
    <row r="44" spans="2:10" ht="15" customHeight="1">
      <c r="B44" s="3">
        <f>IFERROR(MAX((ROW()-ROW(Data[[#Headers],[RATE]]))*0.0025+0.0175,0.0025), "")</f>
        <v>0.1075</v>
      </c>
      <c r="C44" s="4">
        <f>IFERROR(PMT(INDEX(Data[],ROW()-ROW(Data[[#Headers],[3]]),1)/12,Data[[#Headers],[3]]*12,-LoanAmount,0,IF(PaymentsDue="End of Period",0,1)), "")</f>
        <v>326.20453247061215</v>
      </c>
      <c r="D44" s="4">
        <f>IFERROR(PMT(INDEX(Data[],ROW()-ROW(Data[[#Headers],[5]]),1)/12,Data[[#Headers],[5]]*12,-LoanAmount,0,IF(PaymentsDue="End of Period",0,1)), "")</f>
        <v>216.17953681423523</v>
      </c>
      <c r="E44" s="4">
        <f>IFERROR(PMT(INDEX(Data[],ROW()-ROW(Data[[#Headers],[10]]),1)/12,Data[[#Headers],[10]]*12,-LoanAmount,0,IF(PaymentsDue="End of Period",0,1)), "")</f>
        <v>136.33868049407076</v>
      </c>
      <c r="F44" s="4">
        <f>IFERROR(PMT(INDEX(Data[],ROW()-ROW(Data[[#Headers],[12]]),1)/12,Data[[#Headers],[12]]*12,-LoanAmount,0,IF(PaymentsDue="End of Period",0,1)), "")</f>
        <v>123.88042847538198</v>
      </c>
      <c r="G44" s="4">
        <f>IFERROR(PMT(INDEX(Data[],ROW()-ROW(Data[[#Headers],[15]]),1)/12,Data[[#Headers],[15]]*12,-LoanAmount,0,IF(PaymentsDue="End of Period",0,1)), "")</f>
        <v>112.09479835272698</v>
      </c>
      <c r="H44" s="4">
        <f>IFERROR(PMT(INDEX(Data[],ROW()-ROW(Data[[#Headers],[20]]),1)/12,Data[[#Headers],[20]]*12,-LoanAmount,0,IF(PaymentsDue="End of Period",0,1)), "")</f>
        <v>101.52289529568482</v>
      </c>
      <c r="I44" s="4">
        <f>IFERROR(PMT(INDEX(Data[],ROW()-ROW(Data[[#Headers],[25]]),1)/12,Data[[#Headers],[25]]*12,-LoanAmount,0,IF(PaymentsDue="End of Period",0,1)), "")</f>
        <v>96.20927225631236</v>
      </c>
      <c r="J44" s="4">
        <f>IFERROR(PMT(INDEX(Data[],ROW()-ROW(Data[[#Headers],[30]]),1)/12,Data[[#Headers],[30]]*12,-LoanAmount,0,IF(PaymentsDue="End of Period",0,1)), "")</f>
        <v>93.348136282497919</v>
      </c>
    </row>
    <row r="45" spans="2:10" ht="15" customHeight="1">
      <c r="B45" s="3">
        <f>IFERROR(MAX((ROW()-ROW(Data[[#Headers],[RATE]]))*0.0025+0.0175,0.0025), "")</f>
        <v>0.11</v>
      </c>
      <c r="C45" s="4">
        <f>IFERROR(PMT(INDEX(Data[],ROW()-ROW(Data[[#Headers],[3]]),1)/12,Data[[#Headers],[3]]*12,-LoanAmount,0,IF(PaymentsDue="End of Period",0,1)), "")</f>
        <v>327.38717117002039</v>
      </c>
      <c r="D45" s="4">
        <f>IFERROR(PMT(INDEX(Data[],ROW()-ROW(Data[[#Headers],[5]]),1)/12,Data[[#Headers],[5]]*12,-LoanAmount,0,IF(PaymentsDue="End of Period",0,1)), "")</f>
        <v>217.42423072643308</v>
      </c>
      <c r="E45" s="4">
        <f>IFERROR(PMT(INDEX(Data[],ROW()-ROW(Data[[#Headers],[10]]),1)/12,Data[[#Headers],[10]]*12,-LoanAmount,0,IF(PaymentsDue="End of Period",0,1)), "")</f>
        <v>137.75001129192248</v>
      </c>
      <c r="F45" s="4">
        <f>IFERROR(PMT(INDEX(Data[],ROW()-ROW(Data[[#Headers],[12]]),1)/12,Data[[#Headers],[12]]*12,-LoanAmount,0,IF(PaymentsDue="End of Period",0,1)), "")</f>
        <v>125.3555255017455</v>
      </c>
      <c r="G45" s="4">
        <f>IFERROR(PMT(INDEX(Data[],ROW()-ROW(Data[[#Headers],[15]]),1)/12,Data[[#Headers],[15]]*12,-LoanAmount,0,IF(PaymentsDue="End of Period",0,1)), "")</f>
        <v>113.65969345560889</v>
      </c>
      <c r="H45" s="4">
        <f>IFERROR(PMT(INDEX(Data[],ROW()-ROW(Data[[#Headers],[20]]),1)/12,Data[[#Headers],[20]]*12,-LoanAmount,0,IF(PaymentsDue="End of Period",0,1)), "")</f>
        <v>103.21883923760568</v>
      </c>
      <c r="I45" s="4">
        <f>IFERROR(PMT(INDEX(Data[],ROW()-ROW(Data[[#Headers],[25]]),1)/12,Data[[#Headers],[25]]*12,-LoanAmount,0,IF(PaymentsDue="End of Period",0,1)), "")</f>
        <v>98.011307691674915</v>
      </c>
      <c r="J45" s="4">
        <f>IFERROR(PMT(INDEX(Data[],ROW()-ROW(Data[[#Headers],[30]]),1)/12,Data[[#Headers],[30]]*12,-LoanAmount,0,IF(PaymentsDue="End of Period",0,1)), "")</f>
        <v>95.232339558939969</v>
      </c>
    </row>
    <row r="46" spans="2:10" ht="15" customHeight="1">
      <c r="B46" s="3">
        <f>IFERROR(MAX((ROW()-ROW(Data[[#Headers],[RATE]]))*0.0025+0.0175,0.0025), "")</f>
        <v>0.1125</v>
      </c>
      <c r="C46" s="4">
        <f>IFERROR(PMT(INDEX(Data[],ROW()-ROW(Data[[#Headers],[3]]),1)/12,Data[[#Headers],[3]]*12,-LoanAmount,0,IF(PaymentsDue="End of Period",0,1)), "")</f>
        <v>328.57234913465896</v>
      </c>
      <c r="D46" s="4">
        <f>IFERROR(PMT(INDEX(Data[],ROW()-ROW(Data[[#Headers],[5]]),1)/12,Data[[#Headers],[5]]*12,-LoanAmount,0,IF(PaymentsDue="End of Period",0,1)), "")</f>
        <v>218.67307868599806</v>
      </c>
      <c r="E46" s="4">
        <f>IFERROR(PMT(INDEX(Data[],ROW()-ROW(Data[[#Headers],[10]]),1)/12,Data[[#Headers],[10]]*12,-LoanAmount,0,IF(PaymentsDue="End of Period",0,1)), "")</f>
        <v>139.16894678843101</v>
      </c>
      <c r="F46" s="4">
        <f>IFERROR(PMT(INDEX(Data[],ROW()-ROW(Data[[#Headers],[12]]),1)/12,Data[[#Headers],[12]]*12,-LoanAmount,0,IF(PaymentsDue="End of Period",0,1)), "")</f>
        <v>126.83929166636149</v>
      </c>
      <c r="G46" s="4">
        <f>IFERROR(PMT(INDEX(Data[],ROW()-ROW(Data[[#Headers],[15]]),1)/12,Data[[#Headers],[15]]*12,-LoanAmount,0,IF(PaymentsDue="End of Period",0,1)), "")</f>
        <v>115.2344604008526</v>
      </c>
      <c r="H46" s="4">
        <f>IFERROR(PMT(INDEX(Data[],ROW()-ROW(Data[[#Headers],[20]]),1)/12,Data[[#Headers],[20]]*12,-LoanAmount,0,IF(PaymentsDue="End of Period",0,1)), "")</f>
        <v>104.9256014297403</v>
      </c>
      <c r="I46" s="4">
        <f>IFERROR(PMT(INDEX(Data[],ROW()-ROW(Data[[#Headers],[25]]),1)/12,Data[[#Headers],[25]]*12,-LoanAmount,0,IF(PaymentsDue="End of Period",0,1)), "")</f>
        <v>99.823954986679979</v>
      </c>
      <c r="J46" s="4">
        <f>IFERROR(PMT(INDEX(Data[],ROW()-ROW(Data[[#Headers],[30]]),1)/12,Data[[#Headers],[30]]*12,-LoanAmount,0,IF(PaymentsDue="End of Period",0,1)), "")</f>
        <v>97.126138693965231</v>
      </c>
    </row>
    <row r="47" spans="2:10" ht="15" customHeight="1">
      <c r="B47" s="3">
        <f>IFERROR(MAX((ROW()-ROW(Data[[#Headers],[RATE]]))*0.0025+0.0175,0.0025), "")</f>
        <v>0.115</v>
      </c>
      <c r="C47" s="4">
        <f>IFERROR(PMT(INDEX(Data[],ROW()-ROW(Data[[#Headers],[3]]),1)/12,Data[[#Headers],[3]]*12,-LoanAmount,0,IF(PaymentsDue="End of Period",0,1)), "")</f>
        <v>329.76006432825091</v>
      </c>
      <c r="D47" s="4">
        <f>IFERROR(PMT(INDEX(Data[],ROW()-ROW(Data[[#Headers],[5]]),1)/12,Data[[#Headers],[5]]*12,-LoanAmount,0,IF(PaymentsDue="End of Period",0,1)), "")</f>
        <v>219.92607374870397</v>
      </c>
      <c r="E47" s="4">
        <f>IFERROR(PMT(INDEX(Data[],ROW()-ROW(Data[[#Headers],[10]]),1)/12,Data[[#Headers],[10]]*12,-LoanAmount,0,IF(PaymentsDue="End of Period",0,1)), "")</f>
        <v>140.59544397898031</v>
      </c>
      <c r="F47" s="4">
        <f>IFERROR(PMT(INDEX(Data[],ROW()-ROW(Data[[#Headers],[12]]),1)/12,Data[[#Headers],[12]]*12,-LoanAmount,0,IF(PaymentsDue="End of Period",0,1)), "")</f>
        <v>128.33165828328939</v>
      </c>
      <c r="G47" s="4">
        <f>IFERROR(PMT(INDEX(Data[],ROW()-ROW(Data[[#Headers],[15]]),1)/12,Data[[#Headers],[15]]*12,-LoanAmount,0,IF(PaymentsDue="End of Period",0,1)), "")</f>
        <v>116.81898099079983</v>
      </c>
      <c r="H47" s="4">
        <f>IFERROR(PMT(INDEX(Data[],ROW()-ROW(Data[[#Headers],[20]]),1)/12,Data[[#Headers],[20]]*12,-LoanAmount,0,IF(PaymentsDue="End of Period",0,1)), "")</f>
        <v>106.6429631512859</v>
      </c>
      <c r="I47" s="4">
        <f>IFERROR(PMT(INDEX(Data[],ROW()-ROW(Data[[#Headers],[25]]),1)/12,Data[[#Headers],[25]]*12,-LoanAmount,0,IF(PaymentsDue="End of Period",0,1)), "")</f>
        <v>101.6468964978131</v>
      </c>
      <c r="J47" s="4">
        <f>IFERROR(PMT(INDEX(Data[],ROW()-ROW(Data[[#Headers],[30]]),1)/12,Data[[#Headers],[30]]*12,-LoanAmount,0,IF(PaymentsDue="End of Period",0,1)), "")</f>
        <v>99.029143313906658</v>
      </c>
    </row>
    <row r="48" spans="2:10" ht="15" customHeight="1">
      <c r="B48" s="3">
        <f>IFERROR(MAX((ROW()-ROW(Data[[#Headers],[RATE]]))*0.0025+0.0175,0.0025), "")</f>
        <v>0.11750000000000001</v>
      </c>
      <c r="C48" s="4">
        <f>IFERROR(PMT(INDEX(Data[],ROW()-ROW(Data[[#Headers],[3]]),1)/12,Data[[#Headers],[3]]*12,-LoanAmount,0,IF(PaymentsDue="End of Period",0,1)), "")</f>
        <v>330.95031468876596</v>
      </c>
      <c r="D48" s="4">
        <f>IFERROR(PMT(INDEX(Data[],ROW()-ROW(Data[[#Headers],[5]]),1)/12,Data[[#Headers],[5]]*12,-LoanAmount,0,IF(PaymentsDue="End of Period",0,1)), "")</f>
        <v>221.18320885864443</v>
      </c>
      <c r="E48" s="4">
        <f>IFERROR(PMT(INDEX(Data[],ROW()-ROW(Data[[#Headers],[10]]),1)/12,Data[[#Headers],[10]]*12,-LoanAmount,0,IF(PaymentsDue="End of Period",0,1)), "")</f>
        <v>142.0294592514218</v>
      </c>
      <c r="F48" s="4">
        <f>IFERROR(PMT(INDEX(Data[],ROW()-ROW(Data[[#Headers],[12]]),1)/12,Data[[#Headers],[12]]*12,-LoanAmount,0,IF(PaymentsDue="End of Period",0,1)), "")</f>
        <v>129.83255586222577</v>
      </c>
      <c r="G48" s="4">
        <f>IFERROR(PMT(INDEX(Data[],ROW()-ROW(Data[[#Headers],[15]]),1)/12,Data[[#Headers],[15]]*12,-LoanAmount,0,IF(PaymentsDue="End of Period",0,1)), "")</f>
        <v>118.41313619040652</v>
      </c>
      <c r="H48" s="4">
        <f>IFERROR(PMT(INDEX(Data[],ROW()-ROW(Data[[#Headers],[20]]),1)/12,Data[[#Headers],[20]]*12,-LoanAmount,0,IF(PaymentsDue="End of Period",0,1)), "")</f>
        <v>108.37070625429473</v>
      </c>
      <c r="I48" s="4">
        <f>IFERROR(PMT(INDEX(Data[],ROW()-ROW(Data[[#Headers],[25]]),1)/12,Data[[#Headers],[25]]*12,-LoanAmount,0,IF(PaymentsDue="End of Period",0,1)), "")</f>
        <v>103.47981905493145</v>
      </c>
      <c r="J48" s="4">
        <f>IFERROR(PMT(INDEX(Data[],ROW()-ROW(Data[[#Headers],[30]]),1)/12,Data[[#Headers],[30]]*12,-LoanAmount,0,IF(PaymentsDue="End of Period",0,1)), "")</f>
        <v>100.94097345076413</v>
      </c>
    </row>
    <row r="49" spans="2:10" ht="15" customHeight="1">
      <c r="B49" s="3">
        <f>IFERROR(MAX((ROW()-ROW(Data[[#Headers],[RATE]]))*0.0025+0.0175,0.0025), "")</f>
        <v>0.12000000000000001</v>
      </c>
      <c r="C49" s="4">
        <f>IFERROR(PMT(INDEX(Data[],ROW()-ROW(Data[[#Headers],[3]]),1)/12,Data[[#Headers],[3]]*12,-LoanAmount,0,IF(PaymentsDue="End of Period",0,1)), "")</f>
        <v>332.14309812851195</v>
      </c>
      <c r="D49" s="4">
        <f>IFERROR(PMT(INDEX(Data[],ROW()-ROW(Data[[#Headers],[5]]),1)/12,Data[[#Headers],[5]]*12,-LoanAmount,0,IF(PaymentsDue="End of Period",0,1)), "")</f>
        <v>222.44447684901775</v>
      </c>
      <c r="E49" s="4">
        <f>IFERROR(PMT(INDEX(Data[],ROW()-ROW(Data[[#Headers],[10]]),1)/12,Data[[#Headers],[10]]*12,-LoanAmount,0,IF(PaymentsDue="End of Period",0,1)), "")</f>
        <v>143.47094840258737</v>
      </c>
      <c r="F49" s="4">
        <f>IFERROR(PMT(INDEX(Data[],ROW()-ROW(Data[[#Headers],[12]]),1)/12,Data[[#Headers],[12]]*12,-LoanAmount,0,IF(PaymentsDue="End of Period",0,1)), "")</f>
        <v>131.34191414364119</v>
      </c>
      <c r="G49" s="4">
        <f>IFERROR(PMT(INDEX(Data[],ROW()-ROW(Data[[#Headers],[15]]),1)/12,Data[[#Headers],[15]]*12,-LoanAmount,0,IF(PaymentsDue="End of Period",0,1)), "")</f>
        <v>120.01680620915137</v>
      </c>
      <c r="H49" s="4">
        <f>IFERROR(PMT(INDEX(Data[],ROW()-ROW(Data[[#Headers],[20]]),1)/12,Data[[#Headers],[20]]*12,-LoanAmount,0,IF(PaymentsDue="End of Period",0,1)), "")</f>
        <v>110.108613356961</v>
      </c>
      <c r="I49" s="4">
        <f>IFERROR(PMT(INDEX(Data[],ROW()-ROW(Data[[#Headers],[25]]),1)/12,Data[[#Headers],[25]]*12,-LoanAmount,0,IF(PaymentsDue="End of Period",0,1)), "")</f>
        <v>105.32241421976279</v>
      </c>
      <c r="J49" s="4">
        <f>IFERROR(PMT(INDEX(Data[],ROW()-ROW(Data[[#Headers],[30]]),1)/12,Data[[#Headers],[30]]*12,-LoanAmount,0,IF(PaymentsDue="End of Period",0,1)), "")</f>
        <v>102.86125969255045</v>
      </c>
    </row>
    <row r="50" spans="2:10" ht="15" customHeight="1">
      <c r="B50" s="3">
        <f>IFERROR(MAX((ROW()-ROW(Data[[#Headers],[RATE]]))*0.0025+0.0175,0.0025), "")</f>
        <v>0.1225</v>
      </c>
      <c r="C50" s="4">
        <f>IFERROR(PMT(INDEX(Data[],ROW()-ROW(Data[[#Headers],[3]]),1)/12,Data[[#Headers],[3]]*12,-LoanAmount,0,IF(PaymentsDue="End of Period",0,1)), "")</f>
        <v>333.33841253422577</v>
      </c>
      <c r="D50" s="4">
        <f>IFERROR(PMT(INDEX(Data[],ROW()-ROW(Data[[#Headers],[5]]),1)/12,Data[[#Headers],[5]]*12,-LoanAmount,0,IF(PaymentsDue="End of Period",0,1)), "")</f>
        <v>223.70987044292193</v>
      </c>
      <c r="E50" s="4">
        <f>IFERROR(PMT(INDEX(Data[],ROW()-ROW(Data[[#Headers],[10]]),1)/12,Data[[#Headers],[10]]*12,-LoanAmount,0,IF(PaymentsDue="End of Period",0,1)), "")</f>
        <v>144.919866654891</v>
      </c>
      <c r="F50" s="4">
        <f>IFERROR(PMT(INDEX(Data[],ROW()-ROW(Data[[#Headers],[12]]),1)/12,Data[[#Headers],[12]]*12,-LoanAmount,0,IF(PaymentsDue="End of Period",0,1)), "")</f>
        <v>132.85966213390671</v>
      </c>
      <c r="G50" s="4">
        <f>IFERROR(PMT(INDEX(Data[],ROW()-ROW(Data[[#Headers],[15]]),1)/12,Data[[#Headers],[15]]*12,-LoanAmount,0,IF(PaymentsDue="End of Period",0,1)), "")</f>
        <v>121.62987058200007</v>
      </c>
      <c r="H50" s="4">
        <f>IFERROR(PMT(INDEX(Data[],ROW()-ROW(Data[[#Headers],[20]]),1)/12,Data[[#Headers],[20]]*12,-LoanAmount,0,IF(PaymentsDue="End of Period",0,1)), "")</f>
        <v>111.8564680293495</v>
      </c>
      <c r="I50" s="4">
        <f>IFERROR(PMT(INDEX(Data[],ROW()-ROW(Data[[#Headers],[25]]),1)/12,Data[[#Headers],[25]]*12,-LoanAmount,0,IF(PaymentsDue="End of Period",0,1)), "")</f>
        <v>107.17437852128899</v>
      </c>
      <c r="J50" s="4">
        <f>IFERROR(PMT(INDEX(Data[],ROW()-ROW(Data[[#Headers],[30]]),1)/12,Data[[#Headers],[30]]*12,-LoanAmount,0,IF(PaymentsDue="End of Period",0,1)), "")</f>
        <v>104.78964329180587</v>
      </c>
    </row>
    <row r="51" spans="2:10" ht="15" customHeight="1">
      <c r="B51" s="3">
        <f>IFERROR(MAX((ROW()-ROW(Data[[#Headers],[RATE]]))*0.0025+0.0175,0.0025), "")</f>
        <v>0.125</v>
      </c>
      <c r="C51" s="4">
        <f>IFERROR(PMT(INDEX(Data[],ROW()-ROW(Data[[#Headers],[3]]),1)/12,Data[[#Headers],[3]]*12,-LoanAmount,0,IF(PaymentsDue="End of Period",0,1)), "")</f>
        <v>334.53625576716524</v>
      </c>
      <c r="D51" s="4">
        <f>IFERROR(PMT(INDEX(Data[],ROW()-ROW(Data[[#Headers],[5]]),1)/12,Data[[#Headers],[5]]*12,-LoanAmount,0,IF(PaymentsDue="End of Period",0,1)), "")</f>
        <v>224.97938225415839</v>
      </c>
      <c r="E51" s="4">
        <f>IFERROR(PMT(INDEX(Data[],ROW()-ROW(Data[[#Headers],[10]]),1)/12,Data[[#Headers],[10]]*12,-LoanAmount,0,IF(PaymentsDue="End of Period",0,1)), "")</f>
        <v>146.37616867300818</v>
      </c>
      <c r="F51" s="4">
        <f>IFERROR(PMT(INDEX(Data[],ROW()-ROW(Data[[#Headers],[12]]),1)/12,Data[[#Headers],[12]]*12,-LoanAmount,0,IF(PaymentsDue="End of Period",0,1)), "")</f>
        <v>134.38572814037929</v>
      </c>
      <c r="G51" s="4">
        <f>IFERROR(PMT(INDEX(Data[],ROW()-ROW(Data[[#Headers],[15]]),1)/12,Data[[#Headers],[15]]*12,-LoanAmount,0,IF(PaymentsDue="End of Period",0,1)), "")</f>
        <v>123.25220824933974</v>
      </c>
      <c r="H51" s="4">
        <f>IFERROR(PMT(INDEX(Data[],ROW()-ROW(Data[[#Headers],[20]]),1)/12,Data[[#Headers],[20]]*12,-LoanAmount,0,IF(PaymentsDue="End of Period",0,1)), "")</f>
        <v>113.61405497143694</v>
      </c>
      <c r="I51" s="4">
        <f>IFERROR(PMT(INDEX(Data[],ROW()-ROW(Data[[#Headers],[25]]),1)/12,Data[[#Headers],[25]]*12,-LoanAmount,0,IF(PaymentsDue="End of Period",0,1)), "")</f>
        <v>109.03541366850234</v>
      </c>
      <c r="J51" s="4">
        <f>IFERROR(PMT(INDEX(Data[],ROW()-ROW(Data[[#Headers],[30]]),1)/12,Data[[#Headers],[30]]*12,-LoanAmount,0,IF(PaymentsDue="End of Period",0,1)), "")</f>
        <v>106.72577623481595</v>
      </c>
    </row>
    <row r="52" spans="2:10" ht="15" customHeight="1">
      <c r="B52" s="3">
        <f>IFERROR(MAX((ROW()-ROW(Data[[#Headers],[RATE]]))*0.0025+0.0175,0.0025), "")</f>
        <v>0.1275</v>
      </c>
      <c r="C52" s="4">
        <f>IFERROR(PMT(INDEX(Data[],ROW()-ROW(Data[[#Headers],[3]]),1)/12,Data[[#Headers],[3]]*12,-LoanAmount,0,IF(PaymentsDue="End of Period",0,1)), "")</f>
        <v>335.73662566320257</v>
      </c>
      <c r="D52" s="4">
        <f>IFERROR(PMT(INDEX(Data[],ROW()-ROW(Data[[#Headers],[5]]),1)/12,Data[[#Headers],[5]]*12,-LoanAmount,0,IF(PaymentsDue="End of Period",0,1)), "")</f>
        <v>226.25300478804547</v>
      </c>
      <c r="E52" s="4">
        <f>IFERROR(PMT(INDEX(Data[],ROW()-ROW(Data[[#Headers],[10]]),1)/12,Data[[#Headers],[10]]*12,-LoanAmount,0,IF(PaymentsDue="End of Period",0,1)), "")</f>
        <v>147.83980858062208</v>
      </c>
      <c r="F52" s="4">
        <f>IFERROR(PMT(INDEX(Data[],ROW()-ROW(Data[[#Headers],[12]]),1)/12,Data[[#Headers],[12]]*12,-LoanAmount,0,IF(PaymentsDue="End of Period",0,1)), "")</f>
        <v>135.92003980641695</v>
      </c>
      <c r="G52" s="4">
        <f>IFERROR(PMT(INDEX(Data[],ROW()-ROW(Data[[#Headers],[15]]),1)/12,Data[[#Headers],[15]]*12,-LoanAmount,0,IF(PaymentsDue="End of Period",0,1)), "")</f>
        <v>124.88369763580197</v>
      </c>
      <c r="H52" s="4">
        <f>IFERROR(PMT(INDEX(Data[],ROW()-ROW(Data[[#Headers],[20]]),1)/12,Data[[#Headers],[20]]*12,-LoanAmount,0,IF(PaymentsDue="End of Period",0,1)), "")</f>
        <v>115.38116018336478</v>
      </c>
      <c r="I52" s="4">
        <f>IFERROR(PMT(INDEX(Data[],ROW()-ROW(Data[[#Headers],[25]]),1)/12,Data[[#Headers],[25]]*12,-LoanAmount,0,IF(PaymentsDue="End of Period",0,1)), "")</f>
        <v>110.90522674109292</v>
      </c>
      <c r="J52" s="4">
        <f>IFERROR(PMT(INDEX(Data[],ROW()-ROW(Data[[#Headers],[30]]),1)/12,Data[[#Headers],[30]]*12,-LoanAmount,0,IF(PaymentsDue="End of Period",0,1)), "")</f>
        <v>108.66932127408943</v>
      </c>
    </row>
    <row r="53" spans="2:10" ht="15" customHeight="1">
      <c r="B53" s="3">
        <f>IFERROR(MAX((ROW()-ROW(Data[[#Headers],[RATE]]))*0.0025+0.0175,0.0025), "")</f>
        <v>0.13</v>
      </c>
      <c r="C53" s="4">
        <f>IFERROR(PMT(INDEX(Data[],ROW()-ROW(Data[[#Headers],[3]]),1)/12,Data[[#Headers],[3]]*12,-LoanAmount,0,IF(PaymentsDue="End of Period",0,1)), "")</f>
        <v>336.9395200329177</v>
      </c>
      <c r="D53" s="4">
        <f>IFERROR(PMT(INDEX(Data[],ROW()-ROW(Data[[#Headers],[5]]),1)/12,Data[[#Headers],[5]]*12,-LoanAmount,0,IF(PaymentsDue="End of Period",0,1)), "")</f>
        <v>227.53073044224024</v>
      </c>
      <c r="E53" s="4">
        <f>IFERROR(PMT(INDEX(Data[],ROW()-ROW(Data[[#Headers],[10]]),1)/12,Data[[#Headers],[10]]*12,-LoanAmount,0,IF(PaymentsDue="End of Period",0,1)), "")</f>
        <v>149.31073997722484</v>
      </c>
      <c r="F53" s="4">
        <f>IFERROR(PMT(INDEX(Data[],ROW()-ROW(Data[[#Headers],[12]]),1)/12,Data[[#Headers],[12]]*12,-LoanAmount,0,IF(PaymentsDue="End of Period",0,1)), "")</f>
        <v>137.46252414629296</v>
      </c>
      <c r="G53" s="4">
        <f>IFERROR(PMT(INDEX(Data[],ROW()-ROW(Data[[#Headers],[15]]),1)/12,Data[[#Headers],[15]]*12,-LoanAmount,0,IF(PaymentsDue="End of Period",0,1)), "")</f>
        <v>126.5242167278961</v>
      </c>
      <c r="H53" s="4">
        <f>IFERROR(PMT(INDEX(Data[],ROW()-ROW(Data[[#Headers],[20]]),1)/12,Data[[#Headers],[20]]*12,-LoanAmount,0,IF(PaymentsDue="End of Period",0,1)), "")</f>
        <v>117.15757112783035</v>
      </c>
      <c r="I53" s="4">
        <f>IFERROR(PMT(INDEX(Data[],ROW()-ROW(Data[[#Headers],[25]]),1)/12,Data[[#Headers],[25]]*12,-LoanAmount,0,IF(PaymentsDue="End of Period",0,1)), "")</f>
        <v>112.78353035868446</v>
      </c>
      <c r="J53" s="4">
        <f>IFERROR(PMT(INDEX(Data[],ROW()-ROW(Data[[#Headers],[30]]),1)/12,Data[[#Headers],[30]]*12,-LoanAmount,0,IF(PaymentsDue="End of Period",0,1)), "")</f>
        <v>110.61995192665611</v>
      </c>
    </row>
    <row r="54" spans="2:10" ht="15" customHeight="1">
      <c r="B54" s="3">
        <f>IFERROR(MAX((ROW()-ROW(Data[[#Headers],[RATE]]))*0.0025+0.0175,0.0025), "")</f>
        <v>0.13250000000000001</v>
      </c>
      <c r="C54" s="4">
        <f>IFERROR(PMT(INDEX(Data[],ROW()-ROW(Data[[#Headers],[3]]),1)/12,Data[[#Headers],[3]]*12,-LoanAmount,0,IF(PaymentsDue="End of Period",0,1)), "")</f>
        <v>338.14493666169324</v>
      </c>
      <c r="D54" s="4">
        <f>IFERROR(PMT(INDEX(Data[],ROW()-ROW(Data[[#Headers],[5]]),1)/12,Data[[#Headers],[5]]*12,-LoanAmount,0,IF(PaymentsDue="End of Period",0,1)), "")</f>
        <v>228.81255150756962</v>
      </c>
      <c r="E54" s="4">
        <f>IFERROR(PMT(INDEX(Data[],ROW()-ROW(Data[[#Headers],[10]]),1)/12,Data[[#Headers],[10]]*12,-LoanAmount,0,IF(PaymentsDue="End of Period",0,1)), "")</f>
        <v>150.7889159549637</v>
      </c>
      <c r="F54" s="4">
        <f>IFERROR(PMT(INDEX(Data[],ROW()-ROW(Data[[#Headers],[12]]),1)/12,Data[[#Headers],[12]]*12,-LoanAmount,0,IF(PaymentsDue="End of Period",0,1)), "")</f>
        <v>139.01310757998203</v>
      </c>
      <c r="G54" s="4">
        <f>IFERROR(PMT(INDEX(Data[],ROW()-ROW(Data[[#Headers],[15]]),1)/12,Data[[#Headers],[15]]*12,-LoanAmount,0,IF(PaymentsDue="End of Period",0,1)), "")</f>
        <v>128.17364315038068</v>
      </c>
      <c r="H54" s="4">
        <f>IFERROR(PMT(INDEX(Data[],ROW()-ROW(Data[[#Headers],[20]]),1)/12,Data[[#Headers],[20]]*12,-LoanAmount,0,IF(PaymentsDue="End of Period",0,1)), "")</f>
        <v>118.94307688456976</v>
      </c>
      <c r="I54" s="4">
        <f>IFERROR(PMT(INDEX(Data[],ROW()-ROW(Data[[#Headers],[25]]),1)/12,Data[[#Headers],[25]]*12,-LoanAmount,0,IF(PaymentsDue="End of Period",0,1)), "")</f>
        <v>114.67004282929108</v>
      </c>
      <c r="J54" s="4">
        <f>IFERROR(PMT(INDEX(Data[],ROW()-ROW(Data[[#Headers],[30]]),1)/12,Data[[#Headers],[30]]*12,-LoanAmount,0,IF(PaymentsDue="End of Period",0,1)), "")</f>
        <v>112.57735244072681</v>
      </c>
    </row>
    <row r="55" spans="2:10" ht="15" customHeight="1">
      <c r="B55" s="3">
        <f>IFERROR(MAX((ROW()-ROW(Data[[#Headers],[RATE]]))*0.0025+0.0175,0.0025), "")</f>
        <v>0.13500000000000001</v>
      </c>
      <c r="C55" s="4">
        <f>IFERROR(PMT(INDEX(Data[],ROW()-ROW(Data[[#Headers],[3]]),1)/12,Data[[#Headers],[3]]*12,-LoanAmount,0,IF(PaymentsDue="End of Period",0,1)), "")</f>
        <v>339.35287330980975</v>
      </c>
      <c r="D55" s="4">
        <f>IFERROR(PMT(INDEX(Data[],ROW()-ROW(Data[[#Headers],[5]]),1)/12,Data[[#Headers],[5]]*12,-LoanAmount,0,IF(PaymentsDue="End of Period",0,1)), "")</f>
        <v>230.0984601688703</v>
      </c>
      <c r="E55" s="4">
        <f>IFERROR(PMT(INDEX(Data[],ROW()-ROW(Data[[#Headers],[10]]),1)/12,Data[[#Headers],[10]]*12,-LoanAmount,0,IF(PaymentsDue="End of Period",0,1)), "")</f>
        <v>152.27428911552045</v>
      </c>
      <c r="F55" s="4">
        <f>IFERROR(PMT(INDEX(Data[],ROW()-ROW(Data[[#Headers],[12]]),1)/12,Data[[#Headers],[12]]*12,-LoanAmount,0,IF(PaymentsDue="End of Period",0,1)), "")</f>
        <v>140.57171596778906</v>
      </c>
      <c r="G55" s="4">
        <f>IFERROR(PMT(INDEX(Data[],ROW()-ROW(Data[[#Headers],[15]]),1)/12,Data[[#Headers],[15]]*12,-LoanAmount,0,IF(PaymentsDue="End of Period",0,1)), "")</f>
        <v>129.83185424130261</v>
      </c>
      <c r="H55" s="4">
        <f>IFERROR(PMT(INDEX(Data[],ROW()-ROW(Data[[#Headers],[20]]),1)/12,Data[[#Headers],[20]]*12,-LoanAmount,0,IF(PaymentsDue="End of Period",0,1)), "")</f>
        <v>120.7374682969109</v>
      </c>
      <c r="I55" s="4">
        <f>IFERROR(PMT(INDEX(Data[],ROW()-ROW(Data[[#Headers],[25]]),1)/12,Data[[#Headers],[25]]*12,-LoanAmount,0,IF(PaymentsDue="End of Period",0,1)), "")</f>
        <v>116.56448827771132</v>
      </c>
      <c r="J55" s="4">
        <f>IFERROR(PMT(INDEX(Data[],ROW()-ROW(Data[[#Headers],[30]]),1)/12,Data[[#Headers],[30]]*12,-LoanAmount,0,IF(PaymentsDue="End of Period",0,1)), "")</f>
        <v>114.5412177332244</v>
      </c>
    </row>
    <row r="56" spans="2:10" ht="15" customHeight="1">
      <c r="B56" s="3">
        <f>IFERROR(MAX((ROW()-ROW(Data[[#Headers],[RATE]]))*0.0025+0.0175,0.0025), "")</f>
        <v>0.13750000000000001</v>
      </c>
      <c r="C56" s="4">
        <f>IFERROR(PMT(INDEX(Data[],ROW()-ROW(Data[[#Headers],[3]]),1)/12,Data[[#Headers],[3]]*12,-LoanAmount,0,IF(PaymentsDue="End of Period",0,1)), "")</f>
        <v>340.56332771254205</v>
      </c>
      <c r="D56" s="4">
        <f>IFERROR(PMT(INDEX(Data[],ROW()-ROW(Data[[#Headers],[5]]),1)/12,Data[[#Headers],[5]]*12,-LoanAmount,0,IF(PaymentsDue="End of Period",0,1)), "")</f>
        <v>231.38844850583655</v>
      </c>
      <c r="E56" s="4">
        <f>IFERROR(PMT(INDEX(Data[],ROW()-ROW(Data[[#Headers],[10]]),1)/12,Data[[#Headers],[10]]*12,-LoanAmount,0,IF(PaymentsDue="End of Period",0,1)), "")</f>
        <v>153.76681158701385</v>
      </c>
      <c r="F56" s="4">
        <f>IFERROR(PMT(INDEX(Data[],ROW()-ROW(Data[[#Headers],[12]]),1)/12,Data[[#Headers],[12]]*12,-LoanAmount,0,IF(PaymentsDue="End of Period",0,1)), "")</f>
        <v>142.13827464479419</v>
      </c>
      <c r="G56" s="4">
        <f>IFERROR(PMT(INDEX(Data[],ROW()-ROW(Data[[#Headers],[15]]),1)/12,Data[[#Headers],[15]]*12,-LoanAmount,0,IF(PaymentsDue="End of Period",0,1)), "")</f>
        <v>131.49872712564016</v>
      </c>
      <c r="H56" s="4">
        <f>IFERROR(PMT(INDEX(Data[],ROW()-ROW(Data[[#Headers],[20]]),1)/12,Data[[#Headers],[20]]*12,-LoanAmount,0,IF(PaymentsDue="End of Period",0,1)), "")</f>
        <v>122.5405381103994</v>
      </c>
      <c r="I56" s="4">
        <f>IFERROR(PMT(INDEX(Data[],ROW()-ROW(Data[[#Headers],[25]]),1)/12,Data[[#Headers],[25]]*12,-LoanAmount,0,IF(PaymentsDue="End of Period",0,1)), "")</f>
        <v>118.46659675461557</v>
      </c>
      <c r="J56" s="4">
        <f>IFERROR(PMT(INDEX(Data[],ROW()-ROW(Data[[#Headers],[30]]),1)/12,Data[[#Headers],[30]]*12,-LoanAmount,0,IF(PaymentsDue="End of Period",0,1)), "")</f>
        <v>116.51125330064563</v>
      </c>
    </row>
    <row r="57" spans="2:10" ht="15" customHeight="1">
      <c r="B57" s="3">
        <f>IFERROR(MAX((ROW()-ROW(Data[[#Headers],[RATE]]))*0.0025+0.0175,0.0025), "")</f>
        <v>0.14000000000000001</v>
      </c>
      <c r="C57" s="4">
        <f>IFERROR(PMT(INDEX(Data[],ROW()-ROW(Data[[#Headers],[3]]),1)/12,Data[[#Headers],[3]]*12,-LoanAmount,0,IF(PaymentsDue="End of Period",0,1)), "")</f>
        <v>341.7762975802562</v>
      </c>
      <c r="D57" s="4">
        <f>IFERROR(PMT(INDEX(Data[],ROW()-ROW(Data[[#Headers],[5]]),1)/12,Data[[#Headers],[5]]*12,-LoanAmount,0,IF(PaymentsDue="End of Period",0,1)), "")</f>
        <v>232.68250849387695</v>
      </c>
      <c r="E57" s="4">
        <f>IFERROR(PMT(INDEX(Data[],ROW()-ROW(Data[[#Headers],[10]]),1)/12,Data[[#Headers],[10]]*12,-LoanAmount,0,IF(PaymentsDue="End of Period",0,1)), "")</f>
        <v>155.26643504091444</v>
      </c>
      <c r="F57" s="4">
        <f>IFERROR(PMT(INDEX(Data[],ROW()-ROW(Data[[#Headers],[12]]),1)/12,Data[[#Headers],[12]]*12,-LoanAmount,0,IF(PaymentsDue="End of Period",0,1)), "")</f>
        <v>143.71270845508681</v>
      </c>
      <c r="G57" s="4">
        <f>IFERROR(PMT(INDEX(Data[],ROW()-ROW(Data[[#Headers],[15]]),1)/12,Data[[#Headers],[15]]*12,-LoanAmount,0,IF(PaymentsDue="End of Period",0,1)), "")</f>
        <v>133.17413878748869</v>
      </c>
      <c r="H57" s="4">
        <f>IFERROR(PMT(INDEX(Data[],ROW()-ROW(Data[[#Headers],[20]]),1)/12,Data[[#Headers],[20]]*12,-LoanAmount,0,IF(PaymentsDue="End of Period",0,1)), "")</f>
        <v>124.35208110352387</v>
      </c>
      <c r="I57" s="4">
        <f>IFERROR(PMT(INDEX(Data[],ROW()-ROW(Data[[#Headers],[25]]),1)/12,Data[[#Headers],[25]]*12,-LoanAmount,0,IF(PaymentsDue="End of Period",0,1)), "")</f>
        <v>120.3761043271149</v>
      </c>
      <c r="J57" s="4">
        <f>IFERROR(PMT(INDEX(Data[],ROW()-ROW(Data[[#Headers],[30]]),1)/12,Data[[#Headers],[30]]*12,-LoanAmount,0,IF(PaymentsDue="End of Period",0,1)), "")</f>
        <v>118.48717510565346</v>
      </c>
    </row>
    <row r="58" spans="2:10" ht="15" customHeight="1">
      <c r="B58" s="3">
        <f>IFERROR(MAX((ROW()-ROW(Data[[#Headers],[RATE]]))*0.0025+0.0175,0.0025), "")</f>
        <v>0.14250000000000002</v>
      </c>
      <c r="C58" s="4">
        <f>IFERROR(PMT(INDEX(Data[],ROW()-ROW(Data[[#Headers],[3]]),1)/12,Data[[#Headers],[3]]*12,-LoanAmount,0,IF(PaymentsDue="End of Period",0,1)), "")</f>
        <v>342.99178059850703</v>
      </c>
      <c r="D58" s="4">
        <f>IFERROR(PMT(INDEX(Data[],ROW()-ROW(Data[[#Headers],[5]]),1)/12,Data[[#Headers],[5]]*12,-LoanAmount,0,IF(PaymentsDue="End of Period",0,1)), "")</f>
        <v>233.98063200497873</v>
      </c>
      <c r="E58" s="4">
        <f>IFERROR(PMT(INDEX(Data[],ROW()-ROW(Data[[#Headers],[10]]),1)/12,Data[[#Headers],[10]]*12,-LoanAmount,0,IF(PaymentsDue="End of Period",0,1)), "")</f>
        <v>156.77311070896101</v>
      </c>
      <c r="F58" s="4">
        <f>IFERROR(PMT(INDEX(Data[],ROW()-ROW(Data[[#Headers],[12]]),1)/12,Data[[#Headers],[12]]*12,-LoanAmount,0,IF(PaymentsDue="End of Period",0,1)), "")</f>
        <v>145.29494178576374</v>
      </c>
      <c r="G58" s="4">
        <f>IFERROR(PMT(INDEX(Data[],ROW()-ROW(Data[[#Headers],[15]]),1)/12,Data[[#Headers],[15]]*12,-LoanAmount,0,IF(PaymentsDue="End of Period",0,1)), "")</f>
        <v>134.85796614073325</v>
      </c>
      <c r="H58" s="4">
        <f>IFERROR(PMT(INDEX(Data[],ROW()-ROW(Data[[#Headers],[20]]),1)/12,Data[[#Headers],[20]]*12,-LoanAmount,0,IF(PaymentsDue="End of Period",0,1)), "")</f>
        <v>126.17189421058706</v>
      </c>
      <c r="I58" s="4">
        <f>IFERROR(PMT(INDEX(Data[],ROW()-ROW(Data[[#Headers],[25]]),1)/12,Data[[#Headers],[25]]*12,-LoanAmount,0,IF(PaymentsDue="End of Period",0,1)), "")</f>
        <v>122.29275315162339</v>
      </c>
      <c r="J58" s="4">
        <f>IFERROR(PMT(INDEX(Data[],ROW()-ROW(Data[[#Headers],[30]]),1)/12,Data[[#Headers],[30]]*12,-LoanAmount,0,IF(PaymentsDue="End of Period",0,1)), "")</f>
        <v>120.46870944172525</v>
      </c>
    </row>
    <row r="59" spans="2:10" ht="15" customHeight="1">
      <c r="B59" s="3">
        <f>IFERROR(MAX((ROW()-ROW(Data[[#Headers],[RATE]]))*0.0025+0.0175,0.0025), "")</f>
        <v>0.14500000000000002</v>
      </c>
      <c r="C59" s="4">
        <f>IFERROR(PMT(INDEX(Data[],ROW()-ROW(Data[[#Headers],[3]]),1)/12,Data[[#Headers],[3]]*12,-LoanAmount,0,IF(PaymentsDue="End of Period",0,1)), "")</f>
        <v>344.20977442813739</v>
      </c>
      <c r="D59" s="4">
        <f>IFERROR(PMT(INDEX(Data[],ROW()-ROW(Data[[#Headers],[5]]),1)/12,Data[[#Headers],[5]]*12,-LoanAmount,0,IF(PaymentsDue="End of Period",0,1)), "")</f>
        <v>235.28281080858065</v>
      </c>
      <c r="E59" s="4">
        <f>IFERROR(PMT(INDEX(Data[],ROW()-ROW(Data[[#Headers],[10]]),1)/12,Data[[#Headers],[10]]*12,-LoanAmount,0,IF(PaymentsDue="End of Period",0,1)), "")</f>
        <v>158.28678940006861</v>
      </c>
      <c r="F59" s="4">
        <f>IFERROR(PMT(INDEX(Data[],ROW()-ROW(Data[[#Headers],[12]]),1)/12,Data[[#Headers],[12]]*12,-LoanAmount,0,IF(PaymentsDue="End of Period",0,1)), "")</f>
        <v>146.88489860066542</v>
      </c>
      <c r="G59" s="4">
        <f>IFERROR(PMT(INDEX(Data[],ROW()-ROW(Data[[#Headers],[15]]),1)/12,Data[[#Headers],[15]]*12,-LoanAmount,0,IF(PaymentsDue="End of Period",0,1)), "")</f>
        <v>136.55008609815584</v>
      </c>
      <c r="H59" s="4">
        <f>IFERROR(PMT(INDEX(Data[],ROW()-ROW(Data[[#Headers],[20]]),1)/12,Data[[#Headers],[20]]*12,-LoanAmount,0,IF(PaymentsDue="End of Period",0,1)), "")</f>
        <v>127.99977663679169</v>
      </c>
      <c r="I59" s="4">
        <f>IFERROR(PMT(INDEX(Data[],ROW()-ROW(Data[[#Headers],[25]]),1)/12,Data[[#Headers],[25]]*12,-LoanAmount,0,IF(PaymentsDue="End of Period",0,1)), "")</f>
        <v>124.21629152984639</v>
      </c>
      <c r="J59" s="4">
        <f>IFERROR(PMT(INDEX(Data[],ROW()-ROW(Data[[#Headers],[30]]),1)/12,Data[[#Headers],[30]]*12,-LoanAmount,0,IF(PaymentsDue="End of Period",0,1)), "")</f>
        <v>122.45559277810214</v>
      </c>
    </row>
    <row r="60" spans="2:10" ht="15" customHeight="1">
      <c r="B60" s="3">
        <f>IFERROR(MAX((ROW()-ROW(Data[[#Headers],[RATE]]))*0.0025+0.0175,0.0025), "")</f>
        <v>0.14750000000000002</v>
      </c>
      <c r="C60" s="4">
        <f>IFERROR(PMT(INDEX(Data[],ROW()-ROW(Data[[#Headers],[3]]),1)/12,Data[[#Headers],[3]]*12,-LoanAmount,0,IF(PaymentsDue="End of Period",0,1)), "")</f>
        <v>345.43027670537657</v>
      </c>
      <c r="D60" s="4">
        <f>IFERROR(PMT(INDEX(Data[],ROW()-ROW(Data[[#Headers],[5]]),1)/12,Data[[#Headers],[5]]*12,-LoanAmount,0,IF(PaymentsDue="End of Period",0,1)), "")</f>
        <v>236.58903657245341</v>
      </c>
      <c r="E60" s="4">
        <f>IFERROR(PMT(INDEX(Data[],ROW()-ROW(Data[[#Headers],[10]]),1)/12,Data[[#Headers],[10]]*12,-LoanAmount,0,IF(PaymentsDue="End of Period",0,1)), "")</f>
        <v>159.80742151721785</v>
      </c>
      <c r="F60" s="4">
        <f>IFERROR(PMT(INDEX(Data[],ROW()-ROW(Data[[#Headers],[12]]),1)/12,Data[[#Headers],[12]]*12,-LoanAmount,0,IF(PaymentsDue="End of Period",0,1)), "")</f>
        <v>148.48250247382717</v>
      </c>
      <c r="G60" s="4">
        <f>IFERROR(PMT(INDEX(Data[],ROW()-ROW(Data[[#Headers],[15]]),1)/12,Data[[#Headers],[15]]*12,-LoanAmount,0,IF(PaymentsDue="End of Period",0,1)), "")</f>
        <v>138.25037563892971</v>
      </c>
      <c r="H60" s="4">
        <f>IFERROR(PMT(INDEX(Data[],ROW()-ROW(Data[[#Headers],[20]]),1)/12,Data[[#Headers],[20]]*12,-LoanAmount,0,IF(PaymentsDue="End of Period",0,1)), "")</f>
        <v>129.83552996562742</v>
      </c>
      <c r="I60" s="4">
        <f>IFERROR(PMT(INDEX(Data[],ROW()-ROW(Data[[#Headers],[25]]),1)/12,Data[[#Headers],[25]]*12,-LoanAmount,0,IF(PaymentsDue="End of Period",0,1)), "")</f>
        <v>126.14647394873984</v>
      </c>
      <c r="J60" s="4">
        <f>IFERROR(PMT(INDEX(Data[],ROW()-ROW(Data[[#Headers],[30]]),1)/12,Data[[#Headers],[30]]*12,-LoanAmount,0,IF(PaymentsDue="End of Period",0,1)), "")</f>
        <v>124.44757158719466</v>
      </c>
    </row>
    <row r="61" spans="2:10" ht="15" customHeight="1">
      <c r="B61" s="3">
        <f>IFERROR(MAX((ROW()-ROW(Data[[#Headers],[RATE]]))*0.0025+0.0175,0.0025), "")</f>
        <v>0.15000000000000002</v>
      </c>
      <c r="C61" s="4">
        <f>IFERROR(PMT(INDEX(Data[],ROW()-ROW(Data[[#Headers],[3]]),1)/12,Data[[#Headers],[3]]*12,-LoanAmount,0,IF(PaymentsDue="End of Period",0,1)), "")</f>
        <v>346.65328504194139</v>
      </c>
      <c r="D61" s="4">
        <f>IFERROR(PMT(INDEX(Data[],ROW()-ROW(Data[[#Headers],[5]]),1)/12,Data[[#Headers],[5]]*12,-LoanAmount,0,IF(PaymentsDue="End of Period",0,1)), "")</f>
        <v>237.8993008635874</v>
      </c>
      <c r="E61" s="4">
        <f>IFERROR(PMT(INDEX(Data[],ROW()-ROW(Data[[#Headers],[10]]),1)/12,Data[[#Headers],[10]]*12,-LoanAmount,0,IF(PaymentsDue="End of Period",0,1)), "")</f>
        <v>161.33495707431558</v>
      </c>
      <c r="F61" s="4">
        <f>IFERROR(PMT(INDEX(Data[],ROW()-ROW(Data[[#Headers],[12]]),1)/12,Data[[#Headers],[12]]*12,-LoanAmount,0,IF(PaymentsDue="End of Period",0,1)), "")</f>
        <v>150.08767662262099</v>
      </c>
      <c r="G61" s="4">
        <f>IFERROR(PMT(INDEX(Data[],ROW()-ROW(Data[[#Headers],[15]]),1)/12,Data[[#Headers],[15]]*12,-LoanAmount,0,IF(PaymentsDue="End of Period",0,1)), "")</f>
        <v>139.95871187445729</v>
      </c>
      <c r="H61" s="4">
        <f>IFERROR(PMT(INDEX(Data[],ROW()-ROW(Data[[#Headers],[20]]),1)/12,Data[[#Headers],[20]]*12,-LoanAmount,0,IF(PaymentsDue="End of Period",0,1)), "")</f>
        <v>131.67895825866376</v>
      </c>
      <c r="I61" s="4">
        <f>IFERROR(PMT(INDEX(Data[],ROW()-ROW(Data[[#Headers],[25]]),1)/12,Data[[#Headers],[25]]*12,-LoanAmount,0,IF(PaymentsDue="End of Period",0,1)), "")</f>
        <v>128.08306110529355</v>
      </c>
      <c r="J61" s="4">
        <f>IFERROR(PMT(INDEX(Data[],ROW()-ROW(Data[[#Headers],[30]]),1)/12,Data[[#Headers],[30]]*12,-LoanAmount,0,IF(PaymentsDue="End of Period",0,1)), "")</f>
        <v>126.44440215650437</v>
      </c>
    </row>
    <row r="62" spans="2:10" ht="15" customHeight="1">
      <c r="B62" s="3">
        <f>IFERROR(MAX((ROW()-ROW(Data[[#Headers],[RATE]]))*0.0025+0.0175,0.0025), "")</f>
        <v>0.15250000000000002</v>
      </c>
      <c r="C62" s="4">
        <f>IFERROR(PMT(INDEX(Data[],ROW()-ROW(Data[[#Headers],[3]]),1)/12,Data[[#Headers],[3]]*12,-LoanAmount,0,IF(PaymentsDue="End of Period",0,1)), "")</f>
        <v>347.8787970251359</v>
      </c>
      <c r="D62" s="4">
        <f>IFERROR(PMT(INDEX(Data[],ROW()-ROW(Data[[#Headers],[5]]),1)/12,Data[[#Headers],[5]]*12,-LoanAmount,0,IF(PaymentsDue="End of Period",0,1)), "")</f>
        <v>239.21359514908835</v>
      </c>
      <c r="E62" s="4">
        <f>IFERROR(PMT(INDEX(Data[],ROW()-ROW(Data[[#Headers],[10]]),1)/12,Data[[#Headers],[10]]*12,-LoanAmount,0,IF(PaymentsDue="End of Period",0,1)), "")</f>
        <v>162.86934571301722</v>
      </c>
      <c r="F62" s="4">
        <f>IFERROR(PMT(INDEX(Data[],ROW()-ROW(Data[[#Headers],[12]]),1)/12,Data[[#Headers],[12]]*12,-LoanAmount,0,IF(PaymentsDue="End of Period",0,1)), "")</f>
        <v>151.70034394056634</v>
      </c>
      <c r="G62" s="4">
        <f>IFERROR(PMT(INDEX(Data[],ROW()-ROW(Data[[#Headers],[15]]),1)/12,Data[[#Headers],[15]]*12,-LoanAmount,0,IF(PaymentsDue="End of Period",0,1)), "")</f>
        <v>141.67497211251222</v>
      </c>
      <c r="H62" s="4">
        <f>IFERROR(PMT(INDEX(Data[],ROW()-ROW(Data[[#Headers],[20]]),1)/12,Data[[#Headers],[20]]*12,-LoanAmount,0,IF(PaymentsDue="End of Period",0,1)), "")</f>
        <v>133.52986814787025</v>
      </c>
      <c r="I62" s="4">
        <f>IFERROR(PMT(INDEX(Data[],ROW()-ROW(Data[[#Headers],[25]]),1)/12,Data[[#Headers],[25]]*12,-LoanAmount,0,IF(PaymentsDue="End of Period",0,1)), "")</f>
        <v>130.02581991699441</v>
      </c>
      <c r="J62" s="4">
        <f>IFERROR(PMT(INDEX(Data[],ROW()-ROW(Data[[#Headers],[30]]),1)/12,Data[[#Headers],[30]]*12,-LoanAmount,0,IF(PaymentsDue="End of Period",0,1)), "")</f>
        <v>128.44585038702186</v>
      </c>
    </row>
    <row r="63" spans="2:10" ht="15" customHeight="1">
      <c r="B63" s="3">
        <f>IFERROR(MAX((ROW()-ROW(Data[[#Headers],[RATE]]))*0.0025+0.0175,0.0025), "")</f>
        <v>0.15500000000000003</v>
      </c>
      <c r="C63" s="4">
        <f>IFERROR(PMT(INDEX(Data[],ROW()-ROW(Data[[#Headers],[3]]),1)/12,Data[[#Headers],[3]]*12,-LoanAmount,0,IF(PaymentsDue="End of Period",0,1)), "")</f>
        <v>349.10681021795432</v>
      </c>
      <c r="D63" s="4">
        <f>IFERROR(PMT(INDEX(Data[],ROW()-ROW(Data[[#Headers],[5]]),1)/12,Data[[#Headers],[5]]*12,-LoanAmount,0,IF(PaymentsDue="End of Period",0,1)), "")</f>
        <v>240.53191079708049</v>
      </c>
      <c r="E63" s="4">
        <f>IFERROR(PMT(INDEX(Data[],ROW()-ROW(Data[[#Headers],[10]]),1)/12,Data[[#Headers],[10]]*12,-LoanAmount,0,IF(PaymentsDue="End of Period",0,1)), "")</f>
        <v>164.41053671950084</v>
      </c>
      <c r="F63" s="4">
        <f>IFERROR(PMT(INDEX(Data[],ROW()-ROW(Data[[#Headers],[12]]),1)/12,Data[[#Headers],[12]]*12,-LoanAmount,0,IF(PaymentsDue="End of Period",0,1)), "")</f>
        <v>153.32042702978788</v>
      </c>
      <c r="G63" s="4">
        <f>IFERROR(PMT(INDEX(Data[],ROW()-ROW(Data[[#Headers],[15]]),1)/12,Data[[#Headers],[15]]*12,-LoanAmount,0,IF(PaymentsDue="End of Period",0,1)), "")</f>
        <v>143.39903391965083</v>
      </c>
      <c r="H63" s="4">
        <f>IFERROR(PMT(INDEX(Data[],ROW()-ROW(Data[[#Headers],[20]]),1)/12,Data[[#Headers],[20]]*12,-LoanAmount,0,IF(PaymentsDue="End of Period",0,1)), "")</f>
        <v>135.38806892059969</v>
      </c>
      <c r="I63" s="4">
        <f>IFERROR(PMT(INDEX(Data[],ROW()-ROW(Data[[#Headers],[25]]),1)/12,Data[[#Headers],[25]]*12,-LoanAmount,0,IF(PaymentsDue="End of Period",0,1)), "")</f>
        <v>131.97452351882379</v>
      </c>
      <c r="J63" s="4">
        <f>IFERROR(PMT(INDEX(Data[],ROW()-ROW(Data[[#Headers],[30]]),1)/12,Data[[#Headers],[30]]*12,-LoanAmount,0,IF(PaymentsDue="End of Period",0,1)), "")</f>
        <v>130.45169157995775</v>
      </c>
    </row>
    <row r="64" spans="2:10" ht="15" customHeight="1">
      <c r="B64" s="3">
        <f>IFERROR(MAX((ROW()-ROW(Data[[#Headers],[RATE]]))*0.0025+0.0175,0.0025), "")</f>
        <v>0.15750000000000003</v>
      </c>
      <c r="C64" s="4">
        <f>IFERROR(PMT(INDEX(Data[],ROW()-ROW(Data[[#Headers],[3]]),1)/12,Data[[#Headers],[3]]*12,-LoanAmount,0,IF(PaymentsDue="End of Period",0,1)), "")</f>
        <v>350.33732215918246</v>
      </c>
      <c r="D64" s="4">
        <f>IFERROR(PMT(INDEX(Data[],ROW()-ROW(Data[[#Headers],[5]]),1)/12,Data[[#Headers],[5]]*12,-LoanAmount,0,IF(PaymentsDue="End of Period",0,1)), "")</f>
        <v>241.8542390776158</v>
      </c>
      <c r="E64" s="4">
        <f>IFERROR(PMT(INDEX(Data[],ROW()-ROW(Data[[#Headers],[10]]),1)/12,Data[[#Headers],[10]]*12,-LoanAmount,0,IF(PaymentsDue="End of Period",0,1)), "")</f>
        <v>165.95847904118384</v>
      </c>
      <c r="F64" s="4">
        <f>IFERROR(PMT(INDEX(Data[],ROW()-ROW(Data[[#Headers],[12]]),1)/12,Data[[#Headers],[12]]*12,-LoanAmount,0,IF(PaymentsDue="End of Period",0,1)), "")</f>
        <v>154.94784823309922</v>
      </c>
      <c r="G64" s="4">
        <f>IFERROR(PMT(INDEX(Data[],ROW()-ROW(Data[[#Headers],[15]]),1)/12,Data[[#Headers],[15]]*12,-LoanAmount,0,IF(PaymentsDue="End of Period",0,1)), "")</f>
        <v>145.13077518186125</v>
      </c>
      <c r="H64" s="4">
        <f>IFERROR(PMT(INDEX(Data[],ROW()-ROW(Data[[#Headers],[20]]),1)/12,Data[[#Headers],[20]]*12,-LoanAmount,0,IF(PaymentsDue="End of Period",0,1)), "")</f>
        <v>137.25337259738504</v>
      </c>
      <c r="I64" s="4">
        <f>IFERROR(PMT(INDEX(Data[],ROW()-ROW(Data[[#Headers],[25]]),1)/12,Data[[#Headers],[25]]*12,-LoanAmount,0,IF(PaymentsDue="End of Period",0,1)), "")</f>
        <v>133.92895124763749</v>
      </c>
      <c r="J64" s="4">
        <f>IFERROR(PMT(INDEX(Data[],ROW()-ROW(Data[[#Headers],[30]]),1)/12,Data[[#Headers],[30]]*12,-LoanAmount,0,IF(PaymentsDue="End of Period",0,1)), "")</f>
        <v>132.46171021355778</v>
      </c>
    </row>
    <row r="65" spans="2:10" ht="15" customHeight="1">
      <c r="B65" s="3">
        <f>IFERROR(MAX((ROW()-ROW(Data[[#Headers],[RATE]]))*0.0025+0.0175,0.0025), "")</f>
        <v>0.16000000000000003</v>
      </c>
      <c r="C65" s="4">
        <f>IFERROR(PMT(INDEX(Data[],ROW()-ROW(Data[[#Headers],[3]]),1)/12,Data[[#Headers],[3]]*12,-LoanAmount,0,IF(PaymentsDue="End of Period",0,1)), "")</f>
        <v>351.57033036350083</v>
      </c>
      <c r="D65" s="4">
        <f>IFERROR(PMT(INDEX(Data[],ROW()-ROW(Data[[#Headers],[5]]),1)/12,Data[[#Headers],[5]]*12,-LoanAmount,0,IF(PaymentsDue="End of Period",0,1)), "")</f>
        <v>243.18057116359134</v>
      </c>
      <c r="E65" s="4">
        <f>IFERROR(PMT(INDEX(Data[],ROW()-ROW(Data[[#Headers],[10]]),1)/12,Data[[#Headers],[10]]*12,-LoanAmount,0,IF(PaymentsDue="End of Period",0,1)), "")</f>
        <v>167.51312130337254</v>
      </c>
      <c r="F65" s="4">
        <f>IFERROR(PMT(INDEX(Data[],ROW()-ROW(Data[[#Headers],[12]]),1)/12,Data[[#Headers],[12]]*12,-LoanAmount,0,IF(PaymentsDue="End of Period",0,1)), "")</f>
        <v>156.58252966569285</v>
      </c>
      <c r="G65" s="4">
        <f>IFERROR(PMT(INDEX(Data[],ROW()-ROW(Data[[#Headers],[15]]),1)/12,Data[[#Headers],[15]]*12,-LoanAmount,0,IF(PaymentsDue="End of Period",0,1)), "")</f>
        <v>146.87007416342351</v>
      </c>
      <c r="H65" s="4">
        <f>IFERROR(PMT(INDEX(Data[],ROW()-ROW(Data[[#Headers],[20]]),1)/12,Data[[#Headers],[20]]*12,-LoanAmount,0,IF(PaymentsDue="End of Period",0,1)), "")</f>
        <v>139.12559400271149</v>
      </c>
      <c r="I65" s="4">
        <f>IFERROR(PMT(INDEX(Data[],ROW()-ROW(Data[[#Headers],[25]]),1)/12,Data[[#Headers],[25]]*12,-LoanAmount,0,IF(PaymentsDue="End of Period",0,1)), "")</f>
        <v>135.88888861476619</v>
      </c>
      <c r="J65" s="4">
        <f>IFERROR(PMT(INDEX(Data[],ROW()-ROW(Data[[#Headers],[30]]),1)/12,Data[[#Headers],[30]]*12,-LoanAmount,0,IF(PaymentsDue="End of Period",0,1)), "")</f>
        <v>134.47569971164739</v>
      </c>
    </row>
  </sheetData>
  <mergeCells count="17">
    <mergeCell ref="L2:L15"/>
    <mergeCell ref="I3:J3"/>
    <mergeCell ref="C7:J7"/>
    <mergeCell ref="D6:E6"/>
    <mergeCell ref="D5:E5"/>
    <mergeCell ref="D4:E4"/>
    <mergeCell ref="D3:E3"/>
    <mergeCell ref="B6:C6"/>
    <mergeCell ref="B5:C5"/>
    <mergeCell ref="B4:C4"/>
    <mergeCell ref="B3:C3"/>
    <mergeCell ref="I5:J5"/>
    <mergeCell ref="B2:J2"/>
    <mergeCell ref="F3:H3"/>
    <mergeCell ref="F4:H4"/>
    <mergeCell ref="F5:H5"/>
    <mergeCell ref="I4:J4"/>
  </mergeCells>
  <conditionalFormatting sqref="B9:J65">
    <cfRule type="expression" dxfId="0" priority="1">
      <formula>$B9=$D$3</formula>
    </cfRule>
  </conditionalFormatting>
  <dataValidations count="20">
    <dataValidation type="list" errorStyle="warning" allowBlank="1" showInputMessage="1" showErrorMessage="1" error="Select Payments Due option from the list. Select CANCEL, press ALT+DOWN ARROW for options and then DOWN ARROW and ENTER to make selection" prompt="Select Payments Due option from the list in this cell. Press ALT+DOWN ARROW for options, then DOWN ARROW and ENTER to make selection" sqref="D6:E6" xr:uid="{00000000-0002-0000-0000-000000000000}">
      <formula1>"End of Period,Start of Period"</formula1>
    </dataValidation>
    <dataValidation allowBlank="1" showInputMessage="1" showErrorMessage="1" prompt="Create a Loan Analysis in this worksheet. Enter Interest Rate, Years of Loan, Loan Amount and Payments Due. Data table starting in cell B8 is automatically updated " sqref="A1" xr:uid="{00000000-0002-0000-0000-000001000000}"/>
    <dataValidation allowBlank="1" showInputMessage="1" showErrorMessage="1" prompt="Title of this worksheet is in this cell. Rate slicer is in cell L2" sqref="B1" xr:uid="{00000000-0002-0000-0000-000002000000}"/>
    <dataValidation allowBlank="1" showInputMessage="1" showErrorMessage="1" prompt="Enter values in cells D3 through D6. Monthly and Total Payments, and Total Interest amount are automatically calculated in cells I3 to I5" sqref="B2:J2" xr:uid="{00000000-0002-0000-0000-000003000000}"/>
    <dataValidation allowBlank="1" showInputMessage="1" showErrorMessage="1" prompt="Annual amounts are automatically calculated in columns C to J in the table below" sqref="C7:J7" xr:uid="{00000000-0002-0000-0000-000004000000}"/>
    <dataValidation allowBlank="1" showInputMessage="1" showErrorMessage="1" prompt="Rates are automatically calculated in this column under this heading" sqref="B8" xr:uid="{00000000-0002-0000-0000-000005000000}"/>
    <dataValidation allowBlank="1" showInputMessage="1" showErrorMessage="1" prompt="Amounts for this year are automatically calculated in this column under this heading" sqref="C8:J8" xr:uid="{00000000-0002-0000-0000-000006000000}"/>
    <dataValidation allowBlank="1" showInputMessage="1" showErrorMessage="1" prompt="Enter Interest Rate in cell to the right" sqref="B3:C3" xr:uid="{00000000-0002-0000-0000-000007000000}"/>
    <dataValidation allowBlank="1" showInputMessage="1" showErrorMessage="1" prompt="Monthly Payment amount is automatically calculated in cell to the right" sqref="F3:H3" xr:uid="{00000000-0002-0000-0000-000008000000}"/>
    <dataValidation allowBlank="1" showInputMessage="1" showErrorMessage="1" prompt="Monthly Payment amount is automatically calculated in this cell" sqref="I3:J3" xr:uid="{00000000-0002-0000-0000-000009000000}"/>
    <dataValidation allowBlank="1" showInputMessage="1" showErrorMessage="1" prompt="Total Payment amount is automatically calculated in cell to the right" sqref="F4:H4" xr:uid="{00000000-0002-0000-0000-00000A000000}"/>
    <dataValidation allowBlank="1" showInputMessage="1" showErrorMessage="1" prompt="Total Payment amount is automatically calculated in this cell" sqref="I4:J4" xr:uid="{00000000-0002-0000-0000-00000B000000}"/>
    <dataValidation allowBlank="1" showInputMessage="1" showErrorMessage="1" prompt="Total Interest amount is automatically calculated in cell to the right" sqref="F5:H5" xr:uid="{00000000-0002-0000-0000-00000C000000}"/>
    <dataValidation allowBlank="1" showInputMessage="1" showErrorMessage="1" prompt="Total Interest amount is automatically calculated in this cell" sqref="I5:J5" xr:uid="{00000000-0002-0000-0000-00000D000000}"/>
    <dataValidation allowBlank="1" showInputMessage="1" showErrorMessage="1" prompt="Enter Years of Loan in cell to the right" sqref="B4:C4" xr:uid="{00000000-0002-0000-0000-00000E000000}"/>
    <dataValidation allowBlank="1" showInputMessage="1" showErrorMessage="1" prompt="Enter Years of Loan in this cell" sqref="D4:E4" xr:uid="{00000000-0002-0000-0000-00000F000000}"/>
    <dataValidation allowBlank="1" showInputMessage="1" showErrorMessage="1" prompt="Enter Interest Rate in this cell" sqref="D3:E3" xr:uid="{00000000-0002-0000-0000-000010000000}"/>
    <dataValidation allowBlank="1" showInputMessage="1" showErrorMessage="1" prompt="Enter Loan Amount in cell to the right" sqref="B5:C5" xr:uid="{00000000-0002-0000-0000-000011000000}"/>
    <dataValidation allowBlank="1" showInputMessage="1" showErrorMessage="1" prompt="Enter Loan Amount in this cell" sqref="D5:E5" xr:uid="{00000000-0002-0000-0000-000012000000}"/>
    <dataValidation allowBlank="1" showInputMessage="1" showErrorMessage="1" prompt="Select Payments Due option in cell to the right" sqref="B6:C6" xr:uid="{00000000-0002-0000-0000-000013000000}"/>
  </dataValidations>
  <printOptions horizontalCentered="1"/>
  <pageMargins left="0.4" right="0.4" top="0.4" bottom="0.4" header="0.3" footer="0.3"/>
  <pageSetup paperSize="9" scale="47" fitToHeight="0" orientation="portrait" r:id="rId1"/>
  <headerFooter differentFirst="1">
    <oddFooter>Page &amp;P of &amp;N</oddFooter>
  </headerFooter>
  <ignoredErrors>
    <ignoredError sqref="B9:J9" calculatedColumn="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Template>TM04099104</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Shatha Ali Mubarak AL khudhuri</cp:lastModifiedBy>
  <cp:revision/>
  <dcterms:created xsi:type="dcterms:W3CDTF">2018-08-10T05:43:31Z</dcterms:created>
  <dcterms:modified xsi:type="dcterms:W3CDTF">2025-03-23T10:32:24Z</dcterms:modified>
  <cp:category/>
  <cp:contentStatus/>
</cp:coreProperties>
</file>