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5" Type="http://schemas.microsoft.com/office/2020/02/relationships/classificationlabels" Target="docMetadata/LabelInfo.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715"/>
  <workbookPr filterPrivacy="1" hidePivotFieldList="1"/>
  <xr:revisionPtr revIDLastSave="0" documentId="8_{836D4DE8-D0D0-4F55-B9B5-7776903523A3}" xr6:coauthVersionLast="47" xr6:coauthVersionMax="47" xr10:uidLastSave="{00000000-0000-0000-0000-000000000000}"/>
  <bookViews>
    <workbookView xWindow="-28920" yWindow="1620" windowWidth="29040" windowHeight="15720" tabRatio="826" xr2:uid="{00000000-000D-0000-FFFF-FFFF00000000}"/>
  </bookViews>
  <sheets>
    <sheet name="Wedding budget" sheetId="3" r:id="rId1"/>
  </sheets>
  <definedNames>
    <definedName name="_xlnm.Print_Area" localSheetId="0">'Wedding budget'!$A:$K</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31" i="3" l="1"/>
  <c r="E68" i="3"/>
  <c r="E67" i="3"/>
  <c r="E66" i="3"/>
  <c r="E65" i="3"/>
  <c r="E64" i="3"/>
  <c r="E63" i="3"/>
  <c r="E62" i="3"/>
  <c r="E61" i="3"/>
  <c r="J60" i="3"/>
  <c r="J59" i="3"/>
  <c r="J58" i="3"/>
  <c r="J57" i="3"/>
  <c r="J56" i="3"/>
  <c r="E56" i="3"/>
  <c r="J55" i="3"/>
  <c r="E55" i="3"/>
  <c r="J54" i="3"/>
  <c r="E54" i="3"/>
  <c r="J53" i="3"/>
  <c r="E53" i="3"/>
  <c r="J52" i="3"/>
  <c r="E52" i="3"/>
  <c r="J51" i="3"/>
  <c r="E51" i="3"/>
  <c r="E50" i="3"/>
  <c r="E49" i="3"/>
  <c r="E48" i="3"/>
  <c r="J46" i="3"/>
  <c r="J45" i="3"/>
  <c r="J44" i="3"/>
  <c r="J43" i="3"/>
  <c r="E43" i="3"/>
  <c r="J42" i="3"/>
  <c r="E42" i="3"/>
  <c r="J41" i="3"/>
  <c r="E41" i="3"/>
  <c r="J36" i="3"/>
  <c r="E36" i="3"/>
  <c r="J35" i="3"/>
  <c r="E35" i="3"/>
  <c r="J34" i="3"/>
  <c r="E34" i="3"/>
  <c r="J33" i="3"/>
  <c r="E33" i="3"/>
  <c r="J32" i="3"/>
  <c r="E28" i="3"/>
  <c r="E27" i="3"/>
  <c r="J26" i="3"/>
  <c r="E26" i="3"/>
  <c r="J25" i="3"/>
  <c r="E25" i="3"/>
  <c r="J24" i="3"/>
  <c r="E24" i="3"/>
  <c r="J23" i="3"/>
  <c r="E23" i="3"/>
  <c r="J22" i="3"/>
  <c r="E22" i="3"/>
  <c r="J21" i="3"/>
  <c r="E21" i="3"/>
  <c r="J68" i="3"/>
  <c r="J67" i="3"/>
  <c r="J66" i="3"/>
  <c r="J65" i="3"/>
  <c r="J69" i="3" s="1"/>
  <c r="D29" i="3"/>
  <c r="P6" i="3" s="1"/>
  <c r="Q6" i="3" s="1"/>
  <c r="I27" i="3"/>
  <c r="P7" i="3" s="1"/>
  <c r="Q7" i="3" s="1"/>
  <c r="D37" i="3"/>
  <c r="P8" i="3" s="1"/>
  <c r="Q8" i="3" s="1"/>
  <c r="I37" i="3"/>
  <c r="P9" i="3" s="1"/>
  <c r="Q9" i="3" s="1"/>
  <c r="D44" i="3"/>
  <c r="P10" i="3" s="1"/>
  <c r="Q10" i="3" s="1"/>
  <c r="I47" i="3"/>
  <c r="P11" i="3" s="1"/>
  <c r="Q11" i="3" s="1"/>
  <c r="D57" i="3"/>
  <c r="P12" i="3" s="1"/>
  <c r="Q12" i="3" s="1"/>
  <c r="I61" i="3"/>
  <c r="P13" i="3"/>
  <c r="Q13" i="3"/>
  <c r="I69" i="3"/>
  <c r="P14" i="3" s="1"/>
  <c r="Q14" i="3" s="1"/>
  <c r="D69" i="3"/>
  <c r="P15" i="3" s="1"/>
  <c r="Q15" i="3" s="1"/>
  <c r="C29" i="3"/>
  <c r="O6" i="3" s="1"/>
  <c r="H27" i="3"/>
  <c r="O7" i="3" s="1"/>
  <c r="C37" i="3"/>
  <c r="O8" i="3" s="1"/>
  <c r="H37" i="3"/>
  <c r="O9" i="3" s="1"/>
  <c r="C44" i="3"/>
  <c r="O10" i="3" s="1"/>
  <c r="H47" i="3"/>
  <c r="O11" i="3" s="1"/>
  <c r="C57" i="3"/>
  <c r="O12" i="3" s="1"/>
  <c r="H61" i="3"/>
  <c r="O13" i="3" s="1"/>
  <c r="H69" i="3"/>
  <c r="O14" i="3" s="1"/>
  <c r="C69" i="3"/>
  <c r="O15" i="3" s="1"/>
  <c r="E44" i="3" l="1"/>
  <c r="E37" i="3"/>
  <c r="J37" i="3"/>
  <c r="M9" i="3"/>
  <c r="E29" i="3"/>
  <c r="J27" i="3"/>
  <c r="E57" i="3"/>
  <c r="E69" i="3"/>
  <c r="J47" i="3"/>
  <c r="J61" i="3"/>
  <c r="M12" i="3"/>
  <c r="M15" i="3"/>
  <c r="M10" i="3"/>
  <c r="M11" i="3"/>
  <c r="M14" i="3"/>
  <c r="M8" i="3"/>
  <c r="M13" i="3"/>
  <c r="M7" i="3"/>
  <c r="M6" i="3"/>
  <c r="B14" i="3" l="1"/>
  <c r="C15" i="3"/>
  <c r="D10" i="3"/>
  <c r="D6" i="3"/>
  <c r="C8" i="3"/>
  <c r="D8" i="3"/>
  <c r="E8" i="3" s="1"/>
  <c r="C6" i="3"/>
  <c r="B10" i="3"/>
  <c r="D9" i="3"/>
  <c r="C10" i="3"/>
  <c r="B9" i="3"/>
  <c r="D11" i="3"/>
  <c r="D7" i="3"/>
  <c r="C13" i="3"/>
  <c r="B15" i="3"/>
  <c r="C14" i="3"/>
  <c r="B7" i="3"/>
  <c r="C7" i="3"/>
  <c r="D13" i="3"/>
  <c r="D12" i="3"/>
  <c r="B6" i="3"/>
  <c r="B11" i="3"/>
  <c r="C9" i="3"/>
  <c r="B13" i="3"/>
  <c r="B12" i="3"/>
  <c r="B8" i="3"/>
  <c r="C11" i="3"/>
  <c r="D15" i="3"/>
  <c r="E15" i="3" s="1"/>
  <c r="C12" i="3"/>
  <c r="D14" i="3"/>
  <c r="E10" i="3" l="1"/>
  <c r="E7" i="3"/>
  <c r="E13" i="3"/>
  <c r="E14" i="3"/>
  <c r="E12" i="3"/>
  <c r="E11" i="3"/>
  <c r="E6" i="3"/>
  <c r="E9" i="3"/>
  <c r="C16" i="3"/>
  <c r="D16" i="3"/>
  <c r="E16" i="3" l="1"/>
</calcChain>
</file>

<file path=xl/sharedStrings.xml><?xml version="1.0" encoding="utf-8"?>
<sst xmlns="http://schemas.openxmlformats.org/spreadsheetml/2006/main" count="137" uniqueCount="98">
  <si>
    <t>PARTY BUDGET</t>
  </si>
  <si>
    <t>SUMMARY</t>
  </si>
  <si>
    <t>ESTIMATED</t>
  </si>
  <si>
    <t>ACTUAL</t>
  </si>
  <si>
    <t>OVER/UNDER</t>
  </si>
  <si>
    <t>SUMMARY OF ACTUAL EXPENSES</t>
  </si>
  <si>
    <t>Rank</t>
  </si>
  <si>
    <t>Category</t>
  </si>
  <si>
    <t>Estimated</t>
  </si>
  <si>
    <t>Actual</t>
  </si>
  <si>
    <t>Ranking Value</t>
  </si>
  <si>
    <t>Ref</t>
  </si>
  <si>
    <t>Apparel</t>
  </si>
  <si>
    <t>Decorations</t>
  </si>
  <si>
    <t>Gifts</t>
  </si>
  <si>
    <t>Flowers</t>
  </si>
  <si>
    <t>Music</t>
  </si>
  <si>
    <t>Photography</t>
  </si>
  <si>
    <t>Reception</t>
  </si>
  <si>
    <t>Stationery / Printing</t>
  </si>
  <si>
    <t>Transportation</t>
  </si>
  <si>
    <t>Other Expenses</t>
  </si>
  <si>
    <t>Total budget</t>
  </si>
  <si>
    <t>APPAREL</t>
  </si>
  <si>
    <t>DECORATIONS</t>
  </si>
  <si>
    <t>Engagement ring</t>
  </si>
  <si>
    <t>Bows for church pews</t>
  </si>
  <si>
    <t>Wedding rings</t>
  </si>
  <si>
    <t>Table centerpieces</t>
  </si>
  <si>
    <t>Tux, suit, and/or dresses</t>
  </si>
  <si>
    <t>Candles</t>
  </si>
  <si>
    <t>Veil/headpiece</t>
  </si>
  <si>
    <t>Lighting</t>
  </si>
  <si>
    <t>Shoes</t>
  </si>
  <si>
    <t>Balloons</t>
  </si>
  <si>
    <t>Jewelry</t>
  </si>
  <si>
    <t>Others</t>
  </si>
  <si>
    <t>Accessories</t>
  </si>
  <si>
    <t>Total for decorations</t>
  </si>
  <si>
    <t>Total for apparel</t>
  </si>
  <si>
    <t>FLOWERS</t>
  </si>
  <si>
    <t>Bouquets</t>
  </si>
  <si>
    <t>GIFTS</t>
  </si>
  <si>
    <t>Boutonnières</t>
  </si>
  <si>
    <t>Attendants</t>
  </si>
  <si>
    <t>Corsages</t>
  </si>
  <si>
    <t>Parents</t>
  </si>
  <si>
    <t>Ceremony</t>
  </si>
  <si>
    <t>Readers/other participants</t>
  </si>
  <si>
    <t>Total for gifts</t>
  </si>
  <si>
    <t>Total for flowers</t>
  </si>
  <si>
    <t xml:space="preserve">MUSIC </t>
  </si>
  <si>
    <t>PHOTOGRAPHY</t>
  </si>
  <si>
    <t>Musicians for ceremony</t>
  </si>
  <si>
    <t>Formals</t>
  </si>
  <si>
    <t>Band/DJ for reception</t>
  </si>
  <si>
    <t>Candid's</t>
  </si>
  <si>
    <t>Extra prints</t>
  </si>
  <si>
    <t>Total for music</t>
  </si>
  <si>
    <t>Photo albums</t>
  </si>
  <si>
    <t>Videography</t>
  </si>
  <si>
    <t>RECEPTION</t>
  </si>
  <si>
    <t>Total for photography</t>
  </si>
  <si>
    <t>Room/hall fees</t>
  </si>
  <si>
    <t>Tables and chairs</t>
  </si>
  <si>
    <t>Food</t>
  </si>
  <si>
    <t>STATIONERY / PRINTING</t>
  </si>
  <si>
    <t>Drinks</t>
  </si>
  <si>
    <t>Invitations</t>
  </si>
  <si>
    <t>Linens</t>
  </si>
  <si>
    <t>Announcements</t>
  </si>
  <si>
    <t>Cake</t>
  </si>
  <si>
    <t>Thank-You cards</t>
  </si>
  <si>
    <t>Favors</t>
  </si>
  <si>
    <t>Personal stationery</t>
  </si>
  <si>
    <t>Staff and gratuities</t>
  </si>
  <si>
    <t>Guest book</t>
  </si>
  <si>
    <t>Programs</t>
  </si>
  <si>
    <t>Total for reception</t>
  </si>
  <si>
    <t>Reception napkins</t>
  </si>
  <si>
    <t>Matchbooks</t>
  </si>
  <si>
    <t>Calligraphy</t>
  </si>
  <si>
    <t>OTHER EXPENSES</t>
  </si>
  <si>
    <t>Officiant</t>
  </si>
  <si>
    <t>Total for stationery / printing</t>
  </si>
  <si>
    <t>Church/ceremony site fee</t>
  </si>
  <si>
    <t>Wedding coordinator</t>
  </si>
  <si>
    <t>Rehearsal dinner</t>
  </si>
  <si>
    <t>TRANSPORTATION</t>
  </si>
  <si>
    <t>Engagement party</t>
  </si>
  <si>
    <t>Limousines/trolleys</t>
  </si>
  <si>
    <t>Showers</t>
  </si>
  <si>
    <t>Parking</t>
  </si>
  <si>
    <t>Bachelor/ette parties</t>
  </si>
  <si>
    <t>Taxis</t>
  </si>
  <si>
    <t>Hotel rooms</t>
  </si>
  <si>
    <t>Total for other expenses</t>
  </si>
  <si>
    <t>Total for transportation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</si>
</sst>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8" formatCode="&quot;$&quot;#,##0.00_);[Red]\(&quot;$&quot;#,##0.00\)"/>
    <numFmt numFmtId="164" formatCode="&quot;$&quot;#,##0.00"/>
    <numFmt numFmtId="165" formatCode="0.0000"/>
  </numFmts>
  <fonts count="16">
    <font>
      <sz val="10"/>
      <name val="Arial"/>
    </font>
    <font>
      <sz val="11"/>
      <color theme="1" tint="0.14999847407452621"/>
      <name val="Arial"/>
      <family val="1"/>
      <scheme val="minor"/>
    </font>
    <font>
      <sz val="11"/>
      <color theme="1" tint="0.249977111117893"/>
      <name val="Arial"/>
      <family val="1"/>
      <scheme val="minor"/>
    </font>
    <font>
      <b/>
      <sz val="11"/>
      <color theme="1" tint="0.14999847407452621"/>
      <name val="Arial"/>
      <family val="2"/>
    </font>
    <font>
      <sz val="11"/>
      <color theme="1" tint="0.14999847407452621"/>
      <name val="Arial"/>
      <family val="2"/>
    </font>
    <font>
      <sz val="11"/>
      <color theme="0"/>
      <name val="Arial"/>
      <family val="2"/>
    </font>
    <font>
      <sz val="11"/>
      <name val="Arial"/>
      <family val="2"/>
    </font>
    <font>
      <sz val="11"/>
      <color theme="3" tint="-0.499984740745262"/>
      <name val="Arial"/>
      <family val="2"/>
    </font>
    <font>
      <b/>
      <sz val="11"/>
      <color theme="3"/>
      <name val="Arial"/>
      <family val="2"/>
      <scheme val="minor"/>
    </font>
    <font>
      <sz val="72"/>
      <color theme="3" tint="-0.249977111117893"/>
      <name val="Perpetua"/>
      <family val="1"/>
      <scheme val="major"/>
    </font>
    <font>
      <b/>
      <sz val="10"/>
      <color theme="3" tint="-0.499984740745262"/>
      <name val="Arial"/>
      <family val="2"/>
      <scheme val="minor"/>
    </font>
    <font>
      <sz val="10"/>
      <color theme="3" tint="-0.499984740745262"/>
      <name val="Arial"/>
      <family val="2"/>
      <scheme val="minor"/>
    </font>
    <font>
      <sz val="11"/>
      <color theme="3"/>
      <name val="Arial"/>
      <family val="2"/>
      <scheme val="minor"/>
    </font>
    <font>
      <sz val="11"/>
      <color theme="3" tint="-0.499984740745262"/>
      <name val="Arial"/>
      <family val="2"/>
      <scheme val="minor"/>
    </font>
    <font>
      <b/>
      <sz val="11"/>
      <color theme="3" tint="-0.499984740745262"/>
      <name val="Arial"/>
      <family val="2"/>
      <scheme val="minor"/>
    </font>
    <font>
      <sz val="11"/>
      <color theme="1" tint="0.14999847407452621"/>
      <name val="Arial"/>
      <family val="2"/>
      <scheme val="minor"/>
    </font>
  </fonts>
  <fills count="3">
    <fill>
      <patternFill patternType="none"/>
    </fill>
    <fill>
      <patternFill patternType="gray125"/>
    </fill>
    <fill>
      <patternFill patternType="solid">
        <fgColor theme="3" tint="0.39997558519241921"/>
        <bgColor indexed="64"/>
      </patternFill>
    </fill>
  </fills>
  <borders count="3">
    <border>
      <left/>
      <right/>
      <top/>
      <bottom/>
      <diagonal/>
    </border>
    <border>
      <left/>
      <right/>
      <top/>
      <bottom style="thin">
        <color theme="3"/>
      </bottom>
      <diagonal/>
    </border>
    <border>
      <left style="thin">
        <color theme="3"/>
      </left>
      <right style="thin">
        <color theme="3"/>
      </right>
      <top style="thin">
        <color theme="3"/>
      </top>
      <bottom style="thin">
        <color theme="3"/>
      </bottom>
      <diagonal/>
    </border>
  </borders>
  <cellStyleXfs count="1">
    <xf numFmtId="0" fontId="0" fillId="0" borderId="0"/>
  </cellStyleXfs>
  <cellXfs count="48">
    <xf numFmtId="0" fontId="0" fillId="0" borderId="0" xfId="0"/>
    <xf numFmtId="0" fontId="1" fillId="0" borderId="0" xfId="0" applyFont="1" applyAlignment="1">
      <alignment horizontal="center" vertical="center"/>
    </xf>
    <xf numFmtId="0" fontId="1" fillId="0" borderId="0" xfId="0" applyFont="1" applyAlignment="1">
      <alignment horizontal="left" vertical="center"/>
    </xf>
    <xf numFmtId="164" fontId="1" fillId="0" borderId="0" xfId="0" applyNumberFormat="1" applyFont="1" applyAlignment="1">
      <alignment horizontal="center" vertical="center"/>
    </xf>
    <xf numFmtId="0" fontId="1" fillId="0" borderId="0" xfId="0" applyFont="1" applyAlignment="1">
      <alignment horizontal="left" vertical="center" indent="1"/>
    </xf>
    <xf numFmtId="0" fontId="2" fillId="0" borderId="0" xfId="0" applyFont="1" applyAlignment="1">
      <alignment horizontal="left" indent="1"/>
    </xf>
    <xf numFmtId="164" fontId="2" fillId="0" borderId="0" xfId="0" applyNumberFormat="1" applyFont="1" applyAlignment="1">
      <alignment horizontal="center" vertical="center"/>
    </xf>
    <xf numFmtId="0" fontId="2" fillId="0" borderId="0" xfId="0" applyFont="1" applyAlignment="1">
      <alignment horizontal="center" vertical="center"/>
    </xf>
    <xf numFmtId="0" fontId="1" fillId="0" borderId="1" xfId="0" applyFont="1" applyBorder="1" applyAlignment="1">
      <alignment horizontal="left" vertical="center"/>
    </xf>
    <xf numFmtId="0" fontId="3" fillId="0" borderId="0" xfId="0" applyFont="1" applyAlignment="1">
      <alignment horizontal="left" vertical="center" indent="1"/>
    </xf>
    <xf numFmtId="164" fontId="3" fillId="0" borderId="0" xfId="0" applyNumberFormat="1" applyFont="1" applyAlignment="1">
      <alignment horizontal="center" vertical="center"/>
    </xf>
    <xf numFmtId="0" fontId="4" fillId="0" borderId="0" xfId="0" applyFont="1" applyAlignment="1">
      <alignment horizontal="center" vertical="center"/>
    </xf>
    <xf numFmtId="0" fontId="4" fillId="0" borderId="0" xfId="0" applyFont="1" applyAlignment="1">
      <alignment horizontal="left" vertical="center" indent="1"/>
    </xf>
    <xf numFmtId="164" fontId="4" fillId="0" borderId="0" xfId="0" applyNumberFormat="1" applyFont="1" applyAlignment="1">
      <alignment horizontal="center" vertical="center"/>
    </xf>
    <xf numFmtId="0" fontId="4" fillId="0" borderId="0" xfId="0" applyFont="1" applyAlignment="1">
      <alignment vertical="center"/>
    </xf>
    <xf numFmtId="0" fontId="4" fillId="0" borderId="0" xfId="0" applyFont="1" applyAlignment="1">
      <alignment horizontal="center" vertical="center" wrapText="1"/>
    </xf>
    <xf numFmtId="0" fontId="4" fillId="0" borderId="0" xfId="0" applyFont="1" applyAlignment="1">
      <alignment horizontal="center" vertical="center" textRotation="68"/>
    </xf>
    <xf numFmtId="0" fontId="4" fillId="0" borderId="0" xfId="0" applyFont="1" applyAlignment="1">
      <alignment horizontal="left" vertical="center"/>
    </xf>
    <xf numFmtId="0" fontId="5" fillId="0" borderId="0" xfId="0" applyFont="1" applyAlignment="1">
      <alignment horizontal="center" vertical="center"/>
    </xf>
    <xf numFmtId="0" fontId="5" fillId="0" borderId="0" xfId="0" applyFont="1"/>
    <xf numFmtId="0" fontId="5" fillId="0" borderId="0" xfId="0" applyFont="1" applyAlignment="1">
      <alignment horizontal="left" vertical="center" indent="1"/>
    </xf>
    <xf numFmtId="2" fontId="5" fillId="0" borderId="0" xfId="0" applyNumberFormat="1" applyFont="1" applyAlignment="1">
      <alignment horizontal="center" vertical="center"/>
    </xf>
    <xf numFmtId="165" fontId="5" fillId="0" borderId="0" xfId="0" applyNumberFormat="1" applyFont="1" applyAlignment="1">
      <alignment horizontal="center" vertical="center"/>
    </xf>
    <xf numFmtId="0" fontId="6" fillId="0" borderId="0" xfId="0" applyFont="1"/>
    <xf numFmtId="0" fontId="7" fillId="0" borderId="0" xfId="0" applyFont="1" applyAlignment="1">
      <alignment vertical="center"/>
    </xf>
    <xf numFmtId="0" fontId="10" fillId="2" borderId="2" xfId="0" applyFont="1" applyFill="1" applyBorder="1" applyAlignment="1">
      <alignment horizontal="left" vertical="center" indent="1"/>
    </xf>
    <xf numFmtId="164" fontId="10" fillId="2" borderId="2" xfId="0" applyNumberFormat="1" applyFont="1" applyFill="1" applyBorder="1" applyAlignment="1">
      <alignment horizontal="center" vertical="center"/>
    </xf>
    <xf numFmtId="0" fontId="11" fillId="0" borderId="0" xfId="0" applyFont="1" applyAlignment="1">
      <alignment horizontal="left" vertical="center" indent="1"/>
    </xf>
    <xf numFmtId="164" fontId="11" fillId="0" borderId="0" xfId="0" applyNumberFormat="1" applyFont="1" applyAlignment="1">
      <alignment horizontal="center" vertical="center"/>
    </xf>
    <xf numFmtId="164" fontId="11" fillId="2" borderId="2" xfId="0" applyNumberFormat="1" applyFont="1" applyFill="1" applyBorder="1" applyAlignment="1">
      <alignment horizontal="center" vertical="center"/>
    </xf>
    <xf numFmtId="0" fontId="10" fillId="0" borderId="0" xfId="0" applyFont="1" applyAlignment="1">
      <alignment vertical="center"/>
    </xf>
    <xf numFmtId="0" fontId="10" fillId="0" borderId="0" xfId="0" applyFont="1" applyAlignment="1">
      <alignment horizontal="left" vertical="center" indent="1"/>
    </xf>
    <xf numFmtId="164" fontId="10" fillId="0" borderId="0" xfId="0" applyNumberFormat="1" applyFont="1" applyAlignment="1">
      <alignment horizontal="center" vertical="center"/>
    </xf>
    <xf numFmtId="0" fontId="10" fillId="0" borderId="0" xfId="0" applyFont="1" applyAlignment="1">
      <alignment horizontal="center" vertical="center"/>
    </xf>
    <xf numFmtId="0" fontId="8" fillId="0" borderId="0" xfId="0" applyFont="1" applyAlignment="1">
      <alignment horizontal="center" vertical="center"/>
    </xf>
    <xf numFmtId="8" fontId="11" fillId="0" borderId="0" xfId="0" applyNumberFormat="1" applyFont="1" applyAlignment="1">
      <alignment horizontal="center" vertical="center"/>
    </xf>
    <xf numFmtId="0" fontId="12" fillId="0" borderId="0" xfId="0" applyFont="1" applyAlignment="1">
      <alignment horizontal="center" vertical="center"/>
    </xf>
    <xf numFmtId="8" fontId="10" fillId="0" borderId="0" xfId="0" applyNumberFormat="1" applyFont="1" applyAlignment="1">
      <alignment horizontal="center" vertical="center"/>
    </xf>
    <xf numFmtId="0" fontId="13" fillId="0" borderId="0" xfId="0" applyFont="1" applyAlignment="1">
      <alignment horizontal="center" vertical="center" wrapText="1"/>
    </xf>
    <xf numFmtId="0" fontId="14" fillId="0" borderId="0" xfId="0" applyFont="1" applyAlignment="1">
      <alignment horizontal="center" vertical="center"/>
    </xf>
    <xf numFmtId="8" fontId="14" fillId="0" borderId="0" xfId="0" applyNumberFormat="1" applyFont="1" applyAlignment="1">
      <alignment horizontal="center" vertical="center"/>
    </xf>
    <xf numFmtId="0" fontId="13" fillId="0" borderId="0" xfId="0" applyFont="1" applyAlignment="1">
      <alignment horizontal="center" vertical="center"/>
    </xf>
    <xf numFmtId="0" fontId="15" fillId="0" borderId="0" xfId="0" applyFont="1" applyAlignment="1">
      <alignment horizontal="left" vertical="center" indent="1"/>
    </xf>
    <xf numFmtId="164" fontId="12" fillId="0" borderId="0" xfId="0" applyNumberFormat="1" applyFont="1" applyAlignment="1">
      <alignment horizontal="center" vertical="center"/>
    </xf>
    <xf numFmtId="0" fontId="12" fillId="0" borderId="0" xfId="0" applyFont="1" applyAlignment="1">
      <alignment horizontal="left" vertical="center" indent="1"/>
    </xf>
    <xf numFmtId="164" fontId="15" fillId="0" borderId="0" xfId="0" applyNumberFormat="1" applyFont="1" applyAlignment="1">
      <alignment horizontal="center" vertical="center"/>
    </xf>
    <xf numFmtId="0" fontId="15" fillId="0" borderId="0" xfId="0" applyFont="1" applyAlignment="1">
      <alignment horizontal="center" vertical="center"/>
    </xf>
    <xf numFmtId="164" fontId="9" fillId="0" borderId="1" xfId="0" applyNumberFormat="1" applyFont="1" applyBorder="1" applyAlignment="1">
      <alignment horizontal="left" indent="10"/>
    </xf>
  </cellXfs>
  <cellStyles count="1">
    <cellStyle name="Normal" xfId="0" builtinId="0"/>
  </cellStyles>
  <dxfs count="143">
    <dxf>
      <font>
        <strike val="0"/>
        <outline val="0"/>
        <shadow val="0"/>
        <u val="none"/>
        <vertAlign val="baseline"/>
        <color theme="3" tint="-0.499984740745262"/>
        <name val="Arial"/>
        <family val="2"/>
        <scheme val="minor"/>
      </font>
      <numFmt numFmtId="12" formatCode="&quot;$&quot;#,##0.00_);[Red]\(&quot;$&quot;#,##0.00\)"/>
    </dxf>
    <dxf>
      <font>
        <b/>
        <i val="0"/>
        <strike val="0"/>
        <condense val="0"/>
        <extend val="0"/>
        <outline val="0"/>
        <shadow val="0"/>
        <u val="none"/>
        <vertAlign val="baseline"/>
        <sz val="10"/>
        <color theme="3" tint="-0.499984740745262"/>
        <name val="Arial"/>
        <family val="2"/>
        <scheme val="minor"/>
      </font>
      <numFmt numFmtId="12" formatCode="&quot;$&quot;#,##0.00_);[Red]\(&quot;$&quot;#,##0.00\)"/>
      <alignment horizontal="center" vertical="center" textRotation="0" wrapText="0" indent="0" justifyLastLine="0" shrinkToFit="0" readingOrder="0"/>
    </dxf>
    <dxf>
      <font>
        <strike val="0"/>
        <outline val="0"/>
        <shadow val="0"/>
        <u val="none"/>
        <vertAlign val="baseline"/>
        <sz val="10"/>
        <color theme="3" tint="-0.499984740745262"/>
        <name val="Arial"/>
        <family val="2"/>
        <scheme val="minor"/>
      </font>
    </dxf>
    <dxf>
      <font>
        <b/>
        <i val="0"/>
        <strike val="0"/>
        <condense val="0"/>
        <extend val="0"/>
        <outline val="0"/>
        <shadow val="0"/>
        <u val="none"/>
        <vertAlign val="baseline"/>
        <sz val="10"/>
        <color theme="3" tint="-0.499984740745262"/>
        <name val="Arial"/>
        <family val="2"/>
        <scheme val="minor"/>
      </font>
      <numFmt numFmtId="164" formatCode="&quot;$&quot;#,##0.00"/>
      <alignment horizontal="center" vertical="center" textRotation="0" wrapText="0" indent="0" justifyLastLine="0" shrinkToFit="0" readingOrder="0"/>
    </dxf>
    <dxf>
      <font>
        <strike val="0"/>
        <outline val="0"/>
        <shadow val="0"/>
        <u val="none"/>
        <vertAlign val="baseline"/>
        <sz val="10"/>
        <color theme="3" tint="-0.499984740745262"/>
        <name val="Arial"/>
        <family val="2"/>
        <scheme val="minor"/>
      </font>
    </dxf>
    <dxf>
      <font>
        <b/>
        <i val="0"/>
        <strike val="0"/>
        <condense val="0"/>
        <extend val="0"/>
        <outline val="0"/>
        <shadow val="0"/>
        <u val="none"/>
        <vertAlign val="baseline"/>
        <sz val="10"/>
        <color theme="3" tint="-0.499984740745262"/>
        <name val="Arial"/>
        <family val="2"/>
        <scheme val="minor"/>
      </font>
      <numFmt numFmtId="164" formatCode="&quot;$&quot;#,##0.00"/>
      <alignment horizontal="center" vertical="center" textRotation="0" wrapText="0" indent="0" justifyLastLine="0" shrinkToFit="0" readingOrder="0"/>
    </dxf>
    <dxf>
      <font>
        <strike val="0"/>
        <outline val="0"/>
        <shadow val="0"/>
        <u val="none"/>
        <vertAlign val="baseline"/>
        <sz val="10"/>
        <color theme="3" tint="-0.499984740745262"/>
        <name val="Arial"/>
        <family val="2"/>
        <scheme val="minor"/>
      </font>
    </dxf>
    <dxf>
      <font>
        <b/>
        <i val="0"/>
        <strike val="0"/>
        <condense val="0"/>
        <extend val="0"/>
        <outline val="0"/>
        <shadow val="0"/>
        <u val="none"/>
        <vertAlign val="baseline"/>
        <sz val="10"/>
        <color theme="3" tint="-0.499984740745262"/>
        <name val="Arial"/>
        <family val="2"/>
        <scheme val="minor"/>
      </font>
      <alignment horizontal="left" vertical="center" textRotation="0" wrapText="0" indent="1" justifyLastLine="0" shrinkToFit="0" readingOrder="0"/>
    </dxf>
    <dxf>
      <font>
        <b/>
        <strike val="0"/>
        <outline val="0"/>
        <shadow val="0"/>
        <u val="none"/>
        <vertAlign val="baseline"/>
        <sz val="10"/>
        <color theme="3" tint="-0.499984740745262"/>
        <name val="Arial"/>
        <family val="2"/>
        <scheme val="minor"/>
      </font>
    </dxf>
    <dxf>
      <font>
        <strike val="0"/>
        <outline val="0"/>
        <shadow val="0"/>
        <u val="none"/>
        <vertAlign val="baseline"/>
        <color theme="3" tint="-0.499984740745262"/>
        <name val="Arial"/>
        <family val="2"/>
        <scheme val="minor"/>
      </font>
    </dxf>
    <dxf>
      <font>
        <b/>
        <strike val="0"/>
        <outline val="0"/>
        <shadow val="0"/>
        <u val="none"/>
        <vertAlign val="baseline"/>
        <sz val="10"/>
        <color theme="3" tint="-0.499984740745262"/>
        <name val="Arial"/>
        <family val="2"/>
        <scheme val="minor"/>
      </font>
    </dxf>
    <dxf>
      <font>
        <strike val="0"/>
        <outline val="0"/>
        <shadow val="0"/>
        <u val="none"/>
        <vertAlign val="baseline"/>
        <color theme="3" tint="-0.499984740745262"/>
        <name val="Arial"/>
        <family val="2"/>
        <scheme val="minor"/>
      </font>
      <numFmt numFmtId="12" formatCode="&quot;$&quot;#,##0.00_);[Red]\(&quot;$&quot;#,##0.00\)"/>
    </dxf>
    <dxf>
      <font>
        <b/>
        <i val="0"/>
        <strike val="0"/>
        <condense val="0"/>
        <extend val="0"/>
        <outline val="0"/>
        <shadow val="0"/>
        <u val="none"/>
        <vertAlign val="baseline"/>
        <sz val="10"/>
        <color theme="3" tint="-0.499984740745262"/>
        <name val="Arial"/>
        <family val="2"/>
        <scheme val="minor"/>
      </font>
      <numFmt numFmtId="12" formatCode="&quot;$&quot;#,##0.00_);[Red]\(&quot;$&quot;#,##0.00\)"/>
      <alignment horizontal="center" vertical="center" textRotation="0" wrapText="0" indent="0" justifyLastLine="0" shrinkToFit="0" readingOrder="0"/>
    </dxf>
    <dxf>
      <font>
        <strike val="0"/>
        <outline val="0"/>
        <shadow val="0"/>
        <u val="none"/>
        <vertAlign val="baseline"/>
        <sz val="10"/>
        <color theme="3" tint="-0.499984740745262"/>
        <name val="Arial"/>
        <family val="2"/>
        <scheme val="minor"/>
      </font>
    </dxf>
    <dxf>
      <font>
        <b/>
        <i val="0"/>
        <strike val="0"/>
        <condense val="0"/>
        <extend val="0"/>
        <outline val="0"/>
        <shadow val="0"/>
        <u val="none"/>
        <vertAlign val="baseline"/>
        <sz val="10"/>
        <color theme="3" tint="-0.499984740745262"/>
        <name val="Arial"/>
        <family val="2"/>
        <scheme val="minor"/>
      </font>
      <numFmt numFmtId="164" formatCode="&quot;$&quot;#,##0.00"/>
      <alignment horizontal="center" vertical="center" textRotation="0" wrapText="0" indent="0" justifyLastLine="0" shrinkToFit="0" readingOrder="0"/>
    </dxf>
    <dxf>
      <font>
        <strike val="0"/>
        <outline val="0"/>
        <shadow val="0"/>
        <u val="none"/>
        <vertAlign val="baseline"/>
        <sz val="10"/>
        <color theme="3" tint="-0.499984740745262"/>
        <name val="Arial"/>
        <family val="2"/>
        <scheme val="minor"/>
      </font>
    </dxf>
    <dxf>
      <font>
        <b/>
        <i val="0"/>
        <strike val="0"/>
        <condense val="0"/>
        <extend val="0"/>
        <outline val="0"/>
        <shadow val="0"/>
        <u val="none"/>
        <vertAlign val="baseline"/>
        <sz val="10"/>
        <color theme="3" tint="-0.499984740745262"/>
        <name val="Arial"/>
        <family val="2"/>
        <scheme val="minor"/>
      </font>
      <numFmt numFmtId="164" formatCode="&quot;$&quot;#,##0.00"/>
      <alignment horizontal="center" vertical="center" textRotation="0" wrapText="0" indent="0" justifyLastLine="0" shrinkToFit="0" readingOrder="0"/>
    </dxf>
    <dxf>
      <font>
        <strike val="0"/>
        <outline val="0"/>
        <shadow val="0"/>
        <u val="none"/>
        <vertAlign val="baseline"/>
        <sz val="10"/>
        <color theme="3" tint="-0.499984740745262"/>
        <name val="Arial"/>
        <family val="2"/>
        <scheme val="minor"/>
      </font>
    </dxf>
    <dxf>
      <font>
        <b/>
        <i val="0"/>
        <strike val="0"/>
        <condense val="0"/>
        <extend val="0"/>
        <outline val="0"/>
        <shadow val="0"/>
        <u val="none"/>
        <vertAlign val="baseline"/>
        <sz val="10"/>
        <color theme="3" tint="-0.499984740745262"/>
        <name val="Arial"/>
        <family val="2"/>
        <scheme val="minor"/>
      </font>
      <alignment horizontal="left" vertical="center" textRotation="0" wrapText="0" indent="1" justifyLastLine="0" shrinkToFit="0" readingOrder="0"/>
    </dxf>
    <dxf>
      <font>
        <b/>
        <strike val="0"/>
        <outline val="0"/>
        <shadow val="0"/>
        <u val="none"/>
        <vertAlign val="baseline"/>
        <sz val="10"/>
        <color theme="3" tint="-0.499984740745262"/>
        <name val="Arial"/>
        <family val="2"/>
        <scheme val="minor"/>
      </font>
    </dxf>
    <dxf>
      <font>
        <strike val="0"/>
        <outline val="0"/>
        <shadow val="0"/>
        <u val="none"/>
        <vertAlign val="baseline"/>
        <color theme="3" tint="-0.499984740745262"/>
        <name val="Arial"/>
        <family val="2"/>
        <scheme val="minor"/>
      </font>
    </dxf>
    <dxf>
      <font>
        <b/>
        <strike val="0"/>
        <outline val="0"/>
        <shadow val="0"/>
        <u val="none"/>
        <vertAlign val="baseline"/>
        <sz val="10"/>
        <color theme="3" tint="-0.499984740745262"/>
        <name val="Arial"/>
        <family val="2"/>
        <scheme val="minor"/>
      </font>
    </dxf>
    <dxf>
      <font>
        <strike val="0"/>
        <outline val="0"/>
        <shadow val="0"/>
        <u val="none"/>
        <vertAlign val="baseline"/>
        <color theme="3" tint="-0.499984740745262"/>
        <name val="Arial"/>
        <family val="2"/>
        <scheme val="minor"/>
      </font>
      <numFmt numFmtId="12" formatCode="&quot;$&quot;#,##0.00_);[Red]\(&quot;$&quot;#,##0.00\)"/>
    </dxf>
    <dxf>
      <font>
        <b/>
        <i val="0"/>
        <strike val="0"/>
        <condense val="0"/>
        <extend val="0"/>
        <outline val="0"/>
        <shadow val="0"/>
        <u val="none"/>
        <vertAlign val="baseline"/>
        <sz val="10"/>
        <color theme="3" tint="-0.499984740745262"/>
        <name val="Arial"/>
        <family val="2"/>
        <scheme val="minor"/>
      </font>
      <numFmt numFmtId="12" formatCode="&quot;$&quot;#,##0.00_);[Red]\(&quot;$&quot;#,##0.00\)"/>
      <alignment horizontal="center" vertical="center" textRotation="0" wrapText="0" indent="0" justifyLastLine="0" shrinkToFit="0" readingOrder="0"/>
    </dxf>
    <dxf>
      <font>
        <strike val="0"/>
        <outline val="0"/>
        <shadow val="0"/>
        <u val="none"/>
        <vertAlign val="baseline"/>
        <sz val="10"/>
        <color theme="3" tint="-0.499984740745262"/>
        <name val="Arial"/>
        <family val="2"/>
        <scheme val="minor"/>
      </font>
    </dxf>
    <dxf>
      <font>
        <b/>
        <i val="0"/>
        <strike val="0"/>
        <condense val="0"/>
        <extend val="0"/>
        <outline val="0"/>
        <shadow val="0"/>
        <u val="none"/>
        <vertAlign val="baseline"/>
        <sz val="10"/>
        <color theme="3" tint="-0.499984740745262"/>
        <name val="Arial"/>
        <family val="2"/>
        <scheme val="minor"/>
      </font>
      <numFmt numFmtId="164" formatCode="&quot;$&quot;#,##0.00"/>
      <alignment horizontal="center" vertical="center" textRotation="0" wrapText="0" indent="0" justifyLastLine="0" shrinkToFit="0" readingOrder="0"/>
    </dxf>
    <dxf>
      <font>
        <strike val="0"/>
        <outline val="0"/>
        <shadow val="0"/>
        <u val="none"/>
        <vertAlign val="baseline"/>
        <sz val="10"/>
        <color theme="3" tint="-0.499984740745262"/>
        <name val="Arial"/>
        <family val="2"/>
        <scheme val="minor"/>
      </font>
    </dxf>
    <dxf>
      <font>
        <b/>
        <i val="0"/>
        <strike val="0"/>
        <condense val="0"/>
        <extend val="0"/>
        <outline val="0"/>
        <shadow val="0"/>
        <u val="none"/>
        <vertAlign val="baseline"/>
        <sz val="10"/>
        <color theme="3" tint="-0.499984740745262"/>
        <name val="Arial"/>
        <family val="2"/>
        <scheme val="minor"/>
      </font>
      <numFmt numFmtId="164" formatCode="&quot;$&quot;#,##0.00"/>
      <alignment horizontal="center" vertical="center" textRotation="0" wrapText="0" indent="0" justifyLastLine="0" shrinkToFit="0" readingOrder="0"/>
    </dxf>
    <dxf>
      <font>
        <strike val="0"/>
        <outline val="0"/>
        <shadow val="0"/>
        <u val="none"/>
        <vertAlign val="baseline"/>
        <sz val="10"/>
        <color theme="3" tint="-0.499984740745262"/>
        <name val="Arial"/>
        <family val="2"/>
        <scheme val="minor"/>
      </font>
    </dxf>
    <dxf>
      <font>
        <b/>
        <i val="0"/>
        <strike val="0"/>
        <condense val="0"/>
        <extend val="0"/>
        <outline val="0"/>
        <shadow val="0"/>
        <u val="none"/>
        <vertAlign val="baseline"/>
        <sz val="10"/>
        <color theme="3" tint="-0.499984740745262"/>
        <name val="Arial"/>
        <family val="2"/>
        <scheme val="minor"/>
      </font>
      <alignment horizontal="left" vertical="center" textRotation="0" wrapText="0" indent="1" justifyLastLine="0" shrinkToFit="0" readingOrder="0"/>
    </dxf>
    <dxf>
      <font>
        <b/>
        <strike val="0"/>
        <outline val="0"/>
        <shadow val="0"/>
        <u val="none"/>
        <vertAlign val="baseline"/>
        <sz val="10"/>
        <color theme="3" tint="-0.499984740745262"/>
        <name val="Arial"/>
        <family val="2"/>
        <scheme val="minor"/>
      </font>
    </dxf>
    <dxf>
      <font>
        <strike val="0"/>
        <outline val="0"/>
        <shadow val="0"/>
        <u val="none"/>
        <vertAlign val="baseline"/>
        <color theme="3" tint="-0.499984740745262"/>
        <name val="Arial"/>
        <family val="2"/>
        <scheme val="minor"/>
      </font>
    </dxf>
    <dxf>
      <font>
        <b/>
        <strike val="0"/>
        <outline val="0"/>
        <shadow val="0"/>
        <u val="none"/>
        <vertAlign val="baseline"/>
        <sz val="10"/>
        <color theme="3" tint="-0.499984740745262"/>
        <name val="Arial"/>
        <family val="2"/>
        <scheme val="minor"/>
      </font>
    </dxf>
    <dxf>
      <font>
        <strike val="0"/>
        <outline val="0"/>
        <shadow val="0"/>
        <u val="none"/>
        <vertAlign val="baseline"/>
        <color theme="3" tint="-0.499984740745262"/>
        <name val="Arial"/>
        <family val="2"/>
        <scheme val="minor"/>
      </font>
      <numFmt numFmtId="12" formatCode="&quot;$&quot;#,##0.00_);[Red]\(&quot;$&quot;#,##0.00\)"/>
    </dxf>
    <dxf>
      <font>
        <b/>
        <i val="0"/>
        <strike val="0"/>
        <condense val="0"/>
        <extend val="0"/>
        <outline val="0"/>
        <shadow val="0"/>
        <u val="none"/>
        <vertAlign val="baseline"/>
        <sz val="10"/>
        <color theme="3" tint="-0.499984740745262"/>
        <name val="Arial"/>
        <family val="2"/>
        <scheme val="minor"/>
      </font>
      <numFmt numFmtId="12" formatCode="&quot;$&quot;#,##0.00_);[Red]\(&quot;$&quot;#,##0.00\)"/>
      <alignment horizontal="center" vertical="center" textRotation="0" wrapText="0" indent="0" justifyLastLine="0" shrinkToFit="0" readingOrder="0"/>
    </dxf>
    <dxf>
      <font>
        <strike val="0"/>
        <outline val="0"/>
        <shadow val="0"/>
        <u val="none"/>
        <vertAlign val="baseline"/>
        <sz val="10"/>
        <color theme="3" tint="-0.499984740745262"/>
        <name val="Arial"/>
        <family val="2"/>
        <scheme val="minor"/>
      </font>
    </dxf>
    <dxf>
      <font>
        <b/>
        <i val="0"/>
        <strike val="0"/>
        <condense val="0"/>
        <extend val="0"/>
        <outline val="0"/>
        <shadow val="0"/>
        <u val="none"/>
        <vertAlign val="baseline"/>
        <sz val="10"/>
        <color theme="3" tint="-0.499984740745262"/>
        <name val="Arial"/>
        <family val="2"/>
        <scheme val="minor"/>
      </font>
      <numFmt numFmtId="164" formatCode="&quot;$&quot;#,##0.00"/>
      <alignment horizontal="center" vertical="center" textRotation="0" wrapText="0" indent="0" justifyLastLine="0" shrinkToFit="0" readingOrder="0"/>
    </dxf>
    <dxf>
      <font>
        <strike val="0"/>
        <outline val="0"/>
        <shadow val="0"/>
        <u val="none"/>
        <vertAlign val="baseline"/>
        <sz val="10"/>
        <color theme="3" tint="-0.499984740745262"/>
        <name val="Arial"/>
        <family val="2"/>
        <scheme val="minor"/>
      </font>
    </dxf>
    <dxf>
      <font>
        <b/>
        <i val="0"/>
        <strike val="0"/>
        <condense val="0"/>
        <extend val="0"/>
        <outline val="0"/>
        <shadow val="0"/>
        <u val="none"/>
        <vertAlign val="baseline"/>
        <sz val="10"/>
        <color theme="3" tint="-0.499984740745262"/>
        <name val="Arial"/>
        <family val="2"/>
        <scheme val="minor"/>
      </font>
      <numFmt numFmtId="164" formatCode="&quot;$&quot;#,##0.00"/>
      <alignment horizontal="center" vertical="center" textRotation="0" wrapText="0" indent="0" justifyLastLine="0" shrinkToFit="0" readingOrder="0"/>
    </dxf>
    <dxf>
      <font>
        <strike val="0"/>
        <outline val="0"/>
        <shadow val="0"/>
        <u val="none"/>
        <vertAlign val="baseline"/>
        <sz val="10"/>
        <color theme="3" tint="-0.499984740745262"/>
        <name val="Arial"/>
        <family val="2"/>
        <scheme val="minor"/>
      </font>
    </dxf>
    <dxf>
      <font>
        <b/>
        <i val="0"/>
        <strike val="0"/>
        <condense val="0"/>
        <extend val="0"/>
        <outline val="0"/>
        <shadow val="0"/>
        <u val="none"/>
        <vertAlign val="baseline"/>
        <sz val="10"/>
        <color theme="3" tint="-0.499984740745262"/>
        <name val="Arial"/>
        <family val="2"/>
        <scheme val="minor"/>
      </font>
      <alignment horizontal="left" vertical="center" textRotation="0" wrapText="0" indent="1" justifyLastLine="0" shrinkToFit="0" readingOrder="0"/>
    </dxf>
    <dxf>
      <font>
        <b/>
        <strike val="0"/>
        <outline val="0"/>
        <shadow val="0"/>
        <u val="none"/>
        <vertAlign val="baseline"/>
        <sz val="10"/>
        <color theme="3" tint="-0.499984740745262"/>
        <name val="Arial"/>
        <family val="2"/>
        <scheme val="minor"/>
      </font>
    </dxf>
    <dxf>
      <font>
        <strike val="0"/>
        <outline val="0"/>
        <shadow val="0"/>
        <u val="none"/>
        <vertAlign val="baseline"/>
        <color theme="3" tint="-0.499984740745262"/>
        <name val="Arial"/>
        <family val="2"/>
        <scheme val="minor"/>
      </font>
    </dxf>
    <dxf>
      <font>
        <b/>
        <strike val="0"/>
        <outline val="0"/>
        <shadow val="0"/>
        <u val="none"/>
        <vertAlign val="baseline"/>
        <sz val="10"/>
        <color theme="3" tint="-0.499984740745262"/>
        <name val="Arial"/>
        <family val="2"/>
        <scheme val="minor"/>
      </font>
    </dxf>
    <dxf>
      <font>
        <strike val="0"/>
        <outline val="0"/>
        <shadow val="0"/>
        <u val="none"/>
        <vertAlign val="baseline"/>
        <color theme="3" tint="-0.499984740745262"/>
        <name val="Arial"/>
        <family val="2"/>
        <scheme val="minor"/>
      </font>
      <numFmt numFmtId="12" formatCode="&quot;$&quot;#,##0.00_);[Red]\(&quot;$&quot;#,##0.00\)"/>
    </dxf>
    <dxf>
      <font>
        <b/>
        <i val="0"/>
        <strike val="0"/>
        <condense val="0"/>
        <extend val="0"/>
        <outline val="0"/>
        <shadow val="0"/>
        <u val="none"/>
        <vertAlign val="baseline"/>
        <sz val="10"/>
        <color theme="3" tint="-0.499984740745262"/>
        <name val="Arial"/>
        <family val="2"/>
        <scheme val="minor"/>
      </font>
      <numFmt numFmtId="12" formatCode="&quot;$&quot;#,##0.00_);[Red]\(&quot;$&quot;#,##0.00\)"/>
      <alignment horizontal="center" vertical="center" textRotation="0" wrapText="0" indent="0" justifyLastLine="0" shrinkToFit="0" readingOrder="0"/>
    </dxf>
    <dxf>
      <font>
        <strike val="0"/>
        <outline val="0"/>
        <shadow val="0"/>
        <u val="none"/>
        <vertAlign val="baseline"/>
        <sz val="10"/>
        <color theme="3" tint="-0.499984740745262"/>
        <name val="Arial"/>
        <family val="2"/>
        <scheme val="minor"/>
      </font>
    </dxf>
    <dxf>
      <font>
        <b/>
        <i val="0"/>
        <strike val="0"/>
        <condense val="0"/>
        <extend val="0"/>
        <outline val="0"/>
        <shadow val="0"/>
        <u val="none"/>
        <vertAlign val="baseline"/>
        <sz val="10"/>
        <color theme="3" tint="-0.499984740745262"/>
        <name val="Arial"/>
        <family val="2"/>
        <scheme val="minor"/>
      </font>
      <numFmt numFmtId="164" formatCode="&quot;$&quot;#,##0.00"/>
      <alignment horizontal="center" vertical="center" textRotation="0" wrapText="0" indent="0" justifyLastLine="0" shrinkToFit="0" readingOrder="0"/>
    </dxf>
    <dxf>
      <font>
        <strike val="0"/>
        <outline val="0"/>
        <shadow val="0"/>
        <u val="none"/>
        <vertAlign val="baseline"/>
        <sz val="10"/>
        <color theme="3" tint="-0.499984740745262"/>
        <name val="Arial"/>
        <family val="2"/>
        <scheme val="minor"/>
      </font>
    </dxf>
    <dxf>
      <font>
        <b/>
        <i val="0"/>
        <strike val="0"/>
        <condense val="0"/>
        <extend val="0"/>
        <outline val="0"/>
        <shadow val="0"/>
        <u val="none"/>
        <vertAlign val="baseline"/>
        <sz val="10"/>
        <color theme="3" tint="-0.499984740745262"/>
        <name val="Arial"/>
        <family val="2"/>
        <scheme val="minor"/>
      </font>
      <numFmt numFmtId="164" formatCode="&quot;$&quot;#,##0.00"/>
      <alignment horizontal="center" vertical="center" textRotation="0" wrapText="0" indent="0" justifyLastLine="0" shrinkToFit="0" readingOrder="0"/>
    </dxf>
    <dxf>
      <font>
        <strike val="0"/>
        <outline val="0"/>
        <shadow val="0"/>
        <u val="none"/>
        <vertAlign val="baseline"/>
        <sz val="10"/>
        <color theme="3" tint="-0.499984740745262"/>
        <name val="Arial"/>
        <family val="2"/>
        <scheme val="minor"/>
      </font>
    </dxf>
    <dxf>
      <font>
        <b/>
        <i val="0"/>
        <strike val="0"/>
        <condense val="0"/>
        <extend val="0"/>
        <outline val="0"/>
        <shadow val="0"/>
        <u val="none"/>
        <vertAlign val="baseline"/>
        <sz val="10"/>
        <color theme="3" tint="-0.499984740745262"/>
        <name val="Arial"/>
        <family val="2"/>
        <scheme val="minor"/>
      </font>
      <alignment horizontal="left" vertical="center" textRotation="0" wrapText="0" indent="1" justifyLastLine="0" shrinkToFit="0" readingOrder="0"/>
    </dxf>
    <dxf>
      <font>
        <b/>
        <strike val="0"/>
        <outline val="0"/>
        <shadow val="0"/>
        <u val="none"/>
        <vertAlign val="baseline"/>
        <sz val="10"/>
        <color theme="3" tint="-0.499984740745262"/>
        <name val="Arial"/>
        <family val="2"/>
        <scheme val="minor"/>
      </font>
    </dxf>
    <dxf>
      <font>
        <strike val="0"/>
        <outline val="0"/>
        <shadow val="0"/>
        <u val="none"/>
        <vertAlign val="baseline"/>
        <color theme="3" tint="-0.499984740745262"/>
        <name val="Arial"/>
        <family val="2"/>
        <scheme val="minor"/>
      </font>
    </dxf>
    <dxf>
      <font>
        <b/>
        <strike val="0"/>
        <outline val="0"/>
        <shadow val="0"/>
        <u val="none"/>
        <vertAlign val="baseline"/>
        <sz val="10"/>
        <color theme="3" tint="-0.499984740745262"/>
        <name val="Arial"/>
        <family val="2"/>
        <scheme val="minor"/>
      </font>
    </dxf>
    <dxf>
      <font>
        <strike val="0"/>
        <outline val="0"/>
        <shadow val="0"/>
        <u val="none"/>
        <vertAlign val="baseline"/>
        <color theme="3" tint="-0.499984740745262"/>
        <name val="Arial"/>
        <family val="2"/>
        <scheme val="minor"/>
      </font>
      <numFmt numFmtId="12" formatCode="&quot;$&quot;#,##0.00_);[Red]\(&quot;$&quot;#,##0.00\)"/>
    </dxf>
    <dxf>
      <font>
        <b/>
        <i val="0"/>
        <strike val="0"/>
        <condense val="0"/>
        <extend val="0"/>
        <outline val="0"/>
        <shadow val="0"/>
        <u val="none"/>
        <vertAlign val="baseline"/>
        <sz val="10"/>
        <color theme="3" tint="-0.499984740745262"/>
        <name val="Arial"/>
        <family val="2"/>
        <scheme val="minor"/>
      </font>
      <numFmt numFmtId="12" formatCode="&quot;$&quot;#,##0.00_);[Red]\(&quot;$&quot;#,##0.00\)"/>
      <alignment horizontal="center" vertical="center" textRotation="0" wrapText="0" indent="0" justifyLastLine="0" shrinkToFit="0" readingOrder="0"/>
    </dxf>
    <dxf>
      <font>
        <strike val="0"/>
        <outline val="0"/>
        <shadow val="0"/>
        <u val="none"/>
        <vertAlign val="baseline"/>
        <sz val="10"/>
        <color theme="3" tint="-0.499984740745262"/>
        <name val="Arial"/>
        <family val="2"/>
        <scheme val="minor"/>
      </font>
    </dxf>
    <dxf>
      <font>
        <b/>
        <i val="0"/>
        <strike val="0"/>
        <condense val="0"/>
        <extend val="0"/>
        <outline val="0"/>
        <shadow val="0"/>
        <u val="none"/>
        <vertAlign val="baseline"/>
        <sz val="10"/>
        <color theme="3" tint="-0.499984740745262"/>
        <name val="Arial"/>
        <family val="2"/>
        <scheme val="minor"/>
      </font>
      <numFmt numFmtId="164" formatCode="&quot;$&quot;#,##0.00"/>
      <alignment horizontal="center" vertical="center" textRotation="0" wrapText="0" indent="0" justifyLastLine="0" shrinkToFit="0" readingOrder="0"/>
    </dxf>
    <dxf>
      <font>
        <strike val="0"/>
        <outline val="0"/>
        <shadow val="0"/>
        <u val="none"/>
        <vertAlign val="baseline"/>
        <sz val="10"/>
        <color theme="3" tint="-0.499984740745262"/>
        <name val="Arial"/>
        <family val="2"/>
        <scheme val="minor"/>
      </font>
    </dxf>
    <dxf>
      <font>
        <b/>
        <i val="0"/>
        <strike val="0"/>
        <condense val="0"/>
        <extend val="0"/>
        <outline val="0"/>
        <shadow val="0"/>
        <u val="none"/>
        <vertAlign val="baseline"/>
        <sz val="10"/>
        <color theme="3" tint="-0.499984740745262"/>
        <name val="Arial"/>
        <family val="2"/>
        <scheme val="minor"/>
      </font>
      <numFmt numFmtId="164" formatCode="&quot;$&quot;#,##0.00"/>
      <alignment horizontal="center" vertical="center" textRotation="0" wrapText="0" indent="0" justifyLastLine="0" shrinkToFit="0" readingOrder="0"/>
    </dxf>
    <dxf>
      <font>
        <strike val="0"/>
        <outline val="0"/>
        <shadow val="0"/>
        <u val="none"/>
        <vertAlign val="baseline"/>
        <sz val="10"/>
        <color theme="3" tint="-0.499984740745262"/>
        <name val="Arial"/>
        <family val="2"/>
        <scheme val="minor"/>
      </font>
    </dxf>
    <dxf>
      <font>
        <b/>
        <i val="0"/>
        <strike val="0"/>
        <condense val="0"/>
        <extend val="0"/>
        <outline val="0"/>
        <shadow val="0"/>
        <u val="none"/>
        <vertAlign val="baseline"/>
        <sz val="10"/>
        <color theme="3" tint="-0.499984740745262"/>
        <name val="Arial"/>
        <family val="2"/>
        <scheme val="minor"/>
      </font>
      <alignment horizontal="left" vertical="center" textRotation="0" wrapText="0" indent="1" justifyLastLine="0" shrinkToFit="0" readingOrder="0"/>
    </dxf>
    <dxf>
      <font>
        <b/>
        <strike val="0"/>
        <outline val="0"/>
        <shadow val="0"/>
        <u val="none"/>
        <vertAlign val="baseline"/>
        <sz val="10"/>
        <color theme="3" tint="-0.499984740745262"/>
        <name val="Arial"/>
        <family val="2"/>
        <scheme val="minor"/>
      </font>
    </dxf>
    <dxf>
      <font>
        <strike val="0"/>
        <outline val="0"/>
        <shadow val="0"/>
        <u val="none"/>
        <vertAlign val="baseline"/>
        <color theme="3" tint="-0.499984740745262"/>
        <name val="Arial"/>
        <family val="2"/>
        <scheme val="minor"/>
      </font>
    </dxf>
    <dxf>
      <font>
        <b/>
        <strike val="0"/>
        <outline val="0"/>
        <shadow val="0"/>
        <u val="none"/>
        <vertAlign val="baseline"/>
        <sz val="10"/>
        <color theme="3" tint="-0.499984740745262"/>
        <name val="Arial"/>
        <family val="2"/>
        <scheme val="minor"/>
      </font>
    </dxf>
    <dxf>
      <font>
        <strike val="0"/>
        <outline val="0"/>
        <shadow val="0"/>
        <u val="none"/>
        <vertAlign val="baseline"/>
        <color theme="3" tint="-0.499984740745262"/>
        <name val="Arial"/>
        <family val="2"/>
        <scheme val="minor"/>
      </font>
      <numFmt numFmtId="12" formatCode="&quot;$&quot;#,##0.00_);[Red]\(&quot;$&quot;#,##0.00\)"/>
    </dxf>
    <dxf>
      <font>
        <b/>
        <i val="0"/>
        <strike val="0"/>
        <condense val="0"/>
        <extend val="0"/>
        <outline val="0"/>
        <shadow val="0"/>
        <u val="none"/>
        <vertAlign val="baseline"/>
        <sz val="10"/>
        <color theme="3" tint="-0.499984740745262"/>
        <name val="Arial"/>
        <family val="2"/>
        <scheme val="minor"/>
      </font>
      <numFmt numFmtId="12" formatCode="&quot;$&quot;#,##0.00_);[Red]\(&quot;$&quot;#,##0.00\)"/>
      <alignment horizontal="center" vertical="center" textRotation="0" wrapText="0" indent="0" justifyLastLine="0" shrinkToFit="0" readingOrder="0"/>
    </dxf>
    <dxf>
      <font>
        <strike val="0"/>
        <outline val="0"/>
        <shadow val="0"/>
        <u val="none"/>
        <vertAlign val="baseline"/>
        <sz val="10"/>
        <color theme="3" tint="-0.499984740745262"/>
        <name val="Arial"/>
        <family val="2"/>
        <scheme val="minor"/>
      </font>
    </dxf>
    <dxf>
      <font>
        <b/>
        <i val="0"/>
        <strike val="0"/>
        <condense val="0"/>
        <extend val="0"/>
        <outline val="0"/>
        <shadow val="0"/>
        <u val="none"/>
        <vertAlign val="baseline"/>
        <sz val="10"/>
        <color theme="3" tint="-0.499984740745262"/>
        <name val="Arial"/>
        <family val="2"/>
        <scheme val="minor"/>
      </font>
      <numFmt numFmtId="164" formatCode="&quot;$&quot;#,##0.00"/>
      <alignment horizontal="center" vertical="center" textRotation="0" wrapText="0" indent="0" justifyLastLine="0" shrinkToFit="0" readingOrder="0"/>
    </dxf>
    <dxf>
      <font>
        <strike val="0"/>
        <outline val="0"/>
        <shadow val="0"/>
        <u val="none"/>
        <vertAlign val="baseline"/>
        <sz val="10"/>
        <color theme="3" tint="-0.499984740745262"/>
        <name val="Arial"/>
        <family val="2"/>
        <scheme val="minor"/>
      </font>
    </dxf>
    <dxf>
      <font>
        <b/>
        <i val="0"/>
        <strike val="0"/>
        <condense val="0"/>
        <extend val="0"/>
        <outline val="0"/>
        <shadow val="0"/>
        <u val="none"/>
        <vertAlign val="baseline"/>
        <sz val="10"/>
        <color theme="3" tint="-0.499984740745262"/>
        <name val="Arial"/>
        <family val="2"/>
        <scheme val="minor"/>
      </font>
      <numFmt numFmtId="164" formatCode="&quot;$&quot;#,##0.00"/>
      <alignment horizontal="center" vertical="center" textRotation="0" wrapText="0" indent="0" justifyLastLine="0" shrinkToFit="0" readingOrder="0"/>
    </dxf>
    <dxf>
      <font>
        <strike val="0"/>
        <outline val="0"/>
        <shadow val="0"/>
        <u val="none"/>
        <vertAlign val="baseline"/>
        <sz val="10"/>
        <color theme="3" tint="-0.499984740745262"/>
        <name val="Arial"/>
        <family val="2"/>
        <scheme val="minor"/>
      </font>
    </dxf>
    <dxf>
      <font>
        <b/>
        <i val="0"/>
        <strike val="0"/>
        <condense val="0"/>
        <extend val="0"/>
        <outline val="0"/>
        <shadow val="0"/>
        <u val="none"/>
        <vertAlign val="baseline"/>
        <sz val="10"/>
        <color theme="3" tint="-0.499984740745262"/>
        <name val="Arial"/>
        <family val="2"/>
        <scheme val="minor"/>
      </font>
      <alignment horizontal="left" vertical="center" textRotation="0" wrapText="0" indent="1" justifyLastLine="0" shrinkToFit="0" readingOrder="0"/>
    </dxf>
    <dxf>
      <font>
        <b/>
        <strike val="0"/>
        <outline val="0"/>
        <shadow val="0"/>
        <u val="none"/>
        <vertAlign val="baseline"/>
        <sz val="10"/>
        <color theme="3" tint="-0.499984740745262"/>
        <name val="Arial"/>
        <family val="2"/>
        <scheme val="minor"/>
      </font>
    </dxf>
    <dxf>
      <font>
        <strike val="0"/>
        <outline val="0"/>
        <shadow val="0"/>
        <u val="none"/>
        <vertAlign val="baseline"/>
        <color theme="3" tint="-0.499984740745262"/>
        <name val="Arial"/>
        <family val="2"/>
        <scheme val="minor"/>
      </font>
    </dxf>
    <dxf>
      <font>
        <b/>
        <strike val="0"/>
        <outline val="0"/>
        <shadow val="0"/>
        <u val="none"/>
        <vertAlign val="baseline"/>
        <sz val="10"/>
        <color theme="3" tint="-0.499984740745262"/>
        <name val="Arial"/>
        <family val="2"/>
        <scheme val="minor"/>
      </font>
    </dxf>
    <dxf>
      <font>
        <strike val="0"/>
        <outline val="0"/>
        <shadow val="0"/>
        <u val="none"/>
        <vertAlign val="baseline"/>
        <color theme="3" tint="-0.499984740745262"/>
        <name val="Arial"/>
        <family val="2"/>
        <scheme val="minor"/>
      </font>
      <numFmt numFmtId="12" formatCode="&quot;$&quot;#,##0.00_);[Red]\(&quot;$&quot;#,##0.00\)"/>
    </dxf>
    <dxf>
      <font>
        <b/>
        <i val="0"/>
        <strike val="0"/>
        <condense val="0"/>
        <extend val="0"/>
        <outline val="0"/>
        <shadow val="0"/>
        <u val="none"/>
        <vertAlign val="baseline"/>
        <sz val="10"/>
        <color theme="3" tint="-0.499984740745262"/>
        <name val="Arial"/>
        <family val="2"/>
        <scheme val="minor"/>
      </font>
      <numFmt numFmtId="12" formatCode="&quot;$&quot;#,##0.00_);[Red]\(&quot;$&quot;#,##0.00\)"/>
      <alignment horizontal="center" vertical="center" textRotation="0" wrapText="0" indent="0" justifyLastLine="0" shrinkToFit="0" readingOrder="0"/>
    </dxf>
    <dxf>
      <font>
        <strike val="0"/>
        <outline val="0"/>
        <shadow val="0"/>
        <u val="none"/>
        <vertAlign val="baseline"/>
        <sz val="10"/>
        <color theme="3" tint="-0.499984740745262"/>
        <name val="Arial"/>
        <family val="2"/>
        <scheme val="minor"/>
      </font>
    </dxf>
    <dxf>
      <font>
        <b/>
        <i val="0"/>
        <strike val="0"/>
        <condense val="0"/>
        <extend val="0"/>
        <outline val="0"/>
        <shadow val="0"/>
        <u val="none"/>
        <vertAlign val="baseline"/>
        <sz val="10"/>
        <color theme="3" tint="-0.499984740745262"/>
        <name val="Arial"/>
        <family val="2"/>
        <scheme val="minor"/>
      </font>
      <numFmt numFmtId="164" formatCode="&quot;$&quot;#,##0.00"/>
      <alignment horizontal="center" vertical="center" textRotation="0" wrapText="0" indent="0" justifyLastLine="0" shrinkToFit="0" readingOrder="0"/>
    </dxf>
    <dxf>
      <font>
        <strike val="0"/>
        <outline val="0"/>
        <shadow val="0"/>
        <u val="none"/>
        <vertAlign val="baseline"/>
        <sz val="10"/>
        <color theme="3" tint="-0.499984740745262"/>
        <name val="Arial"/>
        <family val="2"/>
        <scheme val="minor"/>
      </font>
    </dxf>
    <dxf>
      <font>
        <b/>
        <i val="0"/>
        <strike val="0"/>
        <condense val="0"/>
        <extend val="0"/>
        <outline val="0"/>
        <shadow val="0"/>
        <u val="none"/>
        <vertAlign val="baseline"/>
        <sz val="10"/>
        <color theme="3" tint="-0.499984740745262"/>
        <name val="Arial"/>
        <family val="2"/>
        <scheme val="minor"/>
      </font>
      <numFmt numFmtId="164" formatCode="&quot;$&quot;#,##0.00"/>
      <alignment horizontal="center" vertical="center" textRotation="0" wrapText="0" indent="0" justifyLastLine="0" shrinkToFit="0" readingOrder="0"/>
    </dxf>
    <dxf>
      <font>
        <strike val="0"/>
        <outline val="0"/>
        <shadow val="0"/>
        <u val="none"/>
        <vertAlign val="baseline"/>
        <sz val="10"/>
        <color theme="3" tint="-0.499984740745262"/>
        <name val="Arial"/>
        <family val="2"/>
        <scheme val="minor"/>
      </font>
    </dxf>
    <dxf>
      <font>
        <b/>
        <i val="0"/>
        <strike val="0"/>
        <condense val="0"/>
        <extend val="0"/>
        <outline val="0"/>
        <shadow val="0"/>
        <u val="none"/>
        <vertAlign val="baseline"/>
        <sz val="10"/>
        <color theme="3" tint="-0.499984740745262"/>
        <name val="Arial"/>
        <family val="2"/>
        <scheme val="minor"/>
      </font>
      <alignment horizontal="left" vertical="center" textRotation="0" wrapText="0" indent="1" justifyLastLine="0" shrinkToFit="0" readingOrder="0"/>
    </dxf>
    <dxf>
      <font>
        <b/>
        <strike val="0"/>
        <outline val="0"/>
        <shadow val="0"/>
        <u val="none"/>
        <vertAlign val="baseline"/>
        <sz val="10"/>
        <color theme="3" tint="-0.499984740745262"/>
        <name val="Arial"/>
        <family val="2"/>
        <scheme val="minor"/>
      </font>
    </dxf>
    <dxf>
      <font>
        <strike val="0"/>
        <outline val="0"/>
        <shadow val="0"/>
        <u val="none"/>
        <vertAlign val="baseline"/>
        <color theme="3" tint="-0.499984740745262"/>
        <name val="Arial"/>
        <family val="2"/>
        <scheme val="minor"/>
      </font>
    </dxf>
    <dxf>
      <font>
        <b/>
        <strike val="0"/>
        <outline val="0"/>
        <shadow val="0"/>
        <u val="none"/>
        <vertAlign val="baseline"/>
        <sz val="10"/>
        <color theme="3" tint="-0.499984740745262"/>
        <name val="Arial"/>
        <family val="2"/>
        <scheme val="minor"/>
      </font>
    </dxf>
    <dxf>
      <font>
        <strike val="0"/>
        <outline val="0"/>
        <shadow val="0"/>
        <u val="none"/>
        <vertAlign val="baseline"/>
        <color theme="3" tint="-0.499984740745262"/>
        <name val="Arial"/>
        <family val="2"/>
        <scheme val="minor"/>
      </font>
      <numFmt numFmtId="12" formatCode="&quot;$&quot;#,##0.00_);[Red]\(&quot;$&quot;#,##0.00\)"/>
    </dxf>
    <dxf>
      <font>
        <b/>
        <i val="0"/>
        <strike val="0"/>
        <condense val="0"/>
        <extend val="0"/>
        <outline val="0"/>
        <shadow val="0"/>
        <u val="none"/>
        <vertAlign val="baseline"/>
        <sz val="10"/>
        <color theme="3" tint="-0.499984740745262"/>
        <name val="Arial"/>
        <family val="2"/>
        <scheme val="minor"/>
      </font>
      <numFmt numFmtId="12" formatCode="&quot;$&quot;#,##0.00_);[Red]\(&quot;$&quot;#,##0.00\)"/>
      <alignment horizontal="center" vertical="center" textRotation="0" wrapText="0" indent="0" justifyLastLine="0" shrinkToFit="0" readingOrder="0"/>
    </dxf>
    <dxf>
      <font>
        <strike val="0"/>
        <outline val="0"/>
        <shadow val="0"/>
        <u val="none"/>
        <vertAlign val="baseline"/>
        <sz val="10"/>
        <color theme="3" tint="-0.499984740745262"/>
        <name val="Arial"/>
        <family val="2"/>
        <scheme val="minor"/>
      </font>
    </dxf>
    <dxf>
      <font>
        <b/>
        <i val="0"/>
        <strike val="0"/>
        <condense val="0"/>
        <extend val="0"/>
        <outline val="0"/>
        <shadow val="0"/>
        <u val="none"/>
        <vertAlign val="baseline"/>
        <sz val="10"/>
        <color theme="3" tint="-0.499984740745262"/>
        <name val="Arial"/>
        <family val="2"/>
        <scheme val="minor"/>
      </font>
      <numFmt numFmtId="164" formatCode="&quot;$&quot;#,##0.00"/>
      <alignment horizontal="center" vertical="center" textRotation="0" wrapText="0" indent="0" justifyLastLine="0" shrinkToFit="0" readingOrder="0"/>
    </dxf>
    <dxf>
      <font>
        <strike val="0"/>
        <outline val="0"/>
        <shadow val="0"/>
        <u val="none"/>
        <vertAlign val="baseline"/>
        <sz val="10"/>
        <color theme="3" tint="-0.499984740745262"/>
        <name val="Arial"/>
        <family val="2"/>
        <scheme val="minor"/>
      </font>
    </dxf>
    <dxf>
      <font>
        <b/>
        <i val="0"/>
        <strike val="0"/>
        <condense val="0"/>
        <extend val="0"/>
        <outline val="0"/>
        <shadow val="0"/>
        <u val="none"/>
        <vertAlign val="baseline"/>
        <sz val="10"/>
        <color theme="3" tint="-0.499984740745262"/>
        <name val="Arial"/>
        <family val="2"/>
        <scheme val="minor"/>
      </font>
      <numFmt numFmtId="164" formatCode="&quot;$&quot;#,##0.00"/>
      <alignment horizontal="center" vertical="center" textRotation="0" wrapText="0" indent="0" justifyLastLine="0" shrinkToFit="0" readingOrder="0"/>
    </dxf>
    <dxf>
      <font>
        <strike val="0"/>
        <outline val="0"/>
        <shadow val="0"/>
        <u val="none"/>
        <vertAlign val="baseline"/>
        <sz val="10"/>
        <color theme="3" tint="-0.499984740745262"/>
        <name val="Arial"/>
        <family val="2"/>
        <scheme val="minor"/>
      </font>
    </dxf>
    <dxf>
      <font>
        <b/>
        <i val="0"/>
        <strike val="0"/>
        <condense val="0"/>
        <extend val="0"/>
        <outline val="0"/>
        <shadow val="0"/>
        <u val="none"/>
        <vertAlign val="baseline"/>
        <sz val="10"/>
        <color theme="3" tint="-0.499984740745262"/>
        <name val="Arial"/>
        <family val="2"/>
        <scheme val="minor"/>
      </font>
      <alignment horizontal="left" vertical="center" textRotation="0" wrapText="0" indent="1" justifyLastLine="0" shrinkToFit="0" readingOrder="0"/>
    </dxf>
    <dxf>
      <font>
        <b/>
        <strike val="0"/>
        <outline val="0"/>
        <shadow val="0"/>
        <u val="none"/>
        <vertAlign val="baseline"/>
        <sz val="10"/>
        <color theme="3" tint="-0.499984740745262"/>
        <name val="Arial"/>
        <family val="2"/>
        <scheme val="minor"/>
      </font>
    </dxf>
    <dxf>
      <font>
        <strike val="0"/>
        <outline val="0"/>
        <shadow val="0"/>
        <u val="none"/>
        <vertAlign val="baseline"/>
        <color theme="3" tint="-0.499984740745262"/>
        <name val="Arial"/>
        <family val="2"/>
        <scheme val="minor"/>
      </font>
    </dxf>
    <dxf>
      <font>
        <b/>
        <strike val="0"/>
        <outline val="0"/>
        <shadow val="0"/>
        <u val="none"/>
        <vertAlign val="baseline"/>
        <sz val="10"/>
        <color theme="3" tint="-0.499984740745262"/>
        <name val="Arial"/>
        <family val="2"/>
        <scheme val="minor"/>
      </font>
    </dxf>
    <dxf>
      <font>
        <strike val="0"/>
        <outline val="0"/>
        <shadow val="0"/>
        <u val="none"/>
        <vertAlign val="baseline"/>
        <color theme="3" tint="-0.499984740745262"/>
        <name val="Arial"/>
        <family val="2"/>
        <scheme val="minor"/>
      </font>
      <numFmt numFmtId="12" formatCode="&quot;$&quot;#,##0.00_);[Red]\(&quot;$&quot;#,##0.00\)"/>
    </dxf>
    <dxf>
      <font>
        <b val="0"/>
        <i val="0"/>
        <strike val="0"/>
        <condense val="0"/>
        <extend val="0"/>
        <outline val="0"/>
        <shadow val="0"/>
        <u val="none"/>
        <vertAlign val="baseline"/>
        <sz val="10"/>
        <color theme="3" tint="-0.499984740745262"/>
        <name val="Arial"/>
        <family val="2"/>
        <scheme val="minor"/>
      </font>
      <numFmt numFmtId="12" formatCode="&quot;$&quot;#,##0.00_);[Red]\(&quot;$&quot;#,##0.00\)"/>
      <alignment horizontal="center" vertical="center" textRotation="0" wrapText="0" indent="0" justifyLastLine="0" shrinkToFit="0" readingOrder="0"/>
    </dxf>
    <dxf>
      <font>
        <strike val="0"/>
        <outline val="0"/>
        <shadow val="0"/>
        <u val="none"/>
        <vertAlign val="baseline"/>
        <sz val="10"/>
        <color theme="3" tint="-0.499984740745262"/>
        <name val="Arial"/>
        <family val="2"/>
        <scheme val="minor"/>
      </font>
    </dxf>
    <dxf>
      <font>
        <b/>
        <i val="0"/>
        <strike val="0"/>
        <condense val="0"/>
        <extend val="0"/>
        <outline val="0"/>
        <shadow val="0"/>
        <u val="none"/>
        <vertAlign val="baseline"/>
        <sz val="10"/>
        <color theme="3" tint="-0.499984740745262"/>
        <name val="Arial"/>
        <family val="2"/>
        <scheme val="minor"/>
      </font>
      <numFmt numFmtId="164" formatCode="&quot;$&quot;#,##0.00"/>
      <alignment horizontal="center" vertical="center" textRotation="0" wrapText="0" indent="0" justifyLastLine="0" shrinkToFit="0" readingOrder="0"/>
    </dxf>
    <dxf>
      <font>
        <strike val="0"/>
        <outline val="0"/>
        <shadow val="0"/>
        <u val="none"/>
        <vertAlign val="baseline"/>
        <sz val="10"/>
        <color theme="3" tint="-0.499984740745262"/>
        <name val="Arial"/>
        <family val="2"/>
        <scheme val="minor"/>
      </font>
    </dxf>
    <dxf>
      <font>
        <b/>
        <i val="0"/>
        <strike val="0"/>
        <condense val="0"/>
        <extend val="0"/>
        <outline val="0"/>
        <shadow val="0"/>
        <u val="none"/>
        <vertAlign val="baseline"/>
        <sz val="10"/>
        <color theme="3" tint="-0.499984740745262"/>
        <name val="Arial"/>
        <family val="2"/>
        <scheme val="minor"/>
      </font>
      <numFmt numFmtId="164" formatCode="&quot;$&quot;#,##0.00"/>
      <alignment horizontal="center" vertical="center" textRotation="0" wrapText="0" indent="0" justifyLastLine="0" shrinkToFit="0" readingOrder="0"/>
    </dxf>
    <dxf>
      <font>
        <strike val="0"/>
        <outline val="0"/>
        <shadow val="0"/>
        <u val="none"/>
        <vertAlign val="baseline"/>
        <sz val="10"/>
        <color theme="3" tint="-0.499984740745262"/>
        <name val="Arial"/>
        <family val="2"/>
        <scheme val="minor"/>
      </font>
    </dxf>
    <dxf>
      <font>
        <b/>
        <i val="0"/>
        <strike val="0"/>
        <condense val="0"/>
        <extend val="0"/>
        <outline val="0"/>
        <shadow val="0"/>
        <u val="none"/>
        <vertAlign val="baseline"/>
        <sz val="10"/>
        <color theme="3" tint="-0.499984740745262"/>
        <name val="Arial"/>
        <family val="2"/>
        <scheme val="minor"/>
      </font>
      <alignment horizontal="left" vertical="center" textRotation="0" wrapText="0" indent="1" justifyLastLine="0" shrinkToFit="0" readingOrder="0"/>
    </dxf>
    <dxf>
      <font>
        <strike val="0"/>
        <outline val="0"/>
        <shadow val="0"/>
        <u val="none"/>
        <vertAlign val="baseline"/>
        <sz val="10"/>
        <color theme="3" tint="-0.499984740745262"/>
        <name val="Arial"/>
        <family val="2"/>
        <scheme val="minor"/>
      </font>
      <border diagonalUp="0" diagonalDown="0" outline="0">
        <left style="thin">
          <color theme="3"/>
        </left>
        <right style="thin">
          <color theme="3"/>
        </right>
        <top/>
        <bottom/>
      </border>
    </dxf>
    <dxf>
      <font>
        <strike val="0"/>
        <outline val="0"/>
        <shadow val="0"/>
        <u val="none"/>
        <vertAlign val="baseline"/>
        <color theme="3" tint="-0.499984740745262"/>
        <name val="Arial"/>
        <family val="2"/>
        <scheme val="minor"/>
      </font>
    </dxf>
    <dxf>
      <font>
        <b/>
        <strike val="0"/>
        <outline val="0"/>
        <shadow val="0"/>
        <u val="none"/>
        <vertAlign val="baseline"/>
        <sz val="10"/>
        <color theme="3" tint="-0.499984740745262"/>
        <name val="Arial"/>
        <family val="2"/>
        <scheme val="minor"/>
      </font>
      <border diagonalUp="0" diagonalDown="0" outline="0">
        <left style="thin">
          <color theme="3"/>
        </left>
        <right style="thin">
          <color theme="3"/>
        </right>
        <top/>
        <bottom/>
      </border>
    </dxf>
    <dxf>
      <font>
        <strike val="0"/>
        <outline val="0"/>
        <shadow val="0"/>
        <u val="none"/>
        <vertAlign val="baseline"/>
        <sz val="10"/>
        <color theme="3" tint="-0.499984740745262"/>
        <name val="Arial"/>
        <family val="2"/>
        <scheme val="minor"/>
      </font>
      <numFmt numFmtId="164" formatCode="&quot;$&quot;#,##0.00"/>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0"/>
        <color theme="3" tint="-0.499984740745262"/>
        <name val="Arial"/>
        <family val="2"/>
        <scheme val="minor"/>
      </font>
      <numFmt numFmtId="164" formatCode="&quot;$&quot;#,##0.00"/>
      <fill>
        <patternFill patternType="solid">
          <fgColor indexed="64"/>
          <bgColor theme="3" tint="0.39997558519241921"/>
        </patternFill>
      </fill>
      <alignment horizontal="center" vertical="center" textRotation="0" wrapText="0" indent="0" justifyLastLine="0" shrinkToFit="0" readingOrder="0"/>
      <border diagonalUp="0" diagonalDown="0" outline="0">
        <left style="thin">
          <color theme="3"/>
        </left>
        <right style="thin">
          <color theme="3"/>
        </right>
        <top style="thin">
          <color theme="3"/>
        </top>
        <bottom style="thin">
          <color theme="3"/>
        </bottom>
      </border>
    </dxf>
    <dxf>
      <font>
        <strike val="0"/>
        <outline val="0"/>
        <shadow val="0"/>
        <u val="none"/>
        <vertAlign val="baseline"/>
        <sz val="10"/>
        <color theme="3" tint="-0.499984740745262"/>
        <name val="Arial"/>
        <family val="2"/>
        <scheme val="minor"/>
      </font>
    </dxf>
    <dxf>
      <font>
        <b/>
        <i val="0"/>
        <strike val="0"/>
        <condense val="0"/>
        <extend val="0"/>
        <outline val="0"/>
        <shadow val="0"/>
        <u val="none"/>
        <vertAlign val="baseline"/>
        <sz val="10"/>
        <color theme="3" tint="-0.499984740745262"/>
        <name val="Arial"/>
        <family val="2"/>
        <scheme val="minor"/>
      </font>
      <numFmt numFmtId="164" formatCode="&quot;$&quot;#,##0.00"/>
      <fill>
        <patternFill patternType="solid">
          <fgColor indexed="64"/>
          <bgColor theme="3" tint="0.39997558519241921"/>
        </patternFill>
      </fill>
      <alignment horizontal="center" vertical="center" textRotation="0" wrapText="0" indent="0" justifyLastLine="0" shrinkToFit="0" readingOrder="0"/>
      <border diagonalUp="0" diagonalDown="0" outline="0">
        <left style="thin">
          <color theme="3"/>
        </left>
        <right style="thin">
          <color theme="3"/>
        </right>
        <top style="thin">
          <color theme="3"/>
        </top>
        <bottom style="thin">
          <color theme="3"/>
        </bottom>
      </border>
    </dxf>
    <dxf>
      <font>
        <strike val="0"/>
        <outline val="0"/>
        <shadow val="0"/>
        <u val="none"/>
        <vertAlign val="baseline"/>
        <sz val="10"/>
        <color theme="3" tint="-0.499984740745262"/>
        <name val="Arial"/>
        <family val="2"/>
        <scheme val="minor"/>
      </font>
    </dxf>
    <dxf>
      <font>
        <b/>
        <i val="0"/>
        <strike val="0"/>
        <condense val="0"/>
        <extend val="0"/>
        <outline val="0"/>
        <shadow val="0"/>
        <u val="none"/>
        <vertAlign val="baseline"/>
        <sz val="10"/>
        <color theme="3" tint="-0.499984740745262"/>
        <name val="Arial"/>
        <family val="2"/>
        <scheme val="minor"/>
      </font>
      <numFmt numFmtId="164" formatCode="&quot;$&quot;#,##0.00"/>
      <fill>
        <patternFill patternType="solid">
          <fgColor indexed="64"/>
          <bgColor theme="3" tint="0.39997558519241921"/>
        </patternFill>
      </fill>
      <alignment horizontal="center" vertical="center" textRotation="0" wrapText="0" indent="0" justifyLastLine="0" shrinkToFit="0" readingOrder="0"/>
      <border diagonalUp="0" diagonalDown="0" outline="0">
        <left style="thin">
          <color theme="3"/>
        </left>
        <right style="thin">
          <color theme="3"/>
        </right>
        <top style="thin">
          <color theme="3"/>
        </top>
        <bottom style="thin">
          <color theme="3"/>
        </bottom>
      </border>
    </dxf>
    <dxf>
      <font>
        <strike val="0"/>
        <outline val="0"/>
        <shadow val="0"/>
        <u val="none"/>
        <vertAlign val="baseline"/>
        <sz val="10"/>
        <color theme="3" tint="-0.499984740745262"/>
        <name val="Arial"/>
        <family val="2"/>
        <scheme val="minor"/>
      </font>
      <alignment horizontal="left" vertical="center" textRotation="0" wrapText="0" indent="1" justifyLastLine="0" shrinkToFit="0" readingOrder="0"/>
    </dxf>
    <dxf>
      <font>
        <b/>
        <i val="0"/>
        <strike val="0"/>
        <condense val="0"/>
        <extend val="0"/>
        <outline val="0"/>
        <shadow val="0"/>
        <u val="none"/>
        <vertAlign val="baseline"/>
        <sz val="10"/>
        <color theme="3" tint="-0.499984740745262"/>
        <name val="Arial"/>
        <family val="2"/>
        <scheme val="minor"/>
      </font>
      <fill>
        <patternFill patternType="solid">
          <fgColor indexed="64"/>
          <bgColor theme="3" tint="0.39997558519241921"/>
        </patternFill>
      </fill>
      <alignment horizontal="left" vertical="center" textRotation="0" wrapText="0" indent="1" justifyLastLine="0" shrinkToFit="0" readingOrder="0"/>
      <border diagonalUp="0" diagonalDown="0" outline="0">
        <left style="thin">
          <color theme="3"/>
        </left>
        <right style="thin">
          <color theme="3"/>
        </right>
        <top style="thin">
          <color theme="3"/>
        </top>
        <bottom style="thin">
          <color theme="3"/>
        </bottom>
      </border>
    </dxf>
    <dxf>
      <border>
        <top style="thin">
          <color theme="3"/>
        </top>
      </border>
    </dxf>
    <dxf>
      <border>
        <bottom style="thin">
          <color theme="3"/>
        </bottom>
      </border>
    </dxf>
    <dxf>
      <font>
        <strike val="0"/>
        <outline val="0"/>
        <shadow val="0"/>
        <u val="none"/>
        <vertAlign val="baseline"/>
        <sz val="10"/>
        <color theme="3" tint="-0.499984740745262"/>
        <name val="Arial"/>
        <family val="2"/>
        <scheme val="minor"/>
      </font>
      <fill>
        <patternFill patternType="solid">
          <fgColor indexed="64"/>
          <bgColor theme="3" tint="0.39997558519241921"/>
        </patternFill>
      </fill>
      <border diagonalUp="0" diagonalDown="0" outline="0">
        <left style="thin">
          <color theme="3"/>
        </left>
        <right style="thin">
          <color theme="3"/>
        </right>
        <top/>
        <bottom/>
      </border>
    </dxf>
    <dxf>
      <font>
        <strike val="0"/>
        <outline val="0"/>
        <shadow val="0"/>
        <u val="none"/>
        <vertAlign val="baseline"/>
        <sz val="10"/>
        <color theme="3" tint="-0.499984740745262"/>
        <name val="Arial"/>
        <family val="2"/>
        <scheme val="minor"/>
      </font>
    </dxf>
    <dxf>
      <font>
        <b/>
        <strike val="0"/>
        <outline val="0"/>
        <shadow val="0"/>
        <u val="none"/>
        <vertAlign val="baseline"/>
        <sz val="10"/>
        <color theme="3" tint="-0.499984740745262"/>
        <name val="Arial"/>
        <family val="2"/>
        <scheme val="minor"/>
      </font>
      <fill>
        <patternFill patternType="solid">
          <fgColor indexed="64"/>
          <bgColor theme="3" tint="0.39997558519241921"/>
        </patternFill>
      </fill>
      <border diagonalUp="0" diagonalDown="0" outline="0">
        <left style="thin">
          <color theme="3"/>
        </left>
        <right style="thin">
          <color theme="3"/>
        </right>
        <top/>
        <bottom/>
      </border>
    </dxf>
    <dxf>
      <fill>
        <patternFill patternType="solid">
          <fgColor theme="6" tint="0.79998168889431442"/>
          <bgColor theme="6" tint="0.79998168889431442"/>
        </patternFill>
      </fill>
    </dxf>
    <dxf>
      <fill>
        <patternFill patternType="solid">
          <fgColor theme="6" tint="0.79995117038483843"/>
          <bgColor theme="8"/>
        </patternFill>
      </fill>
    </dxf>
    <dxf>
      <font>
        <b/>
        <color theme="6" tint="-0.249977111117893"/>
      </font>
    </dxf>
    <dxf>
      <font>
        <b/>
        <color theme="6" tint="-0.249977111117893"/>
      </font>
    </dxf>
    <dxf>
      <font>
        <b val="0"/>
        <i val="0"/>
        <color theme="6" tint="-0.249977111117893"/>
      </font>
      <fill>
        <patternFill patternType="none">
          <bgColor auto="1"/>
        </patternFill>
      </fill>
      <border>
        <top style="thin">
          <color theme="8" tint="-9.9948118533890809E-2"/>
        </top>
        <bottom/>
      </border>
    </dxf>
    <dxf>
      <font>
        <b val="0"/>
        <i val="0"/>
        <color theme="6" tint="-0.249977111117893"/>
      </font>
      <fill>
        <patternFill>
          <bgColor theme="4"/>
        </patternFill>
      </fill>
      <border>
        <top style="thick">
          <color theme="4"/>
        </top>
        <bottom style="thin">
          <color theme="4"/>
        </bottom>
      </border>
    </dxf>
    <dxf>
      <font>
        <color theme="6" tint="-0.249977111117893"/>
      </font>
      <border diagonalUp="0" diagonalDown="0">
        <left/>
        <right/>
        <top/>
        <bottom/>
        <vertical/>
        <horizontal/>
      </border>
    </dxf>
    <dxf>
      <fill>
        <patternFill patternType="none">
          <bgColor auto="1"/>
        </patternFill>
      </fill>
    </dxf>
    <dxf>
      <fill>
        <patternFill>
          <bgColor theme="3" tint="0.39994506668294322"/>
        </patternFill>
      </fill>
    </dxf>
    <dxf>
      <fill>
        <patternFill>
          <bgColor theme="3" tint="0.39994506668294322"/>
        </patternFill>
      </fill>
    </dxf>
    <dxf>
      <border>
        <left style="thin">
          <color theme="3"/>
        </left>
        <right style="thin">
          <color theme="3"/>
        </right>
        <top style="thin">
          <color theme="3"/>
        </top>
        <bottom style="thin">
          <color theme="3"/>
        </bottom>
        <vertical style="thin">
          <color theme="3"/>
        </vertical>
        <horizontal style="thin">
          <color theme="3"/>
        </horizontal>
      </border>
    </dxf>
    <dxf>
      <border>
        <left style="thin">
          <color theme="3" tint="0.39994506668294322"/>
        </left>
        <right style="thin">
          <color theme="3" tint="0.39994506668294322"/>
        </right>
        <top style="thin">
          <color theme="3" tint="0.39994506668294322"/>
        </top>
        <bottom style="thin">
          <color theme="3" tint="0.39994506668294322"/>
        </bottom>
        <vertical style="thin">
          <color theme="3" tint="0.39994506668294322"/>
        </vertical>
        <horizontal style="thin">
          <color theme="3" tint="0.39994506668294322"/>
        </horizontal>
      </border>
    </dxf>
    <dxf>
      <border>
        <left style="thin">
          <color theme="3" tint="0.39994506668294322"/>
        </left>
        <right style="thin">
          <color theme="3" tint="0.39994506668294322"/>
        </right>
        <top style="thin">
          <color theme="3" tint="0.39994506668294322"/>
        </top>
        <bottom style="thin">
          <color theme="3" tint="0.39994506668294322"/>
        </bottom>
        <vertical style="thin">
          <color theme="3" tint="0.39994506668294322"/>
        </vertical>
        <horizontal style="thin">
          <color theme="3" tint="0.39994506668294322"/>
        </horizontal>
      </border>
    </dxf>
    <dxf>
      <fill>
        <patternFill>
          <bgColor theme="3" tint="0.59996337778862885"/>
        </patternFill>
      </fill>
    </dxf>
    <dxf>
      <fill>
        <patternFill>
          <bgColor theme="3" tint="0.79998168889431442"/>
        </patternFill>
      </fill>
    </dxf>
    <dxf>
      <fill>
        <patternFill>
          <bgColor theme="3"/>
        </patternFill>
      </fill>
    </dxf>
    <dxf>
      <fill>
        <patternFill>
          <bgColor theme="5"/>
        </patternFill>
      </fill>
    </dxf>
    <dxf>
      <border>
        <left style="thin">
          <color theme="3"/>
        </left>
        <right style="thin">
          <color theme="3"/>
        </right>
        <top style="thin">
          <color theme="3"/>
        </top>
        <bottom style="thin">
          <color theme="3"/>
        </bottom>
        <vertical style="thin">
          <color theme="3"/>
        </vertical>
        <horizontal style="thin">
          <color theme="3"/>
        </horizontal>
      </border>
    </dxf>
    <dxf>
      <fill>
        <patternFill>
          <bgColor theme="3"/>
        </patternFill>
      </fill>
      <border>
        <left style="thin">
          <color theme="3"/>
        </left>
        <right style="thin">
          <color theme="3"/>
        </right>
        <top style="thin">
          <color theme="3"/>
        </top>
        <bottom style="thin">
          <color theme="3"/>
        </bottom>
        <vertical style="thin">
          <color theme="3"/>
        </vertical>
        <horizontal style="thin">
          <color theme="3"/>
        </horizontal>
      </border>
    </dxf>
    <dxf>
      <fill>
        <patternFill>
          <bgColor theme="5"/>
        </patternFill>
      </fill>
    </dxf>
  </dxfs>
  <tableStyles count="5" defaultTableStyle="TableStyleMedium2" defaultPivotStyle="PivotStyleLight16">
    <tableStyle name="Table Style 1" pivot="0" count="2" xr9:uid="{3E68996B-CBA3-9440-8B40-380F6AE6A524}">
      <tableStyleElement type="headerRow" dxfId="142"/>
      <tableStyleElement type="totalRow" dxfId="141"/>
    </tableStyle>
    <tableStyle name="Table Style 2" pivot="0" count="3" xr9:uid="{97B1F207-7AF4-7F43-B9AA-798E5EB9514A}">
      <tableStyleElement type="wholeTable" dxfId="140"/>
      <tableStyleElement type="headerRow" dxfId="139"/>
      <tableStyleElement type="totalRow" dxfId="138"/>
    </tableStyle>
    <tableStyle name="Table Style 3" pivot="0" count="4" xr9:uid="{7C3D2DDB-5BDD-F547-B2B3-61722682222E}">
      <tableStyleElement type="headerRow" dxfId="137"/>
      <tableStyleElement type="totalRow" dxfId="136"/>
      <tableStyleElement type="firstRowStripe" dxfId="135"/>
      <tableStyleElement type="secondRowStripe" dxfId="134"/>
    </tableStyle>
    <tableStyle name="Table Style 4" pivot="0" count="4" xr9:uid="{E7043985-2C79-8647-95C9-253177091258}">
      <tableStyleElement type="wholeTable" dxfId="133"/>
      <tableStyleElement type="headerRow" dxfId="132"/>
      <tableStyleElement type="totalRow" dxfId="131"/>
      <tableStyleElement type="firstColumn" dxfId="130"/>
    </tableStyle>
    <tableStyle name="TableStyleLight4 2" pivot="0" count="7" xr9:uid="{00000000-0011-0000-FFFF-FFFF00000000}">
      <tableStyleElement type="wholeTable" dxfId="129"/>
      <tableStyleElement type="headerRow" dxfId="128"/>
      <tableStyleElement type="totalRow" dxfId="127"/>
      <tableStyleElement type="firstColumn" dxfId="126"/>
      <tableStyleElement type="lastColumn" dxfId="125"/>
      <tableStyleElement type="firstRowStripe" dxfId="124"/>
      <tableStyleElement type="firstColumnStripe" dxfId="12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EAEAEA"/>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C37D8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FF4D1"/>
      <color rgb="FFFFF9E7"/>
      <color rgb="FF75BDA7"/>
      <color rgb="FFC5AC84"/>
      <color rgb="FF30344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0985639588173211"/>
          <c:y val="3.2751669624672269E-2"/>
          <c:w val="0.76203249177744936"/>
          <c:h val="0.95593221755690083"/>
        </c:manualLayout>
      </c:layout>
      <c:barChart>
        <c:barDir val="bar"/>
        <c:grouping val="clustered"/>
        <c:varyColors val="0"/>
        <c:ser>
          <c:idx val="0"/>
          <c:order val="0"/>
          <c:tx>
            <c:strRef>
              <c:f>'Wedding budget'!$D$5</c:f>
              <c:strCache>
                <c:ptCount val="1"/>
                <c:pt idx="0">
                  <c:v>ACTUAL</c:v>
                </c:pt>
              </c:strCache>
            </c:strRef>
          </c:tx>
          <c:spPr>
            <a:solidFill>
              <a:schemeClr val="accent1"/>
            </a:solidFill>
            <a:ln>
              <a:noFill/>
            </a:ln>
            <a:effectLst/>
          </c:spPr>
          <c:invertIfNegative val="0"/>
          <c:dPt>
            <c:idx val="0"/>
            <c:invertIfNegative val="0"/>
            <c:bubble3D val="0"/>
            <c:spPr>
              <a:solidFill>
                <a:schemeClr val="accent2">
                  <a:lumMod val="75000"/>
                </a:schemeClr>
              </a:solidFill>
              <a:ln>
                <a:noFill/>
              </a:ln>
              <a:effectLst/>
            </c:spPr>
            <c:extLst>
              <c:ext xmlns:c16="http://schemas.microsoft.com/office/drawing/2014/chart" uri="{C3380CC4-5D6E-409C-BE32-E72D297353CC}">
                <c16:uniqueId val="{00000000-FA1B-414C-A648-94B3133E8533}"/>
              </c:ext>
            </c:extLst>
          </c:dPt>
          <c:dPt>
            <c:idx val="1"/>
            <c:invertIfNegative val="0"/>
            <c:bubble3D val="0"/>
            <c:spPr>
              <a:solidFill>
                <a:schemeClr val="accent3">
                  <a:lumMod val="75000"/>
                </a:schemeClr>
              </a:solidFill>
              <a:ln>
                <a:noFill/>
              </a:ln>
              <a:effectLst/>
            </c:spPr>
            <c:extLst>
              <c:ext xmlns:c16="http://schemas.microsoft.com/office/drawing/2014/chart" uri="{C3380CC4-5D6E-409C-BE32-E72D297353CC}">
                <c16:uniqueId val="{00000001-FA1B-414C-A648-94B3133E8533}"/>
              </c:ext>
            </c:extLst>
          </c:dPt>
          <c:dPt>
            <c:idx val="2"/>
            <c:invertIfNegative val="0"/>
            <c:bubble3D val="0"/>
            <c:spPr>
              <a:solidFill>
                <a:schemeClr val="accent4">
                  <a:lumMod val="75000"/>
                </a:schemeClr>
              </a:solidFill>
              <a:ln>
                <a:noFill/>
              </a:ln>
              <a:effectLst/>
            </c:spPr>
            <c:extLst>
              <c:ext xmlns:c16="http://schemas.microsoft.com/office/drawing/2014/chart" uri="{C3380CC4-5D6E-409C-BE32-E72D297353CC}">
                <c16:uniqueId val="{00000002-FA1B-414C-A648-94B3133E8533}"/>
              </c:ext>
            </c:extLst>
          </c:dPt>
          <c:dPt>
            <c:idx val="3"/>
            <c:invertIfNegative val="0"/>
            <c:bubble3D val="0"/>
            <c:spPr>
              <a:solidFill>
                <a:schemeClr val="accent5">
                  <a:lumMod val="75000"/>
                </a:schemeClr>
              </a:solidFill>
              <a:ln>
                <a:noFill/>
              </a:ln>
              <a:effectLst/>
            </c:spPr>
            <c:extLst>
              <c:ext xmlns:c16="http://schemas.microsoft.com/office/drawing/2014/chart" uri="{C3380CC4-5D6E-409C-BE32-E72D297353CC}">
                <c16:uniqueId val="{00000003-FA1B-414C-A648-94B3133E8533}"/>
              </c:ext>
            </c:extLst>
          </c:dPt>
          <c:dPt>
            <c:idx val="4"/>
            <c:invertIfNegative val="0"/>
            <c:bubble3D val="0"/>
            <c:spPr>
              <a:solidFill>
                <a:schemeClr val="accent6">
                  <a:lumMod val="75000"/>
                </a:schemeClr>
              </a:solidFill>
              <a:ln>
                <a:noFill/>
              </a:ln>
              <a:effectLst/>
            </c:spPr>
            <c:extLst>
              <c:ext xmlns:c16="http://schemas.microsoft.com/office/drawing/2014/chart" uri="{C3380CC4-5D6E-409C-BE32-E72D297353CC}">
                <c16:uniqueId val="{00000004-FA1B-414C-A648-94B3133E8533}"/>
              </c:ext>
            </c:extLst>
          </c:dPt>
          <c:dPt>
            <c:idx val="5"/>
            <c:invertIfNegative val="0"/>
            <c:bubble3D val="0"/>
            <c:spPr>
              <a:solidFill>
                <a:schemeClr val="accent2">
                  <a:lumMod val="75000"/>
                </a:schemeClr>
              </a:solidFill>
              <a:ln>
                <a:noFill/>
              </a:ln>
              <a:effectLst/>
            </c:spPr>
            <c:extLst>
              <c:ext xmlns:c16="http://schemas.microsoft.com/office/drawing/2014/chart" uri="{C3380CC4-5D6E-409C-BE32-E72D297353CC}">
                <c16:uniqueId val="{00000005-FA1B-414C-A648-94B3133E8533}"/>
              </c:ext>
            </c:extLst>
          </c:dPt>
          <c:dPt>
            <c:idx val="6"/>
            <c:invertIfNegative val="0"/>
            <c:bubble3D val="0"/>
            <c:spPr>
              <a:solidFill>
                <a:schemeClr val="accent3">
                  <a:lumMod val="75000"/>
                </a:schemeClr>
              </a:solidFill>
              <a:ln>
                <a:noFill/>
              </a:ln>
              <a:effectLst/>
            </c:spPr>
            <c:extLst>
              <c:ext xmlns:c16="http://schemas.microsoft.com/office/drawing/2014/chart" uri="{C3380CC4-5D6E-409C-BE32-E72D297353CC}">
                <c16:uniqueId val="{00000006-FA1B-414C-A648-94B3133E8533}"/>
              </c:ext>
            </c:extLst>
          </c:dPt>
          <c:dPt>
            <c:idx val="7"/>
            <c:invertIfNegative val="0"/>
            <c:bubble3D val="0"/>
            <c:spPr>
              <a:solidFill>
                <a:schemeClr val="accent4">
                  <a:lumMod val="75000"/>
                </a:schemeClr>
              </a:solidFill>
              <a:ln>
                <a:noFill/>
              </a:ln>
              <a:effectLst/>
            </c:spPr>
            <c:extLst>
              <c:ext xmlns:c16="http://schemas.microsoft.com/office/drawing/2014/chart" uri="{C3380CC4-5D6E-409C-BE32-E72D297353CC}">
                <c16:uniqueId val="{00000007-FA1B-414C-A648-94B3133E8533}"/>
              </c:ext>
            </c:extLst>
          </c:dPt>
          <c:dPt>
            <c:idx val="8"/>
            <c:invertIfNegative val="0"/>
            <c:bubble3D val="0"/>
            <c:spPr>
              <a:solidFill>
                <a:schemeClr val="accent5">
                  <a:lumMod val="75000"/>
                </a:schemeClr>
              </a:solidFill>
              <a:ln>
                <a:noFill/>
              </a:ln>
              <a:effectLst/>
            </c:spPr>
            <c:extLst>
              <c:ext xmlns:c16="http://schemas.microsoft.com/office/drawing/2014/chart" uri="{C3380CC4-5D6E-409C-BE32-E72D297353CC}">
                <c16:uniqueId val="{00000008-FA1B-414C-A648-94B3133E8533}"/>
              </c:ext>
            </c:extLst>
          </c:dPt>
          <c:dPt>
            <c:idx val="9"/>
            <c:invertIfNegative val="0"/>
            <c:bubble3D val="0"/>
            <c:spPr>
              <a:solidFill>
                <a:schemeClr val="accent6">
                  <a:lumMod val="75000"/>
                </a:schemeClr>
              </a:solidFill>
              <a:ln>
                <a:noFill/>
              </a:ln>
              <a:effectLst/>
            </c:spPr>
            <c:extLst>
              <c:ext xmlns:c16="http://schemas.microsoft.com/office/drawing/2014/chart" uri="{C3380CC4-5D6E-409C-BE32-E72D297353CC}">
                <c16:uniqueId val="{00000009-FA1B-414C-A648-94B3133E8533}"/>
              </c:ext>
            </c:extLst>
          </c:dPt>
          <c:cat>
            <c:strRef>
              <c:f>'Wedding budget'!$B$6:$B$15</c:f>
              <c:strCache>
                <c:ptCount val="10"/>
                <c:pt idx="0">
                  <c:v>Reception</c:v>
                </c:pt>
                <c:pt idx="1">
                  <c:v>Photography</c:v>
                </c:pt>
                <c:pt idx="2">
                  <c:v>Transportation</c:v>
                </c:pt>
                <c:pt idx="3">
                  <c:v>Gifts</c:v>
                </c:pt>
                <c:pt idx="4">
                  <c:v>Music</c:v>
                </c:pt>
                <c:pt idx="5">
                  <c:v>Flowers</c:v>
                </c:pt>
                <c:pt idx="6">
                  <c:v>Stationery / Printing</c:v>
                </c:pt>
                <c:pt idx="7">
                  <c:v>Other Expenses</c:v>
                </c:pt>
                <c:pt idx="8">
                  <c:v>Decorations</c:v>
                </c:pt>
                <c:pt idx="9">
                  <c:v>Apparel</c:v>
                </c:pt>
              </c:strCache>
            </c:strRef>
          </c:cat>
          <c:val>
            <c:numRef>
              <c:f>'Wedding budget'!$D$6:$D$15</c:f>
              <c:numCache>
                <c:formatCode>"$"#,##0.00</c:formatCode>
                <c:ptCount val="10"/>
                <c:pt idx="0">
                  <c:v>5300</c:v>
                </c:pt>
                <c:pt idx="1">
                  <c:v>2950</c:v>
                </c:pt>
                <c:pt idx="2">
                  <c:v>1400</c:v>
                </c:pt>
                <c:pt idx="3">
                  <c:v>1300</c:v>
                </c:pt>
                <c:pt idx="4">
                  <c:v>1250</c:v>
                </c:pt>
                <c:pt idx="5">
                  <c:v>800</c:v>
                </c:pt>
                <c:pt idx="6">
                  <c:v>400</c:v>
                </c:pt>
                <c:pt idx="7">
                  <c:v>300</c:v>
                </c:pt>
                <c:pt idx="8">
                  <c:v>0</c:v>
                </c:pt>
                <c:pt idx="9">
                  <c:v>0</c:v>
                </c:pt>
              </c:numCache>
            </c:numRef>
          </c:val>
          <c:extLst>
            <c:ext xmlns:c16="http://schemas.microsoft.com/office/drawing/2014/chart" uri="{C3380CC4-5D6E-409C-BE32-E72D297353CC}">
              <c16:uniqueId val="{00000000-ABF9-4AD2-931B-79DD782E1D0E}"/>
            </c:ext>
          </c:extLst>
        </c:ser>
        <c:dLbls>
          <c:showLegendKey val="0"/>
          <c:showVal val="0"/>
          <c:showCatName val="0"/>
          <c:showSerName val="0"/>
          <c:showPercent val="0"/>
          <c:showBubbleSize val="0"/>
        </c:dLbls>
        <c:gapWidth val="100"/>
        <c:axId val="462963168"/>
        <c:axId val="462958904"/>
      </c:barChart>
      <c:catAx>
        <c:axId val="462963168"/>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2958904"/>
        <c:crosses val="autoZero"/>
        <c:auto val="1"/>
        <c:lblAlgn val="ctr"/>
        <c:lblOffset val="100"/>
        <c:noMultiLvlLbl val="0"/>
      </c:catAx>
      <c:valAx>
        <c:axId val="462958904"/>
        <c:scaling>
          <c:orientation val="minMax"/>
        </c:scaling>
        <c:delete val="1"/>
        <c:axPos val="t"/>
        <c:numFmt formatCode="&quot;$&quot;#,##0.00" sourceLinked="1"/>
        <c:majorTickMark val="none"/>
        <c:minorTickMark val="none"/>
        <c:tickLblPos val="nextTo"/>
        <c:crossAx val="462963168"/>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latin typeface="+mn-lt"/>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2.svg"/><Relationship Id="rId2" Type="http://schemas.openxmlformats.org/officeDocument/2006/relationships/image" Target="../media/image1.png"/><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314738</xdr:colOff>
      <xdr:row>5</xdr:row>
      <xdr:rowOff>33131</xdr:rowOff>
    </xdr:from>
    <xdr:to>
      <xdr:col>9</xdr:col>
      <xdr:colOff>1018760</xdr:colOff>
      <xdr:row>16</xdr:row>
      <xdr:rowOff>0</xdr:rowOff>
    </xdr:to>
    <xdr:graphicFrame macro="">
      <xdr:nvGraphicFramePr>
        <xdr:cNvPr id="3" name="Chart 2" descr="Chart summarizing Actual Expenses sorted in descending order">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0</xdr:row>
      <xdr:rowOff>88900</xdr:rowOff>
    </xdr:from>
    <xdr:to>
      <xdr:col>1</xdr:col>
      <xdr:colOff>1315691</xdr:colOff>
      <xdr:row>2</xdr:row>
      <xdr:rowOff>35095</xdr:rowOff>
    </xdr:to>
    <xdr:pic>
      <xdr:nvPicPr>
        <xdr:cNvPr id="5" name="Graphic 4" descr="Bells outline">
          <a:extLst>
            <a:ext uri="{FF2B5EF4-FFF2-40B4-BE49-F238E27FC236}">
              <a16:creationId xmlns:a16="http://schemas.microsoft.com/office/drawing/2014/main" id="{311B2AED-BE5C-61C9-4DE8-BC03BFDAE9D9}"/>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127000" y="203200"/>
          <a:ext cx="1311881" cy="1203495"/>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BL_Summary" displayName="TBL_Summary" ref="B5:E16" totalsRowCount="1" headerRowDxfId="122" dataDxfId="121" totalsRowDxfId="120" headerRowBorderDxfId="119" totalsRowBorderDxfId="118">
  <tableColumns count="4">
    <tableColumn id="1" xr3:uid="{00000000-0010-0000-0000-000001000000}" name="SUMMARY" totalsRowLabel="Total budget" dataDxfId="116" totalsRowDxfId="117"/>
    <tableColumn id="2" xr3:uid="{00000000-0010-0000-0000-000002000000}" name="ESTIMATED" totalsRowFunction="sum" dataDxfId="114" totalsRowDxfId="115"/>
    <tableColumn id="3" xr3:uid="{00000000-0010-0000-0000-000003000000}" name="ACTUAL" totalsRowFunction="sum" dataDxfId="112" totalsRowDxfId="113"/>
    <tableColumn id="4" xr3:uid="{00000000-0010-0000-0000-000004000000}" name="OVER/UNDER" totalsRowFunction="count" dataDxfId="110" totalsRowDxfId="111">
      <calculatedColumnFormula>TBL_Summary[[#This Row],[ESTIMATED]]-TBL_Summary[[#This Row],[ACTUAL]]</calculatedColumnFormula>
    </tableColumn>
  </tableColumns>
  <tableStyleInfo name="Table Style 3"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9000000}" name="TBL_Stationery" displayName="TBL_Stationery" ref="G50:J61" totalsRowCount="1" headerRowDxfId="21" dataDxfId="20" totalsRowDxfId="19">
  <tableColumns count="4">
    <tableColumn id="1" xr3:uid="{00000000-0010-0000-0900-000001000000}" name="STATIONERY / PRINTING" totalsRowLabel="Total for stationery / printing" dataDxfId="17" totalsRowDxfId="18"/>
    <tableColumn id="2" xr3:uid="{00000000-0010-0000-0900-000002000000}" name="ESTIMATED" totalsRowFunction="sum" dataDxfId="15" totalsRowDxfId="16"/>
    <tableColumn id="3" xr3:uid="{00000000-0010-0000-0900-000003000000}" name="ACTUAL" totalsRowFunction="sum" dataDxfId="13" totalsRowDxfId="14"/>
    <tableColumn id="4" xr3:uid="{00000000-0010-0000-0900-000004000000}" name="OVER/UNDER" totalsRowFunction="sum" dataDxfId="11" totalsRowDxfId="12">
      <calculatedColumnFormula>TBL_Stationery[[#This Row],[ESTIMATED]]-TBL_Stationery[[#This Row],[ACTUAL]]</calculatedColumnFormula>
    </tableColumn>
  </tableColumns>
  <tableStyleInfo name="Table Style 4"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A000000}" name="TBL_Transportation" displayName="TBL_Transportation" ref="G64:J69" totalsRowCount="1" headerRowDxfId="10" dataDxfId="9" totalsRowDxfId="8">
  <tableColumns count="4">
    <tableColumn id="1" xr3:uid="{00000000-0010-0000-0A00-000001000000}" name="TRANSPORTATION" totalsRowLabel="Total for transportation" dataDxfId="6" totalsRowDxfId="7"/>
    <tableColumn id="2" xr3:uid="{00000000-0010-0000-0A00-000002000000}" name="ESTIMATED" totalsRowFunction="sum" dataDxfId="4" totalsRowDxfId="5"/>
    <tableColumn id="3" xr3:uid="{00000000-0010-0000-0A00-000003000000}" name="ACTUAL" totalsRowFunction="sum" dataDxfId="2" totalsRowDxfId="3"/>
    <tableColumn id="4" xr3:uid="{00000000-0010-0000-0A00-000004000000}" name="OVER/UNDER" totalsRowFunction="sum" dataDxfId="0" totalsRowDxfId="1">
      <calculatedColumnFormula>TBL_Transportation[[#This Row],[ESTIMATED]]-TBL_Transportation[[#This Row],[ACTUAL]]</calculatedColumnFormula>
    </tableColumn>
  </tableColumns>
  <tableStyleInfo name="Table Style 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BL_Apparel" displayName="TBL_Apparel" ref="B20:E29" totalsRowCount="1" headerRowDxfId="109" dataDxfId="108" totalsRowDxfId="107">
  <tableColumns count="4">
    <tableColumn id="1" xr3:uid="{00000000-0010-0000-0100-000001000000}" name="APPAREL" totalsRowLabel="Total for apparel" dataDxfId="105" totalsRowDxfId="106"/>
    <tableColumn id="2" xr3:uid="{00000000-0010-0000-0100-000002000000}" name="ESTIMATED" totalsRowFunction="sum" dataDxfId="103" totalsRowDxfId="104"/>
    <tableColumn id="3" xr3:uid="{00000000-0010-0000-0100-000003000000}" name="ACTUAL" totalsRowFunction="sum" dataDxfId="101" totalsRowDxfId="102"/>
    <tableColumn id="4" xr3:uid="{00000000-0010-0000-0100-000004000000}" name="OVER/UNDER" totalsRowFunction="sum" dataDxfId="99" totalsRowDxfId="100">
      <calculatedColumnFormula>TBL_Apparel[[#This Row],[ESTIMATED]]-TBL_Apparel[[#This Row],[ACTUAL]]</calculatedColumnFormula>
    </tableColumn>
  </tableColumns>
  <tableStyleInfo name="Table Style 4"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BL_Gifts" displayName="TBL_Gifts" ref="B32:E37" totalsRowCount="1" headerRowDxfId="98" dataDxfId="97" totalsRowDxfId="96">
  <tableColumns count="4">
    <tableColumn id="1" xr3:uid="{00000000-0010-0000-0200-000001000000}" name="GIFTS" totalsRowLabel="Total for gifts" dataDxfId="94" totalsRowDxfId="95"/>
    <tableColumn id="2" xr3:uid="{00000000-0010-0000-0200-000002000000}" name="ESTIMATED" totalsRowFunction="sum" dataDxfId="92" totalsRowDxfId="93"/>
    <tableColumn id="3" xr3:uid="{00000000-0010-0000-0200-000003000000}" name="ACTUAL" totalsRowFunction="sum" dataDxfId="90" totalsRowDxfId="91"/>
    <tableColumn id="4" xr3:uid="{00000000-0010-0000-0200-000004000000}" name="OVER/UNDER" totalsRowFunction="min" dataDxfId="88" totalsRowDxfId="89">
      <calculatedColumnFormula>TBL_Gifts[[#This Row],[ESTIMATED]]-TBL_Gifts[[#This Row],[ACTUAL]]</calculatedColumnFormula>
    </tableColumn>
  </tableColumns>
  <tableStyleInfo name="Table Style 4"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BL_Music" displayName="TBL_Music" ref="B40:E44" totalsRowCount="1" headerRowDxfId="87" dataDxfId="86" totalsRowDxfId="85">
  <tableColumns count="4">
    <tableColumn id="1" xr3:uid="{00000000-0010-0000-0300-000001000000}" name="MUSIC " totalsRowLabel="Total for music" dataDxfId="83" totalsRowDxfId="84"/>
    <tableColumn id="2" xr3:uid="{00000000-0010-0000-0300-000002000000}" name="ESTIMATED" totalsRowFunction="sum" dataDxfId="81" totalsRowDxfId="82"/>
    <tableColumn id="3" xr3:uid="{00000000-0010-0000-0300-000003000000}" name="ACTUAL" totalsRowFunction="sum" dataDxfId="79" totalsRowDxfId="80"/>
    <tableColumn id="4" xr3:uid="{00000000-0010-0000-0300-000004000000}" name="OVER/UNDER" totalsRowFunction="sum" dataDxfId="77" totalsRowDxfId="78">
      <calculatedColumnFormula>TBL_Music[[#This Row],[ESTIMATED]]-TBL_Music[[#This Row],[ACTUAL]]</calculatedColumnFormula>
    </tableColumn>
  </tableColumns>
  <tableStyleInfo name="Table Style 4"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BL_Reception" displayName="TBL_Reception" ref="B47:E57" totalsRowCount="1" headerRowDxfId="76" dataDxfId="75" totalsRowDxfId="74">
  <tableColumns count="4">
    <tableColumn id="1" xr3:uid="{00000000-0010-0000-0400-000001000000}" name="RECEPTION" totalsRowLabel="Total for reception" dataDxfId="72" totalsRowDxfId="73"/>
    <tableColumn id="2" xr3:uid="{00000000-0010-0000-0400-000002000000}" name="ESTIMATED" totalsRowFunction="sum" dataDxfId="70" totalsRowDxfId="71"/>
    <tableColumn id="3" xr3:uid="{00000000-0010-0000-0400-000003000000}" name="ACTUAL" totalsRowFunction="sum" dataDxfId="68" totalsRowDxfId="69"/>
    <tableColumn id="4" xr3:uid="{00000000-0010-0000-0400-000004000000}" name="OVER/UNDER" totalsRowFunction="sum" dataDxfId="66" totalsRowDxfId="67">
      <calculatedColumnFormula>TBL_Reception[[#This Row],[ESTIMATED]]-TBL_Reception[[#This Row],[ACTUAL]]</calculatedColumnFormula>
    </tableColumn>
  </tableColumns>
  <tableStyleInfo name="Table Style 4"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TBL_OtherExpenses" displayName="TBL_OtherExpenses" ref="B60:E69" totalsRowCount="1" headerRowDxfId="65" dataDxfId="64" totalsRowDxfId="63">
  <tableColumns count="4">
    <tableColumn id="1" xr3:uid="{00000000-0010-0000-0500-000001000000}" name="OTHER EXPENSES" totalsRowLabel="Total for other expenses" dataDxfId="61" totalsRowDxfId="62"/>
    <tableColumn id="2" xr3:uid="{00000000-0010-0000-0500-000002000000}" name="ESTIMATED" totalsRowFunction="sum" dataDxfId="59" totalsRowDxfId="60"/>
    <tableColumn id="3" xr3:uid="{00000000-0010-0000-0500-000003000000}" name="ACTUAL" totalsRowFunction="sum" dataDxfId="57" totalsRowDxfId="58"/>
    <tableColumn id="4" xr3:uid="{00000000-0010-0000-0500-000004000000}" name="OVER/UNDER" totalsRowFunction="sum" dataDxfId="55" totalsRowDxfId="56">
      <calculatedColumnFormula>TBL_OtherExpenses[[#This Row],[ESTIMATED]]-TBL_OtherExpenses[[#This Row],[ACTUAL]]</calculatedColumnFormula>
    </tableColumn>
  </tableColumns>
  <tableStyleInfo name="Table Style 4"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6000000}" name="TBL_Decorations" displayName="TBL_Decorations" ref="G20:J27" totalsRowCount="1" headerRowDxfId="54" dataDxfId="53" totalsRowDxfId="52">
  <tableColumns count="4">
    <tableColumn id="1" xr3:uid="{00000000-0010-0000-0600-000001000000}" name="DECORATIONS" totalsRowLabel="Total for decorations" dataDxfId="50" totalsRowDxfId="51"/>
    <tableColumn id="2" xr3:uid="{00000000-0010-0000-0600-000002000000}" name="ESTIMATED" totalsRowFunction="sum" dataDxfId="48" totalsRowDxfId="49"/>
    <tableColumn id="3" xr3:uid="{00000000-0010-0000-0600-000003000000}" name="ACTUAL" totalsRowFunction="sum" dataDxfId="46" totalsRowDxfId="47"/>
    <tableColumn id="4" xr3:uid="{00000000-0010-0000-0600-000004000000}" name="OVER/UNDER" totalsRowFunction="sum" dataDxfId="44" totalsRowDxfId="45">
      <calculatedColumnFormula>TBL_Decorations[[#This Row],[ESTIMATED]]-TBL_Decorations[[#This Row],[ACTUAL]]</calculatedColumnFormula>
    </tableColumn>
  </tableColumns>
  <tableStyleInfo name="Table Style 4"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7000000}" name="TBL_Flowers" displayName="TBL_Flowers" ref="G30:J37" totalsRowCount="1" headerRowDxfId="43" dataDxfId="42" totalsRowDxfId="41">
  <tableColumns count="4">
    <tableColumn id="1" xr3:uid="{00000000-0010-0000-0700-000001000000}" name="FLOWERS" totalsRowLabel="Total for flowers" dataDxfId="39" totalsRowDxfId="40"/>
    <tableColumn id="2" xr3:uid="{00000000-0010-0000-0700-000002000000}" name="ESTIMATED" totalsRowFunction="sum" dataDxfId="37" totalsRowDxfId="38"/>
    <tableColumn id="3" xr3:uid="{00000000-0010-0000-0700-000003000000}" name="ACTUAL" totalsRowFunction="sum" dataDxfId="35" totalsRowDxfId="36"/>
    <tableColumn id="4" xr3:uid="{00000000-0010-0000-0700-000004000000}" name="OVER/UNDER" totalsRowFunction="sum" dataDxfId="33" totalsRowDxfId="34">
      <calculatedColumnFormula>TBL_Flowers[[#This Row],[ESTIMATED]]-TBL_Flowers[[#This Row],[ACTUAL]]</calculatedColumnFormula>
    </tableColumn>
  </tableColumns>
  <tableStyleInfo name="Table Style 4"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8000000}" name="TBL_Photography" displayName="TBL_Photography" ref="G40:J47" totalsRowCount="1" headerRowDxfId="32" dataDxfId="31" totalsRowDxfId="30">
  <tableColumns count="4">
    <tableColumn id="1" xr3:uid="{00000000-0010-0000-0800-000001000000}" name="PHOTOGRAPHY" totalsRowLabel="Total for photography" dataDxfId="28" totalsRowDxfId="29"/>
    <tableColumn id="2" xr3:uid="{00000000-0010-0000-0800-000002000000}" name="ESTIMATED" totalsRowFunction="sum" dataDxfId="26" totalsRowDxfId="27"/>
    <tableColumn id="3" xr3:uid="{00000000-0010-0000-0800-000003000000}" name="ACTUAL" totalsRowFunction="sum" dataDxfId="24" totalsRowDxfId="25"/>
    <tableColumn id="4" xr3:uid="{00000000-0010-0000-0800-000004000000}" name="OVER/UNDER" totalsRowFunction="sum" dataDxfId="22" totalsRowDxfId="23">
      <calculatedColumnFormula>TBL_Photography[[#This Row],[ESTIMATED]]-TBL_Photography[[#This Row],[ACTUAL]]</calculatedColumnFormula>
    </tableColumn>
  </tableColumns>
  <tableStyleInfo name="Table Style 4" showFirstColumn="0" showLastColumn="0" showRowStripes="1" showColumnStripes="0"/>
</table>
</file>

<file path=xl/theme/theme1.xml><?xml version="1.0" encoding="utf-8"?>
<a:theme xmlns:a="http://schemas.openxmlformats.org/drawingml/2006/main" name="Office Theme">
  <a:themeElements>
    <a:clrScheme name="Wedding Budget 1">
      <a:dk1>
        <a:srgbClr val="000000"/>
      </a:dk1>
      <a:lt1>
        <a:srgbClr val="FFFFFF"/>
      </a:lt1>
      <a:dk2>
        <a:srgbClr val="CBA236"/>
      </a:dk2>
      <a:lt2>
        <a:srgbClr val="E7E6E6"/>
      </a:lt2>
      <a:accent1>
        <a:srgbClr val="9CA9BC"/>
      </a:accent1>
      <a:accent2>
        <a:srgbClr val="E7ECF4"/>
      </a:accent2>
      <a:accent3>
        <a:srgbClr val="CCE7D6"/>
      </a:accent3>
      <a:accent4>
        <a:srgbClr val="F1BBB9"/>
      </a:accent4>
      <a:accent5>
        <a:srgbClr val="DFDBEB"/>
      </a:accent5>
      <a:accent6>
        <a:srgbClr val="E1C7B3"/>
      </a:accent6>
      <a:hlink>
        <a:srgbClr val="0563C1"/>
      </a:hlink>
      <a:folHlink>
        <a:srgbClr val="954F72"/>
      </a:folHlink>
    </a:clrScheme>
    <a:fontScheme name="Custom 59">
      <a:majorFont>
        <a:latin typeface="Perpetua"/>
        <a:ea typeface=""/>
        <a:cs typeface=""/>
      </a:majorFont>
      <a:minorFont>
        <a:latin typeface="Arial"/>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table" Target="../tables/table6.xml"/><Relationship Id="rId13" Type="http://schemas.openxmlformats.org/officeDocument/2006/relationships/table" Target="../tables/table11.xml"/><Relationship Id="rId3" Type="http://schemas.openxmlformats.org/officeDocument/2006/relationships/table" Target="../tables/table1.xml"/><Relationship Id="rId7" Type="http://schemas.openxmlformats.org/officeDocument/2006/relationships/table" Target="../tables/table5.xml"/><Relationship Id="rId12" Type="http://schemas.openxmlformats.org/officeDocument/2006/relationships/table" Target="../tables/table10.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table" Target="../tables/table4.xml"/><Relationship Id="rId11" Type="http://schemas.openxmlformats.org/officeDocument/2006/relationships/table" Target="../tables/table9.xml"/><Relationship Id="rId5" Type="http://schemas.openxmlformats.org/officeDocument/2006/relationships/table" Target="../tables/table3.xml"/><Relationship Id="rId10" Type="http://schemas.openxmlformats.org/officeDocument/2006/relationships/table" Target="../tables/table8.xml"/><Relationship Id="rId4" Type="http://schemas.openxmlformats.org/officeDocument/2006/relationships/table" Target="../tables/table2.xml"/><Relationship Id="rId9" Type="http://schemas.openxmlformats.org/officeDocument/2006/relationships/table" Target="../tables/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Z103"/>
  <sheetViews>
    <sheetView showGridLines="0" tabSelected="1" topLeftCell="A52" zoomScaleNormal="100" workbookViewId="0">
      <selection activeCell="E65" sqref="E65"/>
    </sheetView>
  </sheetViews>
  <sheetFormatPr defaultColWidth="9.140625" defaultRowHeight="16.149999999999999" customHeight="1"/>
  <cols>
    <col min="1" max="1" width="1.7109375" style="1" customWidth="1"/>
    <col min="2" max="2" width="28.7109375" style="4" customWidth="1"/>
    <col min="3" max="4" width="15.28515625" style="3" customWidth="1"/>
    <col min="5" max="5" width="15.28515625" style="1" customWidth="1"/>
    <col min="6" max="6" width="4.7109375" style="1" customWidth="1"/>
    <col min="7" max="7" width="28.7109375" style="4" customWidth="1"/>
    <col min="8" max="9" width="15.28515625" style="3" customWidth="1"/>
    <col min="10" max="10" width="15.28515625" style="1" customWidth="1"/>
    <col min="11" max="11" width="1.7109375" style="1" customWidth="1"/>
    <col min="12" max="13" width="9.140625" style="1"/>
    <col min="14" max="14" width="17.7109375" style="1" bestFit="1" customWidth="1"/>
    <col min="15" max="15" width="10.140625" style="1" customWidth="1"/>
    <col min="16" max="16" width="9.140625" style="1"/>
    <col min="17" max="17" width="9.42578125" style="1" bestFit="1" customWidth="1"/>
    <col min="18" max="16384" width="9.140625" style="1"/>
  </cols>
  <sheetData>
    <row r="1" spans="1:26" ht="18.75" customHeight="1">
      <c r="B1" s="5"/>
      <c r="C1" s="6"/>
      <c r="D1" s="6"/>
      <c r="E1" s="7"/>
      <c r="F1" s="7"/>
      <c r="G1" s="7"/>
      <c r="H1" s="7"/>
      <c r="I1" s="7"/>
      <c r="J1" s="7"/>
      <c r="K1" s="11"/>
      <c r="L1" s="11"/>
      <c r="M1" s="11"/>
      <c r="N1" s="11"/>
      <c r="O1" s="11"/>
      <c r="P1" s="11"/>
      <c r="Q1" s="11"/>
      <c r="R1" s="11"/>
      <c r="S1" s="11"/>
      <c r="T1" s="11"/>
      <c r="U1" s="11"/>
      <c r="V1" s="11"/>
      <c r="W1" s="11"/>
      <c r="X1" s="11"/>
      <c r="Y1" s="11"/>
      <c r="Z1" s="11"/>
    </row>
    <row r="2" spans="1:26" s="2" customFormat="1" ht="81.75" customHeight="1">
      <c r="A2" s="8"/>
      <c r="B2" s="47" t="s">
        <v>0</v>
      </c>
      <c r="C2" s="47"/>
      <c r="D2" s="47"/>
      <c r="E2" s="47"/>
      <c r="F2" s="47"/>
      <c r="G2" s="47"/>
      <c r="H2" s="47"/>
      <c r="I2" s="47"/>
      <c r="J2" s="47"/>
      <c r="K2" s="14"/>
      <c r="L2" s="17"/>
      <c r="M2" s="17"/>
      <c r="N2" s="17"/>
      <c r="O2" s="17"/>
      <c r="P2" s="17"/>
      <c r="Q2" s="17"/>
      <c r="R2" s="17"/>
      <c r="S2" s="17"/>
      <c r="T2" s="17"/>
      <c r="U2" s="17"/>
      <c r="V2" s="17"/>
      <c r="W2" s="17"/>
      <c r="X2" s="17"/>
      <c r="Y2" s="17"/>
      <c r="Z2" s="17"/>
    </row>
    <row r="3" spans="1:26" ht="25.9" customHeight="1">
      <c r="B3" s="9"/>
      <c r="C3" s="10"/>
      <c r="D3" s="10"/>
      <c r="E3" s="11"/>
      <c r="F3" s="11"/>
      <c r="G3" s="12"/>
      <c r="H3" s="13"/>
      <c r="I3" s="13"/>
      <c r="J3" s="11"/>
      <c r="K3" s="11"/>
      <c r="L3" s="11"/>
      <c r="M3" s="11"/>
      <c r="N3" s="11"/>
      <c r="O3" s="11"/>
      <c r="P3" s="11"/>
      <c r="Q3" s="11"/>
      <c r="R3" s="11"/>
      <c r="S3" s="11"/>
      <c r="T3" s="11"/>
      <c r="U3" s="11"/>
      <c r="V3" s="11"/>
      <c r="W3" s="11"/>
      <c r="X3" s="11"/>
      <c r="Y3" s="11"/>
      <c r="Z3" s="11"/>
    </row>
    <row r="4" spans="1:26" ht="25.9" customHeight="1">
      <c r="B4" s="9"/>
      <c r="C4" s="10"/>
      <c r="D4" s="10"/>
      <c r="E4" s="11"/>
      <c r="F4" s="11"/>
      <c r="G4" s="12"/>
      <c r="H4" s="13"/>
      <c r="I4" s="13"/>
      <c r="J4" s="11"/>
      <c r="K4" s="11"/>
      <c r="L4" s="11"/>
      <c r="M4" s="11"/>
      <c r="N4" s="11"/>
      <c r="O4" s="11"/>
      <c r="P4" s="11"/>
      <c r="Q4" s="11"/>
      <c r="R4" s="11"/>
      <c r="S4" s="11"/>
      <c r="T4" s="11"/>
      <c r="U4" s="11"/>
      <c r="V4" s="11"/>
      <c r="W4" s="11"/>
      <c r="X4" s="11"/>
      <c r="Y4" s="11"/>
      <c r="Z4" s="11"/>
    </row>
    <row r="5" spans="1:26" ht="25.9" customHeight="1">
      <c r="B5" s="25" t="s">
        <v>1</v>
      </c>
      <c r="C5" s="26" t="s">
        <v>2</v>
      </c>
      <c r="D5" s="26" t="s">
        <v>3</v>
      </c>
      <c r="E5" s="26" t="s">
        <v>4</v>
      </c>
      <c r="F5" s="11"/>
      <c r="G5" s="30" t="s">
        <v>5</v>
      </c>
      <c r="H5" s="14"/>
      <c r="I5" s="14"/>
      <c r="J5" s="14"/>
      <c r="K5" s="11"/>
      <c r="L5" s="11"/>
      <c r="M5" s="18" t="s">
        <v>6</v>
      </c>
      <c r="N5" s="18" t="s">
        <v>7</v>
      </c>
      <c r="O5" s="18" t="s">
        <v>8</v>
      </c>
      <c r="P5" s="19" t="s">
        <v>9</v>
      </c>
      <c r="Q5" s="18" t="s">
        <v>10</v>
      </c>
      <c r="R5" s="18" t="s">
        <v>11</v>
      </c>
      <c r="S5" s="11"/>
      <c r="T5" s="11"/>
      <c r="U5" s="11"/>
      <c r="V5" s="11"/>
      <c r="W5" s="11"/>
      <c r="X5" s="11"/>
      <c r="Y5" s="11"/>
      <c r="Z5" s="11"/>
    </row>
    <row r="6" spans="1:26" ht="25.9" customHeight="1">
      <c r="B6" s="27" t="str">
        <f t="shared" ref="B6:B15" si="0">VLOOKUP($R6,$M$6:$P$15,2,FALSE)</f>
        <v>Reception</v>
      </c>
      <c r="C6" s="28">
        <f t="shared" ref="C6:C15" si="1">VLOOKUP($R6,$M$6:$P$15,3,FALSE)</f>
        <v>5500</v>
      </c>
      <c r="D6" s="28">
        <f t="shared" ref="D6:D15" si="2">VLOOKUP($R6,$M$6:$P$15,4,FALSE)</f>
        <v>5300</v>
      </c>
      <c r="E6" s="28">
        <f>TBL_Summary[[#This Row],[ACTUAL]]-TBL_Summary[[#This Row],[ESTIMATED]]</f>
        <v>-200</v>
      </c>
      <c r="F6" s="15"/>
      <c r="G6" s="14"/>
      <c r="H6" s="14"/>
      <c r="I6" s="14"/>
      <c r="J6" s="14"/>
      <c r="K6" s="11"/>
      <c r="L6" s="11"/>
      <c r="M6" s="18">
        <f t="shared" ref="M6:M15" si="3">_xlfn.RANK.EQ(Q6,$Q$6:$Q$15)</f>
        <v>10</v>
      </c>
      <c r="N6" s="20" t="s">
        <v>12</v>
      </c>
      <c r="O6" s="21">
        <f>TBL_Apparel[[#Totals],[ESTIMATED]]</f>
        <v>0</v>
      </c>
      <c r="P6" s="21">
        <f>TBL_Apparel[[#Totals],[ACTUAL]]</f>
        <v>0</v>
      </c>
      <c r="Q6" s="22">
        <f>P6+ROW(P6)/10000</f>
        <v>5.9999999999999995E-4</v>
      </c>
      <c r="R6" s="18">
        <v>1</v>
      </c>
      <c r="S6" s="11"/>
      <c r="T6" s="11"/>
      <c r="U6" s="11"/>
      <c r="V6" s="11"/>
      <c r="W6" s="11"/>
      <c r="X6" s="11"/>
      <c r="Y6" s="11"/>
      <c r="Z6" s="11"/>
    </row>
    <row r="7" spans="1:26" ht="25.9" customHeight="1">
      <c r="B7" s="27" t="str">
        <f t="shared" si="0"/>
        <v>Photography</v>
      </c>
      <c r="C7" s="28">
        <f t="shared" si="1"/>
        <v>2950</v>
      </c>
      <c r="D7" s="28">
        <f t="shared" si="2"/>
        <v>2950</v>
      </c>
      <c r="E7" s="28">
        <f>TBL_Summary[[#This Row],[ACTUAL]]-TBL_Summary[[#This Row],[ESTIMATED]]</f>
        <v>0</v>
      </c>
      <c r="F7" s="15"/>
      <c r="G7" s="15"/>
      <c r="H7" s="14"/>
      <c r="I7" s="14"/>
      <c r="J7" s="14"/>
      <c r="K7" s="11"/>
      <c r="L7" s="11"/>
      <c r="M7" s="18">
        <f t="shared" si="3"/>
        <v>9</v>
      </c>
      <c r="N7" s="20" t="s">
        <v>13</v>
      </c>
      <c r="O7" s="21">
        <f>TBL_Decorations[[#Totals],[ESTIMATED]]</f>
        <v>0</v>
      </c>
      <c r="P7" s="21">
        <f>TBL_Decorations[[#Totals],[ACTUAL]]</f>
        <v>0</v>
      </c>
      <c r="Q7" s="22">
        <f t="shared" ref="Q7:Q15" si="4">P7+ROW(P7)/10000</f>
        <v>6.9999999999999999E-4</v>
      </c>
      <c r="R7" s="18">
        <v>2</v>
      </c>
      <c r="S7" s="11"/>
      <c r="T7" s="11"/>
      <c r="U7" s="11"/>
      <c r="V7" s="11"/>
      <c r="W7" s="11"/>
      <c r="X7" s="11"/>
      <c r="Y7" s="11"/>
      <c r="Z7" s="11"/>
    </row>
    <row r="8" spans="1:26" ht="25.9" customHeight="1">
      <c r="B8" s="27" t="str">
        <f t="shared" si="0"/>
        <v>Transportation</v>
      </c>
      <c r="C8" s="28">
        <f t="shared" si="1"/>
        <v>1450</v>
      </c>
      <c r="D8" s="28">
        <f t="shared" si="2"/>
        <v>1400</v>
      </c>
      <c r="E8" s="28">
        <f>TBL_Summary[[#This Row],[ACTUAL]]-TBL_Summary[[#This Row],[ESTIMATED]]</f>
        <v>-50</v>
      </c>
      <c r="F8" s="15"/>
      <c r="G8" s="15"/>
      <c r="H8" s="14"/>
      <c r="I8" s="14"/>
      <c r="J8" s="14"/>
      <c r="K8" s="11"/>
      <c r="L8" s="11"/>
      <c r="M8" s="18">
        <f t="shared" si="3"/>
        <v>4</v>
      </c>
      <c r="N8" s="20" t="s">
        <v>14</v>
      </c>
      <c r="O8" s="21">
        <f>TBL_Gifts[[#Totals],[ESTIMATED]]</f>
        <v>1400</v>
      </c>
      <c r="P8" s="21">
        <f>TBL_Gifts[[#Totals],[ACTUAL]]</f>
        <v>1300</v>
      </c>
      <c r="Q8" s="22">
        <f t="shared" si="4"/>
        <v>1300.0008</v>
      </c>
      <c r="R8" s="18">
        <v>3</v>
      </c>
      <c r="S8" s="11"/>
      <c r="T8" s="11"/>
      <c r="U8" s="11"/>
      <c r="V8" s="11"/>
      <c r="W8" s="11"/>
      <c r="X8" s="11"/>
      <c r="Y8" s="11"/>
      <c r="Z8" s="11"/>
    </row>
    <row r="9" spans="1:26" ht="25.9" customHeight="1">
      <c r="B9" s="27" t="str">
        <f t="shared" si="0"/>
        <v>Gifts</v>
      </c>
      <c r="C9" s="28">
        <f t="shared" si="1"/>
        <v>1400</v>
      </c>
      <c r="D9" s="28">
        <f t="shared" si="2"/>
        <v>1300</v>
      </c>
      <c r="E9" s="28">
        <f>TBL_Summary[[#This Row],[ACTUAL]]-TBL_Summary[[#This Row],[ESTIMATED]]</f>
        <v>-100</v>
      </c>
      <c r="F9" s="15"/>
      <c r="G9" s="15"/>
      <c r="H9" s="14"/>
      <c r="I9" s="14"/>
      <c r="J9" s="14"/>
      <c r="K9" s="11"/>
      <c r="L9" s="11"/>
      <c r="M9" s="18">
        <f t="shared" si="3"/>
        <v>6</v>
      </c>
      <c r="N9" s="20" t="s">
        <v>15</v>
      </c>
      <c r="O9" s="21">
        <f>TBL_Flowers[[#Totals],[ESTIMATED]]</f>
        <v>800</v>
      </c>
      <c r="P9" s="21">
        <f>TBL_Flowers[[#Totals],[ACTUAL]]</f>
        <v>800</v>
      </c>
      <c r="Q9" s="22">
        <f t="shared" si="4"/>
        <v>800.0009</v>
      </c>
      <c r="R9" s="18">
        <v>4</v>
      </c>
      <c r="S9" s="11"/>
      <c r="T9" s="11"/>
      <c r="U9" s="11"/>
      <c r="V9" s="11"/>
      <c r="W9" s="11"/>
      <c r="X9" s="11"/>
      <c r="Y9" s="11"/>
      <c r="Z9" s="11"/>
    </row>
    <row r="10" spans="1:26" ht="25.9" customHeight="1">
      <c r="B10" s="27" t="str">
        <f t="shared" si="0"/>
        <v>Music</v>
      </c>
      <c r="C10" s="28">
        <f t="shared" si="1"/>
        <v>1200</v>
      </c>
      <c r="D10" s="28">
        <f t="shared" si="2"/>
        <v>1250</v>
      </c>
      <c r="E10" s="28">
        <f>TBL_Summary[[#This Row],[ACTUAL]]-TBL_Summary[[#This Row],[ESTIMATED]]</f>
        <v>50</v>
      </c>
      <c r="F10" s="15"/>
      <c r="G10" s="15"/>
      <c r="H10" s="14"/>
      <c r="I10" s="14"/>
      <c r="J10" s="14"/>
      <c r="K10" s="11"/>
      <c r="L10" s="11"/>
      <c r="M10" s="18">
        <f t="shared" si="3"/>
        <v>5</v>
      </c>
      <c r="N10" s="20" t="s">
        <v>16</v>
      </c>
      <c r="O10" s="21">
        <f>TBL_Music[[#Totals],[ESTIMATED]]</f>
        <v>1200</v>
      </c>
      <c r="P10" s="21">
        <f>TBL_Music[[#Totals],[ACTUAL]]</f>
        <v>1250</v>
      </c>
      <c r="Q10" s="22">
        <f t="shared" si="4"/>
        <v>1250.001</v>
      </c>
      <c r="R10" s="18">
        <v>5</v>
      </c>
      <c r="S10" s="11"/>
      <c r="T10" s="11"/>
      <c r="U10" s="11"/>
      <c r="V10" s="11"/>
      <c r="W10" s="11"/>
      <c r="X10" s="11"/>
      <c r="Y10" s="11"/>
      <c r="Z10" s="11"/>
    </row>
    <row r="11" spans="1:26" ht="25.9" customHeight="1">
      <c r="B11" s="27" t="str">
        <f t="shared" si="0"/>
        <v>Flowers</v>
      </c>
      <c r="C11" s="28">
        <f t="shared" si="1"/>
        <v>800</v>
      </c>
      <c r="D11" s="28">
        <f t="shared" si="2"/>
        <v>800</v>
      </c>
      <c r="E11" s="28">
        <f>TBL_Summary[[#This Row],[ACTUAL]]-TBL_Summary[[#This Row],[ESTIMATED]]</f>
        <v>0</v>
      </c>
      <c r="F11" s="15"/>
      <c r="G11" s="15"/>
      <c r="H11" s="14"/>
      <c r="I11" s="14"/>
      <c r="J11" s="14"/>
      <c r="K11" s="11"/>
      <c r="L11" s="11"/>
      <c r="M11" s="18">
        <f t="shared" si="3"/>
        <v>2</v>
      </c>
      <c r="N11" s="20" t="s">
        <v>17</v>
      </c>
      <c r="O11" s="21">
        <f>TBL_Photography[[#Totals],[ESTIMATED]]</f>
        <v>2950</v>
      </c>
      <c r="P11" s="21">
        <f>TBL_Photography[[#Totals],[ACTUAL]]</f>
        <v>2950</v>
      </c>
      <c r="Q11" s="22">
        <f t="shared" si="4"/>
        <v>2950.0011</v>
      </c>
      <c r="R11" s="18">
        <v>6</v>
      </c>
      <c r="S11" s="11"/>
      <c r="T11" s="11"/>
      <c r="U11" s="11"/>
      <c r="V11" s="11"/>
      <c r="W11" s="11"/>
      <c r="X11" s="11"/>
      <c r="Y11" s="11"/>
      <c r="Z11" s="11"/>
    </row>
    <row r="12" spans="1:26" ht="25.9" customHeight="1">
      <c r="B12" s="27" t="str">
        <f t="shared" si="0"/>
        <v>Stationery / Printing</v>
      </c>
      <c r="C12" s="28">
        <f t="shared" si="1"/>
        <v>400</v>
      </c>
      <c r="D12" s="28">
        <f t="shared" si="2"/>
        <v>400</v>
      </c>
      <c r="E12" s="28">
        <f>TBL_Summary[[#This Row],[ACTUAL]]-TBL_Summary[[#This Row],[ESTIMATED]]</f>
        <v>0</v>
      </c>
      <c r="F12" s="15"/>
      <c r="G12" s="15"/>
      <c r="H12" s="14"/>
      <c r="I12" s="14"/>
      <c r="J12" s="14"/>
      <c r="K12" s="11"/>
      <c r="L12" s="11"/>
      <c r="M12" s="18">
        <f t="shared" si="3"/>
        <v>1</v>
      </c>
      <c r="N12" s="20" t="s">
        <v>18</v>
      </c>
      <c r="O12" s="21">
        <f>TBL_Reception[[#Totals],[ESTIMATED]]</f>
        <v>5500</v>
      </c>
      <c r="P12" s="21">
        <f>TBL_Reception[[#Totals],[ACTUAL]]</f>
        <v>5300</v>
      </c>
      <c r="Q12" s="22">
        <f t="shared" si="4"/>
        <v>5300.0011999999997</v>
      </c>
      <c r="R12" s="18">
        <v>7</v>
      </c>
      <c r="S12" s="11"/>
      <c r="T12" s="11"/>
      <c r="U12" s="11"/>
      <c r="V12" s="11"/>
      <c r="W12" s="11"/>
      <c r="X12" s="11"/>
      <c r="Y12" s="11"/>
      <c r="Z12" s="11"/>
    </row>
    <row r="13" spans="1:26" ht="25.9" customHeight="1">
      <c r="B13" s="27" t="str">
        <f t="shared" si="0"/>
        <v>Other Expenses</v>
      </c>
      <c r="C13" s="28">
        <f t="shared" si="1"/>
        <v>300</v>
      </c>
      <c r="D13" s="28">
        <f t="shared" si="2"/>
        <v>300</v>
      </c>
      <c r="E13" s="28">
        <f>TBL_Summary[[#This Row],[ACTUAL]]-TBL_Summary[[#This Row],[ESTIMATED]]</f>
        <v>0</v>
      </c>
      <c r="F13" s="15"/>
      <c r="G13" s="15"/>
      <c r="H13" s="14"/>
      <c r="I13" s="14"/>
      <c r="J13" s="14"/>
      <c r="K13" s="11"/>
      <c r="L13" s="11"/>
      <c r="M13" s="18">
        <f t="shared" si="3"/>
        <v>7</v>
      </c>
      <c r="N13" s="20" t="s">
        <v>19</v>
      </c>
      <c r="O13" s="21">
        <f>TBL_Stationery[[#Totals],[ESTIMATED]]</f>
        <v>400</v>
      </c>
      <c r="P13" s="21">
        <f>TBL_Stationery[[#Totals],[ACTUAL]]</f>
        <v>400</v>
      </c>
      <c r="Q13" s="22">
        <f t="shared" si="4"/>
        <v>400.00130000000001</v>
      </c>
      <c r="R13" s="18">
        <v>8</v>
      </c>
      <c r="S13" s="11"/>
      <c r="T13" s="11"/>
      <c r="U13" s="11"/>
      <c r="V13" s="11"/>
      <c r="W13" s="11"/>
      <c r="X13" s="11"/>
      <c r="Y13" s="11"/>
      <c r="Z13" s="11"/>
    </row>
    <row r="14" spans="1:26" ht="25.9" customHeight="1">
      <c r="B14" s="27" t="str">
        <f t="shared" si="0"/>
        <v>Decorations</v>
      </c>
      <c r="C14" s="28">
        <f t="shared" si="1"/>
        <v>0</v>
      </c>
      <c r="D14" s="28">
        <f t="shared" si="2"/>
        <v>0</v>
      </c>
      <c r="E14" s="28">
        <f>TBL_Summary[[#This Row],[ACTUAL]]-TBL_Summary[[#This Row],[ESTIMATED]]</f>
        <v>0</v>
      </c>
      <c r="F14" s="15"/>
      <c r="G14" s="15"/>
      <c r="H14" s="14"/>
      <c r="I14" s="14"/>
      <c r="J14" s="14"/>
      <c r="K14" s="11"/>
      <c r="L14" s="11"/>
      <c r="M14" s="18">
        <f t="shared" si="3"/>
        <v>3</v>
      </c>
      <c r="N14" s="20" t="s">
        <v>20</v>
      </c>
      <c r="O14" s="21">
        <f>TBL_Transportation[[#Totals],[ESTIMATED]]</f>
        <v>1450</v>
      </c>
      <c r="P14" s="21">
        <f>TBL_Transportation[[#Totals],[ACTUAL]]</f>
        <v>1400</v>
      </c>
      <c r="Q14" s="22">
        <f t="shared" si="4"/>
        <v>1400.0014000000001</v>
      </c>
      <c r="R14" s="18">
        <v>9</v>
      </c>
      <c r="S14" s="11"/>
      <c r="T14" s="11"/>
      <c r="U14" s="11"/>
      <c r="V14" s="11"/>
      <c r="W14" s="11"/>
      <c r="X14" s="11"/>
      <c r="Y14" s="11"/>
      <c r="Z14" s="11"/>
    </row>
    <row r="15" spans="1:26" ht="25.9" customHeight="1">
      <c r="B15" s="27" t="str">
        <f t="shared" si="0"/>
        <v>Apparel</v>
      </c>
      <c r="C15" s="28">
        <f t="shared" si="1"/>
        <v>0</v>
      </c>
      <c r="D15" s="28">
        <f t="shared" si="2"/>
        <v>0</v>
      </c>
      <c r="E15" s="28">
        <f>TBL_Summary[[#This Row],[ACTUAL]]-TBL_Summary[[#This Row],[ESTIMATED]]</f>
        <v>0</v>
      </c>
      <c r="F15" s="15"/>
      <c r="G15" s="15"/>
      <c r="H15" s="14"/>
      <c r="I15" s="14"/>
      <c r="J15" s="14"/>
      <c r="K15" s="11"/>
      <c r="L15" s="11"/>
      <c r="M15" s="18">
        <f t="shared" si="3"/>
        <v>8</v>
      </c>
      <c r="N15" s="20" t="s">
        <v>21</v>
      </c>
      <c r="O15" s="21">
        <f>TBL_OtherExpenses[[#Totals],[ESTIMATED]]</f>
        <v>300</v>
      </c>
      <c r="P15" s="21">
        <f>TBL_OtherExpenses[[#Totals],[ACTUAL]]</f>
        <v>300</v>
      </c>
      <c r="Q15" s="22">
        <f t="shared" si="4"/>
        <v>300.00150000000002</v>
      </c>
      <c r="R15" s="18">
        <v>10</v>
      </c>
      <c r="S15" s="11"/>
      <c r="T15" s="11"/>
      <c r="U15" s="11"/>
      <c r="V15" s="11"/>
      <c r="W15" s="11"/>
      <c r="X15" s="11"/>
      <c r="Y15" s="11"/>
      <c r="Z15" s="11"/>
    </row>
    <row r="16" spans="1:26" ht="25.9" customHeight="1">
      <c r="B16" s="25" t="s">
        <v>22</v>
      </c>
      <c r="C16" s="26">
        <f>SUBTOTAL(109,TBL_Summary[ESTIMATED])</f>
        <v>14000</v>
      </c>
      <c r="D16" s="26">
        <f>SUBTOTAL(109,TBL_Summary[ACTUAL])</f>
        <v>13700</v>
      </c>
      <c r="E16" s="29">
        <f>SUBTOTAL(103,TBL_Summary[OVER/UNDER])</f>
        <v>10</v>
      </c>
      <c r="F16" s="15"/>
      <c r="G16" s="15"/>
      <c r="H16" s="14"/>
      <c r="I16" s="14"/>
      <c r="J16" s="14"/>
      <c r="K16" s="11"/>
      <c r="L16" s="11"/>
      <c r="M16" s="11"/>
      <c r="N16" s="11"/>
      <c r="O16" s="11"/>
      <c r="P16" s="23"/>
      <c r="Q16" s="11"/>
      <c r="R16" s="11"/>
      <c r="S16" s="11"/>
      <c r="T16" s="11"/>
      <c r="U16" s="11"/>
      <c r="V16" s="11"/>
      <c r="W16" s="11"/>
      <c r="X16" s="11"/>
      <c r="Y16" s="11"/>
      <c r="Z16" s="11"/>
    </row>
    <row r="17" spans="2:26" ht="25.9" customHeight="1">
      <c r="B17" s="24"/>
      <c r="C17" s="24"/>
      <c r="D17" s="24"/>
      <c r="E17" s="24"/>
      <c r="F17" s="16"/>
      <c r="G17" s="12"/>
      <c r="H17" s="13"/>
      <c r="I17" s="13"/>
      <c r="J17" s="11"/>
      <c r="K17" s="11"/>
      <c r="L17" s="11"/>
      <c r="M17" s="11"/>
      <c r="N17" s="23"/>
      <c r="O17" s="23"/>
      <c r="P17" s="23"/>
      <c r="Q17" s="11"/>
      <c r="R17" s="11"/>
      <c r="S17" s="11"/>
      <c r="T17" s="11"/>
      <c r="U17" s="11"/>
      <c r="V17" s="11"/>
      <c r="W17" s="11"/>
      <c r="X17" s="11"/>
      <c r="Y17" s="11"/>
      <c r="Z17" s="11"/>
    </row>
    <row r="18" spans="2:26" ht="25.9" customHeight="1">
      <c r="B18" s="24"/>
      <c r="C18" s="24"/>
      <c r="D18" s="24"/>
      <c r="E18" s="24"/>
      <c r="F18" s="16"/>
      <c r="G18" s="12"/>
      <c r="H18" s="13"/>
      <c r="I18" s="13"/>
      <c r="J18" s="11"/>
      <c r="K18" s="11"/>
      <c r="L18" s="11"/>
      <c r="M18" s="11"/>
      <c r="N18" s="23"/>
      <c r="O18" s="23"/>
      <c r="P18" s="23"/>
      <c r="Q18" s="11"/>
      <c r="R18" s="11"/>
      <c r="S18" s="11"/>
      <c r="T18" s="11"/>
      <c r="U18" s="11"/>
      <c r="V18" s="11"/>
      <c r="W18" s="11"/>
      <c r="X18" s="11"/>
      <c r="Y18" s="11"/>
      <c r="Z18" s="11"/>
    </row>
    <row r="19" spans="2:26" ht="25.9" customHeight="1">
      <c r="B19" s="24"/>
      <c r="C19" s="24"/>
      <c r="D19" s="24"/>
      <c r="E19" s="24"/>
      <c r="F19" s="16"/>
      <c r="G19" s="12"/>
      <c r="H19" s="13"/>
      <c r="I19" s="13"/>
      <c r="J19" s="11"/>
      <c r="K19" s="11"/>
      <c r="L19" s="11"/>
      <c r="M19" s="11"/>
      <c r="N19" s="23"/>
      <c r="O19" s="23"/>
      <c r="P19" s="23"/>
      <c r="Q19" s="11"/>
      <c r="R19" s="11"/>
      <c r="S19" s="11"/>
      <c r="T19" s="11"/>
      <c r="U19" s="11"/>
      <c r="V19" s="11"/>
      <c r="W19" s="11"/>
      <c r="X19" s="11"/>
      <c r="Y19" s="11"/>
      <c r="Z19" s="11"/>
    </row>
    <row r="20" spans="2:26" ht="25.9" customHeight="1">
      <c r="B20" s="31" t="s">
        <v>23</v>
      </c>
      <c r="C20" s="32" t="s">
        <v>2</v>
      </c>
      <c r="D20" s="32" t="s">
        <v>3</v>
      </c>
      <c r="E20" s="33" t="s">
        <v>4</v>
      </c>
      <c r="F20" s="34"/>
      <c r="G20" s="31" t="s">
        <v>24</v>
      </c>
      <c r="H20" s="32" t="s">
        <v>2</v>
      </c>
      <c r="I20" s="32" t="s">
        <v>3</v>
      </c>
      <c r="J20" s="33" t="s">
        <v>4</v>
      </c>
      <c r="K20" s="11"/>
      <c r="L20" s="11"/>
      <c r="M20" s="11"/>
      <c r="N20" s="23"/>
      <c r="O20" s="23"/>
      <c r="P20" s="23"/>
      <c r="Q20" s="11"/>
      <c r="R20" s="11"/>
      <c r="S20" s="11"/>
      <c r="T20" s="11"/>
      <c r="U20" s="11"/>
      <c r="V20" s="11"/>
      <c r="W20" s="11"/>
      <c r="X20" s="11"/>
      <c r="Y20" s="11"/>
      <c r="Z20" s="11"/>
    </row>
    <row r="21" spans="2:26" ht="25.9" hidden="1" customHeight="1">
      <c r="B21" s="27" t="s">
        <v>25</v>
      </c>
      <c r="C21" s="28">
        <v>5000</v>
      </c>
      <c r="D21" s="28">
        <v>5000</v>
      </c>
      <c r="E21" s="35">
        <f>TBL_Apparel[[#This Row],[ACTUAL]]-TBL_Apparel[[#This Row],[ESTIMATED]]</f>
        <v>0</v>
      </c>
      <c r="F21" s="36"/>
      <c r="G21" s="27" t="s">
        <v>26</v>
      </c>
      <c r="H21" s="28">
        <v>1800</v>
      </c>
      <c r="I21" s="28">
        <v>1800</v>
      </c>
      <c r="J21" s="35">
        <f>TBL_Decorations[[#This Row],[ACTUAL]]-TBL_Decorations[[#This Row],[ESTIMATED]]</f>
        <v>0</v>
      </c>
      <c r="K21" s="11"/>
      <c r="L21" s="11"/>
      <c r="M21" s="11"/>
      <c r="N21" s="23"/>
      <c r="O21" s="23"/>
      <c r="P21" s="23"/>
      <c r="Q21" s="11"/>
      <c r="R21" s="11"/>
      <c r="S21" s="11"/>
      <c r="T21" s="11"/>
      <c r="U21" s="11"/>
      <c r="V21" s="11"/>
      <c r="W21" s="11"/>
      <c r="X21" s="11"/>
      <c r="Y21" s="11"/>
      <c r="Z21" s="11"/>
    </row>
    <row r="22" spans="2:26" ht="25.9" hidden="1" customHeight="1">
      <c r="B22" s="27" t="s">
        <v>27</v>
      </c>
      <c r="C22" s="28">
        <v>0</v>
      </c>
      <c r="D22" s="28">
        <v>0</v>
      </c>
      <c r="E22" s="35">
        <f>TBL_Apparel[[#This Row],[ACTUAL]]-TBL_Apparel[[#This Row],[ESTIMATED]]</f>
        <v>0</v>
      </c>
      <c r="F22" s="36"/>
      <c r="G22" s="27" t="s">
        <v>28</v>
      </c>
      <c r="H22" s="28">
        <v>500</v>
      </c>
      <c r="I22" s="28">
        <v>500</v>
      </c>
      <c r="J22" s="35">
        <f>TBL_Decorations[[#This Row],[ACTUAL]]-TBL_Decorations[[#This Row],[ESTIMATED]]</f>
        <v>0</v>
      </c>
      <c r="K22" s="11"/>
      <c r="L22" s="11"/>
      <c r="M22" s="11"/>
      <c r="N22" s="23"/>
      <c r="O22" s="23"/>
      <c r="P22" s="23"/>
      <c r="Q22" s="11"/>
      <c r="R22" s="11"/>
      <c r="S22" s="11"/>
      <c r="T22" s="11"/>
      <c r="U22" s="11"/>
      <c r="V22" s="11"/>
      <c r="W22" s="11"/>
      <c r="X22" s="11"/>
      <c r="Y22" s="11"/>
      <c r="Z22" s="11"/>
    </row>
    <row r="23" spans="2:26" ht="25.9" customHeight="1">
      <c r="B23" s="27" t="s">
        <v>29</v>
      </c>
      <c r="C23" s="28">
        <v>0</v>
      </c>
      <c r="D23" s="28">
        <v>0</v>
      </c>
      <c r="E23" s="35">
        <f>TBL_Apparel[[#This Row],[ACTUAL]]-TBL_Apparel[[#This Row],[ESTIMATED]]</f>
        <v>0</v>
      </c>
      <c r="F23" s="36"/>
      <c r="G23" s="27" t="s">
        <v>30</v>
      </c>
      <c r="H23" s="28">
        <v>0</v>
      </c>
      <c r="I23" s="28">
        <v>0</v>
      </c>
      <c r="J23" s="35">
        <f>TBL_Decorations[[#This Row],[ACTUAL]]-TBL_Decorations[[#This Row],[ESTIMATED]]</f>
        <v>0</v>
      </c>
      <c r="K23" s="11"/>
      <c r="L23" s="11"/>
      <c r="M23" s="11"/>
      <c r="N23" s="23"/>
      <c r="O23" s="23"/>
      <c r="P23" s="23"/>
      <c r="Q23" s="11"/>
      <c r="R23" s="11"/>
      <c r="S23" s="11"/>
      <c r="T23" s="11"/>
      <c r="U23" s="11"/>
      <c r="V23" s="11"/>
      <c r="W23" s="11"/>
      <c r="X23" s="11"/>
      <c r="Y23" s="11"/>
      <c r="Z23" s="11"/>
    </row>
    <row r="24" spans="2:26" ht="25.9" customHeight="1">
      <c r="B24" s="27" t="s">
        <v>31</v>
      </c>
      <c r="C24" s="28">
        <v>0</v>
      </c>
      <c r="D24" s="28">
        <v>0</v>
      </c>
      <c r="E24" s="35">
        <f>TBL_Apparel[[#This Row],[ACTUAL]]-TBL_Apparel[[#This Row],[ESTIMATED]]</f>
        <v>0</v>
      </c>
      <c r="F24" s="36"/>
      <c r="G24" s="27" t="s">
        <v>32</v>
      </c>
      <c r="H24" s="28">
        <v>0</v>
      </c>
      <c r="I24" s="28">
        <v>0</v>
      </c>
      <c r="J24" s="35">
        <f>TBL_Decorations[[#This Row],[ACTUAL]]-TBL_Decorations[[#This Row],[ESTIMATED]]</f>
        <v>0</v>
      </c>
      <c r="K24" s="11"/>
      <c r="L24" s="11"/>
      <c r="M24" s="11"/>
      <c r="N24" s="11"/>
      <c r="O24" s="11"/>
      <c r="P24" s="11"/>
      <c r="Q24" s="11"/>
      <c r="R24" s="11"/>
      <c r="S24" s="11"/>
      <c r="T24" s="11"/>
      <c r="U24" s="11"/>
      <c r="V24" s="11"/>
      <c r="W24" s="11"/>
      <c r="X24" s="11"/>
      <c r="Y24" s="11"/>
      <c r="Z24" s="11"/>
    </row>
    <row r="25" spans="2:26" ht="25.9" customHeight="1">
      <c r="B25" s="27" t="s">
        <v>33</v>
      </c>
      <c r="C25" s="28">
        <v>0</v>
      </c>
      <c r="D25" s="28">
        <v>0</v>
      </c>
      <c r="E25" s="35">
        <f>TBL_Apparel[[#This Row],[ACTUAL]]-TBL_Apparel[[#This Row],[ESTIMATED]]</f>
        <v>0</v>
      </c>
      <c r="F25" s="36"/>
      <c r="G25" s="27" t="s">
        <v>34</v>
      </c>
      <c r="H25" s="28">
        <v>0</v>
      </c>
      <c r="I25" s="28">
        <v>0</v>
      </c>
      <c r="J25" s="35">
        <f>TBL_Decorations[[#This Row],[ACTUAL]]-TBL_Decorations[[#This Row],[ESTIMATED]]</f>
        <v>0</v>
      </c>
      <c r="K25" s="11"/>
      <c r="L25" s="11"/>
      <c r="M25" s="11"/>
      <c r="N25" s="11"/>
      <c r="O25" s="11"/>
      <c r="P25" s="11"/>
      <c r="Q25" s="11"/>
      <c r="R25" s="11"/>
      <c r="S25" s="11"/>
      <c r="T25" s="11"/>
      <c r="U25" s="11"/>
      <c r="V25" s="11"/>
      <c r="W25" s="11"/>
      <c r="X25" s="11"/>
      <c r="Y25" s="11"/>
      <c r="Z25" s="11"/>
    </row>
    <row r="26" spans="2:26" ht="25.9" customHeight="1">
      <c r="B26" s="27" t="s">
        <v>35</v>
      </c>
      <c r="C26" s="28">
        <v>0</v>
      </c>
      <c r="D26" s="28">
        <v>0</v>
      </c>
      <c r="E26" s="35">
        <f>TBL_Apparel[[#This Row],[ACTUAL]]-TBL_Apparel[[#This Row],[ESTIMATED]]</f>
        <v>0</v>
      </c>
      <c r="F26" s="36"/>
      <c r="G26" s="27" t="s">
        <v>36</v>
      </c>
      <c r="H26" s="28">
        <v>0</v>
      </c>
      <c r="I26" s="28">
        <v>0</v>
      </c>
      <c r="J26" s="35">
        <f>TBL_Decorations[[#This Row],[ACTUAL]]-TBL_Decorations[[#This Row],[ESTIMATED]]</f>
        <v>0</v>
      </c>
      <c r="K26" s="11"/>
      <c r="L26" s="11"/>
      <c r="M26" s="11"/>
      <c r="N26" s="11"/>
      <c r="O26" s="11"/>
      <c r="P26" s="11"/>
      <c r="Q26" s="11"/>
      <c r="R26" s="11"/>
      <c r="S26" s="11"/>
      <c r="T26" s="11"/>
      <c r="U26" s="11"/>
      <c r="V26" s="11"/>
      <c r="W26" s="11"/>
      <c r="X26" s="11"/>
      <c r="Y26" s="11"/>
      <c r="Z26" s="11"/>
    </row>
    <row r="27" spans="2:26" ht="25.9" customHeight="1">
      <c r="B27" s="27" t="s">
        <v>37</v>
      </c>
      <c r="C27" s="28">
        <v>0</v>
      </c>
      <c r="D27" s="28">
        <v>0</v>
      </c>
      <c r="E27" s="35">
        <f>TBL_Apparel[[#This Row],[ACTUAL]]-TBL_Apparel[[#This Row],[ESTIMATED]]</f>
        <v>0</v>
      </c>
      <c r="F27" s="36"/>
      <c r="G27" s="31" t="s">
        <v>38</v>
      </c>
      <c r="H27" s="32">
        <f>SUBTOTAL(109,TBL_Decorations[ESTIMATED])</f>
        <v>0</v>
      </c>
      <c r="I27" s="32">
        <f>SUBTOTAL(109,TBL_Decorations[ACTUAL])</f>
        <v>0</v>
      </c>
      <c r="J27" s="37">
        <f>SUBTOTAL(109,TBL_Decorations[OVER/UNDER])</f>
        <v>0</v>
      </c>
      <c r="K27" s="11"/>
      <c r="L27" s="11"/>
      <c r="M27" s="11"/>
      <c r="N27" s="11"/>
      <c r="O27" s="11"/>
      <c r="P27" s="11"/>
      <c r="Q27" s="11"/>
      <c r="R27" s="11"/>
      <c r="S27" s="11"/>
      <c r="T27" s="11"/>
      <c r="U27" s="11"/>
      <c r="V27" s="11"/>
      <c r="W27" s="11"/>
      <c r="X27" s="11"/>
      <c r="Y27" s="11"/>
      <c r="Z27" s="11"/>
    </row>
    <row r="28" spans="2:26" ht="25.9" customHeight="1">
      <c r="B28" s="27" t="s">
        <v>36</v>
      </c>
      <c r="C28" s="28">
        <v>0</v>
      </c>
      <c r="D28" s="28">
        <v>0</v>
      </c>
      <c r="E28" s="35">
        <f>TBL_Apparel[[#This Row],[ACTUAL]]-TBL_Apparel[[#This Row],[ESTIMATED]]</f>
        <v>0</v>
      </c>
      <c r="F28" s="36"/>
      <c r="G28" s="38"/>
      <c r="H28" s="38"/>
      <c r="I28" s="38"/>
      <c r="J28" s="38"/>
      <c r="K28" s="11"/>
      <c r="L28" s="11"/>
      <c r="M28" s="11"/>
      <c r="N28" s="11"/>
      <c r="O28" s="11"/>
      <c r="P28" s="11"/>
      <c r="Q28" s="11"/>
      <c r="R28" s="11"/>
      <c r="S28" s="11"/>
      <c r="T28" s="11"/>
      <c r="U28" s="11"/>
      <c r="V28" s="11"/>
      <c r="W28" s="11"/>
      <c r="X28" s="11"/>
      <c r="Y28" s="11"/>
      <c r="Z28" s="11"/>
    </row>
    <row r="29" spans="2:26" ht="25.9" customHeight="1">
      <c r="B29" s="31" t="s">
        <v>39</v>
      </c>
      <c r="C29" s="32">
        <f>SUBTOTAL(109,TBL_Apparel[ESTIMATED])</f>
        <v>0</v>
      </c>
      <c r="D29" s="32">
        <f>SUBTOTAL(109,TBL_Apparel[ACTUAL])</f>
        <v>0</v>
      </c>
      <c r="E29" s="35">
        <f>SUBTOTAL(109,TBL_Apparel[OVER/UNDER])</f>
        <v>0</v>
      </c>
      <c r="F29" s="36"/>
      <c r="G29" s="38"/>
      <c r="H29" s="38"/>
      <c r="I29" s="38"/>
      <c r="J29" s="38"/>
      <c r="K29" s="11"/>
      <c r="L29" s="11"/>
      <c r="M29" s="11"/>
      <c r="N29" s="11"/>
      <c r="O29" s="11"/>
      <c r="P29" s="11"/>
      <c r="Q29" s="11"/>
      <c r="R29" s="11"/>
      <c r="S29" s="11"/>
      <c r="T29" s="11"/>
      <c r="U29" s="11"/>
      <c r="V29" s="11"/>
      <c r="W29" s="11"/>
      <c r="X29" s="11"/>
      <c r="Y29" s="11"/>
      <c r="Z29" s="11"/>
    </row>
    <row r="30" spans="2:26" ht="25.9" customHeight="1">
      <c r="B30" s="39"/>
      <c r="C30" s="39"/>
      <c r="D30" s="39"/>
      <c r="E30" s="39"/>
      <c r="F30" s="36"/>
      <c r="G30" s="31" t="s">
        <v>40</v>
      </c>
      <c r="H30" s="32" t="s">
        <v>2</v>
      </c>
      <c r="I30" s="32" t="s">
        <v>3</v>
      </c>
      <c r="J30" s="33" t="s">
        <v>4</v>
      </c>
      <c r="K30" s="11"/>
      <c r="L30" s="11"/>
      <c r="M30" s="11"/>
      <c r="N30" s="11"/>
      <c r="O30" s="11"/>
      <c r="P30" s="11"/>
      <c r="Q30" s="11"/>
      <c r="R30" s="11"/>
      <c r="S30" s="11"/>
      <c r="T30" s="11"/>
      <c r="U30" s="11"/>
      <c r="V30" s="11"/>
      <c r="W30" s="11"/>
      <c r="X30" s="11"/>
      <c r="Y30" s="11"/>
      <c r="Z30" s="11"/>
    </row>
    <row r="31" spans="2:26" ht="25.9" customHeight="1">
      <c r="B31" s="39"/>
      <c r="C31" s="39"/>
      <c r="D31" s="39"/>
      <c r="E31" s="39"/>
      <c r="F31" s="36"/>
      <c r="G31" s="27" t="s">
        <v>41</v>
      </c>
      <c r="H31" s="28">
        <v>800</v>
      </c>
      <c r="I31" s="28">
        <v>800</v>
      </c>
      <c r="J31" s="35">
        <f>TBL_Flowers[[#This Row],[ACTUAL]]-TBL_Flowers[[#This Row],[ESTIMATED]]</f>
        <v>0</v>
      </c>
      <c r="K31" s="11"/>
      <c r="L31" s="11"/>
      <c r="M31" s="11"/>
      <c r="N31" s="11"/>
      <c r="O31" s="11"/>
      <c r="P31" s="11"/>
      <c r="Q31" s="11"/>
      <c r="R31" s="11"/>
      <c r="S31" s="11"/>
      <c r="T31" s="11"/>
      <c r="U31" s="11"/>
      <c r="V31" s="11"/>
      <c r="W31" s="11"/>
      <c r="X31" s="11"/>
      <c r="Y31" s="11"/>
      <c r="Z31" s="11"/>
    </row>
    <row r="32" spans="2:26" ht="25.9" customHeight="1">
      <c r="B32" s="31" t="s">
        <v>42</v>
      </c>
      <c r="C32" s="32" t="s">
        <v>2</v>
      </c>
      <c r="D32" s="32" t="s">
        <v>3</v>
      </c>
      <c r="E32" s="33" t="s">
        <v>4</v>
      </c>
      <c r="F32" s="36"/>
      <c r="G32" s="27" t="s">
        <v>43</v>
      </c>
      <c r="H32" s="28">
        <v>0</v>
      </c>
      <c r="I32" s="28">
        <v>0</v>
      </c>
      <c r="J32" s="35">
        <f>TBL_Flowers[[#This Row],[ACTUAL]]-TBL_Flowers[[#This Row],[ESTIMATED]]</f>
        <v>0</v>
      </c>
      <c r="K32" s="11"/>
      <c r="L32" s="11"/>
      <c r="M32" s="11"/>
      <c r="N32" s="11"/>
      <c r="O32" s="11"/>
      <c r="P32" s="11"/>
      <c r="Q32" s="11"/>
      <c r="R32" s="11"/>
      <c r="S32" s="11"/>
      <c r="T32" s="11"/>
      <c r="U32" s="11"/>
      <c r="V32" s="11"/>
      <c r="W32" s="11"/>
      <c r="X32" s="11"/>
      <c r="Y32" s="11"/>
      <c r="Z32" s="11"/>
    </row>
    <row r="33" spans="2:26" ht="25.9" customHeight="1">
      <c r="B33" s="27" t="s">
        <v>44</v>
      </c>
      <c r="C33" s="28">
        <v>1200</v>
      </c>
      <c r="D33" s="28">
        <v>1100</v>
      </c>
      <c r="E33" s="35">
        <f>TBL_Gifts[[#This Row],[ACTUAL]]-TBL_Gifts[[#This Row],[ESTIMATED]]</f>
        <v>-100</v>
      </c>
      <c r="F33" s="36"/>
      <c r="G33" s="27" t="s">
        <v>45</v>
      </c>
      <c r="H33" s="28">
        <v>0</v>
      </c>
      <c r="I33" s="28">
        <v>0</v>
      </c>
      <c r="J33" s="35">
        <f>TBL_Flowers[[#This Row],[ACTUAL]]-TBL_Flowers[[#This Row],[ESTIMATED]]</f>
        <v>0</v>
      </c>
      <c r="K33" s="11"/>
      <c r="L33" s="11"/>
      <c r="M33" s="11"/>
      <c r="N33" s="11"/>
      <c r="O33" s="11"/>
      <c r="P33" s="11"/>
      <c r="Q33" s="11"/>
      <c r="R33" s="11"/>
      <c r="S33" s="11"/>
      <c r="T33" s="11"/>
      <c r="U33" s="11"/>
      <c r="V33" s="11"/>
      <c r="W33" s="11"/>
      <c r="X33" s="11"/>
      <c r="Y33" s="11"/>
      <c r="Z33" s="11"/>
    </row>
    <row r="34" spans="2:26" ht="25.9" customHeight="1">
      <c r="B34" s="27" t="s">
        <v>46</v>
      </c>
      <c r="C34" s="28">
        <v>200</v>
      </c>
      <c r="D34" s="28">
        <v>200</v>
      </c>
      <c r="E34" s="35">
        <f>TBL_Gifts[[#This Row],[ACTUAL]]-TBL_Gifts[[#This Row],[ESTIMATED]]</f>
        <v>0</v>
      </c>
      <c r="F34" s="36"/>
      <c r="G34" s="27" t="s">
        <v>47</v>
      </c>
      <c r="H34" s="28">
        <v>0</v>
      </c>
      <c r="I34" s="28">
        <v>0</v>
      </c>
      <c r="J34" s="35">
        <f>TBL_Flowers[[#This Row],[ACTUAL]]-TBL_Flowers[[#This Row],[ESTIMATED]]</f>
        <v>0</v>
      </c>
      <c r="K34" s="11"/>
      <c r="L34" s="11"/>
      <c r="M34" s="11"/>
      <c r="N34" s="11"/>
      <c r="O34" s="11"/>
      <c r="P34" s="11"/>
      <c r="Q34" s="11"/>
      <c r="R34" s="11"/>
      <c r="S34" s="11"/>
      <c r="T34" s="11"/>
      <c r="U34" s="11"/>
      <c r="V34" s="11"/>
      <c r="W34" s="11"/>
      <c r="X34" s="11"/>
      <c r="Y34" s="11"/>
      <c r="Z34" s="11"/>
    </row>
    <row r="35" spans="2:26" ht="25.9" customHeight="1">
      <c r="B35" s="27" t="s">
        <v>48</v>
      </c>
      <c r="C35" s="28">
        <v>0</v>
      </c>
      <c r="D35" s="28">
        <v>0</v>
      </c>
      <c r="E35" s="35">
        <f>TBL_Gifts[[#This Row],[ACTUAL]]-TBL_Gifts[[#This Row],[ESTIMATED]]</f>
        <v>0</v>
      </c>
      <c r="F35" s="36"/>
      <c r="G35" s="27" t="s">
        <v>18</v>
      </c>
      <c r="H35" s="28">
        <v>0</v>
      </c>
      <c r="I35" s="28">
        <v>0</v>
      </c>
      <c r="J35" s="35">
        <f>TBL_Flowers[[#This Row],[ACTUAL]]-TBL_Flowers[[#This Row],[ESTIMATED]]</f>
        <v>0</v>
      </c>
      <c r="K35" s="11"/>
      <c r="L35" s="11"/>
      <c r="M35" s="11"/>
      <c r="N35" s="11"/>
      <c r="O35" s="11"/>
      <c r="P35" s="11"/>
      <c r="Q35" s="11"/>
      <c r="R35" s="11"/>
      <c r="S35" s="11"/>
      <c r="T35" s="11"/>
      <c r="U35" s="11"/>
      <c r="V35" s="11"/>
      <c r="W35" s="11"/>
      <c r="X35" s="11"/>
      <c r="Y35" s="11"/>
      <c r="Z35" s="11"/>
    </row>
    <row r="36" spans="2:26" ht="25.9" customHeight="1">
      <c r="B36" s="27" t="s">
        <v>36</v>
      </c>
      <c r="C36" s="28">
        <v>0</v>
      </c>
      <c r="D36" s="28">
        <v>0</v>
      </c>
      <c r="E36" s="35">
        <f>TBL_Gifts[[#This Row],[ACTUAL]]-TBL_Gifts[[#This Row],[ESTIMATED]]</f>
        <v>0</v>
      </c>
      <c r="F36" s="36"/>
      <c r="G36" s="27" t="s">
        <v>36</v>
      </c>
      <c r="H36" s="28">
        <v>0</v>
      </c>
      <c r="I36" s="28">
        <v>0</v>
      </c>
      <c r="J36" s="35">
        <f>TBL_Flowers[[#This Row],[ACTUAL]]-TBL_Flowers[[#This Row],[ESTIMATED]]</f>
        <v>0</v>
      </c>
      <c r="K36" s="11"/>
      <c r="L36" s="11"/>
      <c r="M36" s="11"/>
      <c r="N36" s="11"/>
      <c r="O36" s="11"/>
      <c r="P36" s="11"/>
      <c r="Q36" s="11"/>
      <c r="R36" s="11"/>
      <c r="S36" s="11"/>
      <c r="T36" s="11"/>
      <c r="U36" s="11"/>
      <c r="V36" s="11"/>
      <c r="W36" s="11"/>
      <c r="X36" s="11"/>
      <c r="Y36" s="11"/>
      <c r="Z36" s="11"/>
    </row>
    <row r="37" spans="2:26" ht="25.9" customHeight="1">
      <c r="B37" s="31" t="s">
        <v>49</v>
      </c>
      <c r="C37" s="32">
        <f>SUBTOTAL(109,TBL_Gifts[ESTIMATED])</f>
        <v>1400</v>
      </c>
      <c r="D37" s="32">
        <f>SUBTOTAL(109,TBL_Gifts[ACTUAL])</f>
        <v>1300</v>
      </c>
      <c r="E37" s="37">
        <f>SUBTOTAL(105,TBL_Gifts[OVER/UNDER])</f>
        <v>-100</v>
      </c>
      <c r="F37" s="36"/>
      <c r="G37" s="31" t="s">
        <v>50</v>
      </c>
      <c r="H37" s="32">
        <f>SUBTOTAL(109,TBL_Flowers[ESTIMATED])</f>
        <v>800</v>
      </c>
      <c r="I37" s="32">
        <f>SUBTOTAL(109,TBL_Flowers[ACTUAL])</f>
        <v>800</v>
      </c>
      <c r="J37" s="37">
        <f>SUBTOTAL(109,TBL_Flowers[OVER/UNDER])</f>
        <v>0</v>
      </c>
      <c r="K37" s="11"/>
      <c r="L37" s="11"/>
      <c r="M37" s="11"/>
      <c r="N37" s="11"/>
      <c r="O37" s="11"/>
      <c r="P37" s="11"/>
      <c r="Q37" s="11"/>
      <c r="R37" s="11"/>
      <c r="S37" s="11"/>
      <c r="T37" s="11"/>
      <c r="U37" s="11"/>
      <c r="V37" s="11"/>
      <c r="W37" s="11"/>
      <c r="X37" s="11"/>
      <c r="Y37" s="11"/>
      <c r="Z37" s="11"/>
    </row>
    <row r="38" spans="2:26" ht="25.9" customHeight="1">
      <c r="B38" s="40"/>
      <c r="C38" s="40"/>
      <c r="D38" s="40"/>
      <c r="E38" s="40"/>
      <c r="F38" s="36"/>
      <c r="G38" s="41"/>
      <c r="H38" s="41"/>
      <c r="I38" s="41"/>
      <c r="J38" s="41"/>
      <c r="K38" s="11"/>
      <c r="L38" s="11"/>
      <c r="M38" s="11"/>
      <c r="N38" s="11"/>
      <c r="O38" s="11"/>
      <c r="P38" s="11"/>
      <c r="Q38" s="11"/>
      <c r="R38" s="11"/>
      <c r="S38" s="11"/>
      <c r="T38" s="11"/>
      <c r="U38" s="11"/>
      <c r="V38" s="11"/>
      <c r="W38" s="11"/>
      <c r="X38" s="11"/>
      <c r="Y38" s="11"/>
      <c r="Z38" s="11"/>
    </row>
    <row r="39" spans="2:26" ht="25.9" customHeight="1">
      <c r="B39" s="40"/>
      <c r="C39" s="40"/>
      <c r="D39" s="40"/>
      <c r="E39" s="40"/>
      <c r="F39" s="36"/>
      <c r="G39" s="41"/>
      <c r="H39" s="41"/>
      <c r="I39" s="41"/>
      <c r="J39" s="41"/>
      <c r="K39" s="11"/>
      <c r="L39" s="11"/>
      <c r="M39" s="11"/>
      <c r="N39" s="11"/>
      <c r="O39" s="11"/>
      <c r="P39" s="11"/>
      <c r="Q39" s="11"/>
      <c r="R39" s="11"/>
      <c r="S39" s="11"/>
      <c r="T39" s="11"/>
      <c r="U39" s="11"/>
      <c r="V39" s="11"/>
      <c r="W39" s="11"/>
      <c r="X39" s="11"/>
      <c r="Y39" s="11"/>
      <c r="Z39" s="11"/>
    </row>
    <row r="40" spans="2:26" ht="25.9" customHeight="1">
      <c r="B40" s="31" t="s">
        <v>51</v>
      </c>
      <c r="C40" s="32" t="s">
        <v>2</v>
      </c>
      <c r="D40" s="32" t="s">
        <v>3</v>
      </c>
      <c r="E40" s="33" t="s">
        <v>4</v>
      </c>
      <c r="F40" s="36"/>
      <c r="G40" s="31" t="s">
        <v>52</v>
      </c>
      <c r="H40" s="32" t="s">
        <v>2</v>
      </c>
      <c r="I40" s="32" t="s">
        <v>3</v>
      </c>
      <c r="J40" s="33" t="s">
        <v>4</v>
      </c>
      <c r="K40" s="11"/>
      <c r="L40" s="11"/>
      <c r="M40" s="11"/>
      <c r="N40" s="11"/>
      <c r="O40" s="11"/>
      <c r="P40" s="11"/>
      <c r="Q40" s="11"/>
      <c r="R40" s="11"/>
      <c r="S40" s="11"/>
      <c r="T40" s="11"/>
      <c r="U40" s="11"/>
      <c r="V40" s="11"/>
      <c r="W40" s="11"/>
      <c r="X40" s="11"/>
      <c r="Y40" s="11"/>
      <c r="Z40" s="11"/>
    </row>
    <row r="41" spans="2:26" ht="25.9" customHeight="1">
      <c r="B41" s="27" t="s">
        <v>53</v>
      </c>
      <c r="C41" s="28">
        <v>1200</v>
      </c>
      <c r="D41" s="28">
        <v>1250</v>
      </c>
      <c r="E41" s="35">
        <f>TBL_Music[[#This Row],[ACTUAL]]-TBL_Music[[#This Row],[ESTIMATED]]</f>
        <v>50</v>
      </c>
      <c r="F41" s="36"/>
      <c r="G41" s="27" t="s">
        <v>54</v>
      </c>
      <c r="H41" s="28">
        <v>1200</v>
      </c>
      <c r="I41" s="28">
        <v>1200</v>
      </c>
      <c r="J41" s="35">
        <f>TBL_Photography[[#This Row],[ACTUAL]]-TBL_Photography[[#This Row],[ESTIMATED]]</f>
        <v>0</v>
      </c>
      <c r="K41" s="11"/>
      <c r="L41" s="11"/>
      <c r="M41" s="11"/>
      <c r="N41" s="11"/>
      <c r="O41" s="11"/>
      <c r="P41" s="11"/>
      <c r="Q41" s="11"/>
      <c r="R41" s="11"/>
      <c r="S41" s="11"/>
      <c r="T41" s="11"/>
      <c r="U41" s="11"/>
      <c r="V41" s="11"/>
      <c r="W41" s="11"/>
      <c r="X41" s="11"/>
      <c r="Y41" s="11"/>
      <c r="Z41" s="11"/>
    </row>
    <row r="42" spans="2:26" ht="25.9" customHeight="1">
      <c r="B42" s="27" t="s">
        <v>55</v>
      </c>
      <c r="C42" s="28">
        <v>0</v>
      </c>
      <c r="D42" s="28">
        <v>0</v>
      </c>
      <c r="E42" s="35">
        <f>TBL_Music[[#This Row],[ACTUAL]]-TBL_Music[[#This Row],[ESTIMATED]]</f>
        <v>0</v>
      </c>
      <c r="F42" s="36"/>
      <c r="G42" s="27" t="s">
        <v>56</v>
      </c>
      <c r="H42" s="28">
        <v>800</v>
      </c>
      <c r="I42" s="28">
        <v>800</v>
      </c>
      <c r="J42" s="35">
        <f>TBL_Photography[[#This Row],[ACTUAL]]-TBL_Photography[[#This Row],[ESTIMATED]]</f>
        <v>0</v>
      </c>
      <c r="K42" s="11"/>
      <c r="L42" s="11"/>
      <c r="M42" s="11"/>
      <c r="N42" s="11"/>
      <c r="O42" s="11"/>
      <c r="P42" s="11"/>
      <c r="Q42" s="11"/>
      <c r="R42" s="11"/>
      <c r="S42" s="11"/>
      <c r="T42" s="11"/>
      <c r="U42" s="11"/>
      <c r="V42" s="11"/>
      <c r="W42" s="11"/>
      <c r="X42" s="11"/>
      <c r="Y42" s="11"/>
      <c r="Z42" s="11"/>
    </row>
    <row r="43" spans="2:26" ht="25.9" customHeight="1">
      <c r="B43" s="27" t="s">
        <v>36</v>
      </c>
      <c r="C43" s="28">
        <v>0</v>
      </c>
      <c r="D43" s="28">
        <v>0</v>
      </c>
      <c r="E43" s="35">
        <f>TBL_Music[[#This Row],[ACTUAL]]-TBL_Music[[#This Row],[ESTIMATED]]</f>
        <v>0</v>
      </c>
      <c r="F43" s="36"/>
      <c r="G43" s="27" t="s">
        <v>57</v>
      </c>
      <c r="H43" s="28">
        <v>0</v>
      </c>
      <c r="I43" s="28">
        <v>0</v>
      </c>
      <c r="J43" s="35">
        <f>TBL_Photography[[#This Row],[ACTUAL]]-TBL_Photography[[#This Row],[ESTIMATED]]</f>
        <v>0</v>
      </c>
      <c r="K43" s="11"/>
      <c r="L43" s="11"/>
      <c r="M43" s="11"/>
      <c r="N43" s="11"/>
      <c r="O43" s="11"/>
      <c r="P43" s="11"/>
      <c r="Q43" s="11"/>
      <c r="R43" s="11"/>
      <c r="S43" s="11"/>
      <c r="T43" s="11"/>
      <c r="U43" s="11"/>
      <c r="V43" s="11"/>
      <c r="W43" s="11"/>
      <c r="X43" s="11"/>
      <c r="Y43" s="11"/>
      <c r="Z43" s="11"/>
    </row>
    <row r="44" spans="2:26" ht="25.9" customHeight="1">
      <c r="B44" s="31" t="s">
        <v>58</v>
      </c>
      <c r="C44" s="32">
        <f>SUBTOTAL(109,TBL_Music[ESTIMATED])</f>
        <v>1200</v>
      </c>
      <c r="D44" s="32">
        <f>SUBTOTAL(109,TBL_Music[ACTUAL])</f>
        <v>1250</v>
      </c>
      <c r="E44" s="37">
        <f>SUBTOTAL(109,TBL_Music[OVER/UNDER])</f>
        <v>50</v>
      </c>
      <c r="F44" s="36"/>
      <c r="G44" s="27" t="s">
        <v>59</v>
      </c>
      <c r="H44" s="28">
        <v>0</v>
      </c>
      <c r="I44" s="28">
        <v>0</v>
      </c>
      <c r="J44" s="35">
        <f>TBL_Photography[[#This Row],[ACTUAL]]-TBL_Photography[[#This Row],[ESTIMATED]]</f>
        <v>0</v>
      </c>
      <c r="K44" s="11"/>
      <c r="L44" s="11"/>
      <c r="M44" s="11"/>
      <c r="N44" s="11"/>
      <c r="O44" s="11"/>
      <c r="P44" s="11"/>
      <c r="Q44" s="11"/>
      <c r="R44" s="11"/>
      <c r="S44" s="11"/>
      <c r="T44" s="11"/>
      <c r="U44" s="11"/>
      <c r="V44" s="11"/>
      <c r="W44" s="11"/>
      <c r="X44" s="11"/>
      <c r="Y44" s="11"/>
      <c r="Z44" s="11"/>
    </row>
    <row r="45" spans="2:26" ht="25.9" customHeight="1">
      <c r="B45" s="39"/>
      <c r="C45" s="39"/>
      <c r="D45" s="39"/>
      <c r="E45" s="39"/>
      <c r="F45" s="36"/>
      <c r="G45" s="27" t="s">
        <v>60</v>
      </c>
      <c r="H45" s="28">
        <v>950</v>
      </c>
      <c r="I45" s="28">
        <v>950</v>
      </c>
      <c r="J45" s="35">
        <f>TBL_Photography[[#This Row],[ACTUAL]]-TBL_Photography[[#This Row],[ESTIMATED]]</f>
        <v>0</v>
      </c>
      <c r="K45" s="11"/>
      <c r="L45" s="11"/>
      <c r="M45" s="11"/>
      <c r="N45" s="11"/>
      <c r="O45" s="11"/>
      <c r="P45" s="11"/>
      <c r="Q45" s="11"/>
      <c r="R45" s="11"/>
      <c r="S45" s="11"/>
      <c r="T45" s="11"/>
      <c r="U45" s="11"/>
      <c r="V45" s="11"/>
      <c r="W45" s="11"/>
      <c r="X45" s="11"/>
      <c r="Y45" s="11"/>
      <c r="Z45" s="11"/>
    </row>
    <row r="46" spans="2:26" ht="25.9" customHeight="1">
      <c r="B46" s="39"/>
      <c r="C46" s="39"/>
      <c r="D46" s="39"/>
      <c r="E46" s="39"/>
      <c r="F46" s="36"/>
      <c r="G46" s="27" t="s">
        <v>36</v>
      </c>
      <c r="H46" s="28">
        <v>0</v>
      </c>
      <c r="I46" s="28">
        <v>0</v>
      </c>
      <c r="J46" s="35">
        <f>TBL_Photography[[#This Row],[ACTUAL]]-TBL_Photography[[#This Row],[ESTIMATED]]</f>
        <v>0</v>
      </c>
      <c r="K46" s="11"/>
      <c r="L46" s="11"/>
      <c r="M46" s="11"/>
      <c r="N46" s="11"/>
      <c r="O46" s="11"/>
      <c r="P46" s="11"/>
      <c r="Q46" s="11"/>
      <c r="R46" s="11"/>
      <c r="S46" s="11"/>
      <c r="T46" s="11"/>
      <c r="U46" s="11"/>
      <c r="V46" s="11"/>
      <c r="W46" s="11"/>
      <c r="X46" s="11"/>
      <c r="Y46" s="11"/>
      <c r="Z46" s="11"/>
    </row>
    <row r="47" spans="2:26" ht="25.9" customHeight="1">
      <c r="B47" s="31" t="s">
        <v>61</v>
      </c>
      <c r="C47" s="32" t="s">
        <v>2</v>
      </c>
      <c r="D47" s="32" t="s">
        <v>3</v>
      </c>
      <c r="E47" s="33" t="s">
        <v>4</v>
      </c>
      <c r="F47" s="36"/>
      <c r="G47" s="31" t="s">
        <v>62</v>
      </c>
      <c r="H47" s="32">
        <f>SUBTOTAL(109,TBL_Photography[ESTIMATED])</f>
        <v>2950</v>
      </c>
      <c r="I47" s="32">
        <f>SUBTOTAL(109,TBL_Photography[ACTUAL])</f>
        <v>2950</v>
      </c>
      <c r="J47" s="37">
        <f>SUBTOTAL(109,TBL_Photography[OVER/UNDER])</f>
        <v>0</v>
      </c>
      <c r="K47" s="11"/>
      <c r="L47" s="11"/>
      <c r="M47" s="11"/>
      <c r="N47" s="11"/>
      <c r="O47" s="11"/>
      <c r="P47" s="11"/>
      <c r="Q47" s="11"/>
      <c r="R47" s="11"/>
      <c r="S47" s="11"/>
      <c r="T47" s="11"/>
      <c r="U47" s="11"/>
      <c r="V47" s="11"/>
      <c r="W47" s="11"/>
      <c r="X47" s="11"/>
      <c r="Y47" s="11"/>
      <c r="Z47" s="11"/>
    </row>
    <row r="48" spans="2:26" ht="25.9" customHeight="1">
      <c r="B48" s="27" t="s">
        <v>63</v>
      </c>
      <c r="C48" s="28">
        <v>5500</v>
      </c>
      <c r="D48" s="28">
        <v>5300</v>
      </c>
      <c r="E48" s="35">
        <f>TBL_Reception[[#This Row],[ACTUAL]]-TBL_Reception[[#This Row],[ESTIMATED]]</f>
        <v>-200</v>
      </c>
      <c r="F48" s="36"/>
      <c r="G48" s="41"/>
      <c r="H48" s="41"/>
      <c r="I48" s="41"/>
      <c r="J48" s="41"/>
      <c r="K48" s="11"/>
      <c r="L48" s="11"/>
      <c r="M48" s="11"/>
      <c r="N48" s="11"/>
      <c r="O48" s="11"/>
      <c r="P48" s="11"/>
      <c r="Q48" s="11"/>
      <c r="R48" s="11"/>
      <c r="S48" s="11"/>
      <c r="T48" s="11"/>
      <c r="U48" s="11"/>
      <c r="V48" s="11"/>
      <c r="W48" s="11"/>
      <c r="X48" s="11"/>
      <c r="Y48" s="11"/>
      <c r="Z48" s="11"/>
    </row>
    <row r="49" spans="2:26" ht="25.9" customHeight="1">
      <c r="B49" s="27" t="s">
        <v>64</v>
      </c>
      <c r="C49" s="28">
        <v>0</v>
      </c>
      <c r="D49" s="28">
        <v>0</v>
      </c>
      <c r="E49" s="35">
        <f>TBL_Reception[[#This Row],[ACTUAL]]-TBL_Reception[[#This Row],[ESTIMATED]]</f>
        <v>0</v>
      </c>
      <c r="F49" s="36"/>
      <c r="G49" s="41"/>
      <c r="H49" s="41"/>
      <c r="I49" s="41"/>
      <c r="J49" s="41"/>
      <c r="K49" s="11"/>
      <c r="L49" s="11"/>
      <c r="M49" s="11"/>
      <c r="N49" s="11"/>
      <c r="O49" s="11"/>
      <c r="P49" s="11"/>
      <c r="Q49" s="11"/>
      <c r="R49" s="11"/>
      <c r="S49" s="11"/>
      <c r="T49" s="11"/>
      <c r="U49" s="11"/>
      <c r="V49" s="11"/>
      <c r="W49" s="11"/>
      <c r="X49" s="11"/>
      <c r="Y49" s="11"/>
      <c r="Z49" s="11"/>
    </row>
    <row r="50" spans="2:26" ht="25.9" customHeight="1">
      <c r="B50" s="27" t="s">
        <v>65</v>
      </c>
      <c r="C50" s="28">
        <v>0</v>
      </c>
      <c r="D50" s="28">
        <v>0</v>
      </c>
      <c r="E50" s="35">
        <f>TBL_Reception[[#This Row],[ACTUAL]]-TBL_Reception[[#This Row],[ESTIMATED]]</f>
        <v>0</v>
      </c>
      <c r="F50" s="36"/>
      <c r="G50" s="31" t="s">
        <v>66</v>
      </c>
      <c r="H50" s="32" t="s">
        <v>2</v>
      </c>
      <c r="I50" s="32" t="s">
        <v>3</v>
      </c>
      <c r="J50" s="33" t="s">
        <v>4</v>
      </c>
      <c r="K50" s="11"/>
      <c r="L50" s="11"/>
      <c r="M50" s="11"/>
      <c r="N50" s="11"/>
      <c r="O50" s="11"/>
      <c r="P50" s="11"/>
      <c r="Q50" s="11"/>
      <c r="R50" s="11"/>
      <c r="S50" s="11"/>
      <c r="T50" s="11"/>
      <c r="U50" s="11"/>
      <c r="V50" s="11"/>
      <c r="W50" s="11"/>
      <c r="X50" s="11"/>
      <c r="Y50" s="11"/>
      <c r="Z50" s="11"/>
    </row>
    <row r="51" spans="2:26" ht="25.9" customHeight="1">
      <c r="B51" s="27" t="s">
        <v>67</v>
      </c>
      <c r="C51" s="28">
        <v>0</v>
      </c>
      <c r="D51" s="28">
        <v>0</v>
      </c>
      <c r="E51" s="35">
        <f>TBL_Reception[[#This Row],[ACTUAL]]-TBL_Reception[[#This Row],[ESTIMATED]]</f>
        <v>0</v>
      </c>
      <c r="F51" s="36"/>
      <c r="G51" s="27" t="s">
        <v>68</v>
      </c>
      <c r="H51" s="28">
        <v>400</v>
      </c>
      <c r="I51" s="28">
        <v>400</v>
      </c>
      <c r="J51" s="35">
        <f>TBL_Stationery[[#This Row],[ACTUAL]]-TBL_Stationery[[#This Row],[ESTIMATED]]</f>
        <v>0</v>
      </c>
      <c r="K51" s="11"/>
      <c r="L51" s="11"/>
      <c r="M51" s="11"/>
      <c r="N51" s="11"/>
      <c r="O51" s="11"/>
      <c r="P51" s="11"/>
      <c r="Q51" s="11"/>
      <c r="R51" s="11"/>
      <c r="S51" s="11"/>
      <c r="T51" s="11"/>
      <c r="U51" s="11"/>
      <c r="V51" s="11"/>
      <c r="W51" s="11"/>
      <c r="X51" s="11"/>
      <c r="Y51" s="11"/>
      <c r="Z51" s="11"/>
    </row>
    <row r="52" spans="2:26" ht="25.9" customHeight="1">
      <c r="B52" s="27" t="s">
        <v>69</v>
      </c>
      <c r="C52" s="28">
        <v>0</v>
      </c>
      <c r="D52" s="28">
        <v>0</v>
      </c>
      <c r="E52" s="35">
        <f>TBL_Reception[[#This Row],[ACTUAL]]-TBL_Reception[[#This Row],[ESTIMATED]]</f>
        <v>0</v>
      </c>
      <c r="F52" s="36"/>
      <c r="G52" s="27" t="s">
        <v>70</v>
      </c>
      <c r="H52" s="28">
        <v>0</v>
      </c>
      <c r="I52" s="28">
        <v>0</v>
      </c>
      <c r="J52" s="35">
        <f>TBL_Stationery[[#This Row],[ACTUAL]]-TBL_Stationery[[#This Row],[ESTIMATED]]</f>
        <v>0</v>
      </c>
      <c r="K52" s="11"/>
      <c r="L52" s="11"/>
      <c r="M52" s="11"/>
      <c r="N52" s="11"/>
      <c r="O52" s="11"/>
      <c r="P52" s="11"/>
      <c r="Q52" s="11"/>
      <c r="R52" s="11"/>
      <c r="S52" s="11"/>
      <c r="T52" s="11"/>
      <c r="U52" s="11"/>
      <c r="V52" s="11"/>
      <c r="W52" s="11"/>
      <c r="X52" s="11"/>
      <c r="Y52" s="11"/>
      <c r="Z52" s="11"/>
    </row>
    <row r="53" spans="2:26" ht="25.9" customHeight="1">
      <c r="B53" s="27" t="s">
        <v>71</v>
      </c>
      <c r="C53" s="28">
        <v>0</v>
      </c>
      <c r="D53" s="28">
        <v>0</v>
      </c>
      <c r="E53" s="35">
        <f>TBL_Reception[[#This Row],[ACTUAL]]-TBL_Reception[[#This Row],[ESTIMATED]]</f>
        <v>0</v>
      </c>
      <c r="F53" s="36"/>
      <c r="G53" s="27" t="s">
        <v>72</v>
      </c>
      <c r="H53" s="28">
        <v>0</v>
      </c>
      <c r="I53" s="28">
        <v>0</v>
      </c>
      <c r="J53" s="35">
        <f>TBL_Stationery[[#This Row],[ACTUAL]]-TBL_Stationery[[#This Row],[ESTIMATED]]</f>
        <v>0</v>
      </c>
      <c r="K53" s="11"/>
      <c r="L53" s="11"/>
      <c r="M53" s="11"/>
      <c r="N53" s="11"/>
      <c r="O53" s="11"/>
      <c r="P53" s="11"/>
      <c r="Q53" s="11"/>
      <c r="R53" s="11"/>
      <c r="S53" s="11"/>
      <c r="T53" s="11"/>
      <c r="U53" s="11"/>
      <c r="V53" s="11"/>
      <c r="W53" s="11"/>
      <c r="X53" s="11"/>
      <c r="Y53" s="11"/>
      <c r="Z53" s="11"/>
    </row>
    <row r="54" spans="2:26" ht="25.9" customHeight="1">
      <c r="B54" s="27" t="s">
        <v>73</v>
      </c>
      <c r="C54" s="28">
        <v>0</v>
      </c>
      <c r="D54" s="28">
        <v>0</v>
      </c>
      <c r="E54" s="35">
        <f>TBL_Reception[[#This Row],[ACTUAL]]-TBL_Reception[[#This Row],[ESTIMATED]]</f>
        <v>0</v>
      </c>
      <c r="F54" s="36"/>
      <c r="G54" s="27" t="s">
        <v>74</v>
      </c>
      <c r="H54" s="28">
        <v>0</v>
      </c>
      <c r="I54" s="28">
        <v>0</v>
      </c>
      <c r="J54" s="35">
        <f>TBL_Stationery[[#This Row],[ACTUAL]]-TBL_Stationery[[#This Row],[ESTIMATED]]</f>
        <v>0</v>
      </c>
      <c r="K54" s="11"/>
      <c r="L54" s="11"/>
      <c r="M54" s="11"/>
      <c r="N54" s="11"/>
      <c r="O54" s="11"/>
      <c r="P54" s="11"/>
      <c r="Q54" s="11"/>
      <c r="R54" s="11"/>
      <c r="S54" s="11"/>
      <c r="T54" s="11"/>
      <c r="U54" s="11"/>
      <c r="V54" s="11"/>
      <c r="W54" s="11"/>
      <c r="X54" s="11"/>
      <c r="Y54" s="11"/>
      <c r="Z54" s="11"/>
    </row>
    <row r="55" spans="2:26" ht="25.9" customHeight="1">
      <c r="B55" s="27" t="s">
        <v>75</v>
      </c>
      <c r="C55" s="28">
        <v>0</v>
      </c>
      <c r="D55" s="28">
        <v>0</v>
      </c>
      <c r="E55" s="35">
        <f>TBL_Reception[[#This Row],[ACTUAL]]-TBL_Reception[[#This Row],[ESTIMATED]]</f>
        <v>0</v>
      </c>
      <c r="F55" s="36"/>
      <c r="G55" s="27" t="s">
        <v>76</v>
      </c>
      <c r="H55" s="28">
        <v>0</v>
      </c>
      <c r="I55" s="28">
        <v>0</v>
      </c>
      <c r="J55" s="35">
        <f>TBL_Stationery[[#This Row],[ACTUAL]]-TBL_Stationery[[#This Row],[ESTIMATED]]</f>
        <v>0</v>
      </c>
      <c r="K55" s="11"/>
      <c r="L55" s="11"/>
      <c r="M55" s="11"/>
      <c r="N55" s="11"/>
      <c r="O55" s="11"/>
      <c r="P55" s="11"/>
      <c r="Q55" s="11"/>
      <c r="R55" s="11"/>
      <c r="S55" s="11"/>
      <c r="T55" s="11"/>
      <c r="U55" s="11"/>
      <c r="V55" s="11"/>
      <c r="W55" s="11"/>
      <c r="X55" s="11"/>
      <c r="Y55" s="11"/>
      <c r="Z55" s="11"/>
    </row>
    <row r="56" spans="2:26" ht="25.9" customHeight="1">
      <c r="B56" s="27" t="s">
        <v>36</v>
      </c>
      <c r="C56" s="28">
        <v>0</v>
      </c>
      <c r="D56" s="28">
        <v>0</v>
      </c>
      <c r="E56" s="35">
        <f>TBL_Reception[[#This Row],[ACTUAL]]-TBL_Reception[[#This Row],[ESTIMATED]]</f>
        <v>0</v>
      </c>
      <c r="F56" s="36"/>
      <c r="G56" s="27" t="s">
        <v>77</v>
      </c>
      <c r="H56" s="28">
        <v>0</v>
      </c>
      <c r="I56" s="28">
        <v>0</v>
      </c>
      <c r="J56" s="35">
        <f>TBL_Stationery[[#This Row],[ACTUAL]]-TBL_Stationery[[#This Row],[ESTIMATED]]</f>
        <v>0</v>
      </c>
      <c r="K56" s="11"/>
      <c r="L56" s="11"/>
      <c r="M56" s="11"/>
      <c r="N56" s="11"/>
      <c r="O56" s="11"/>
      <c r="P56" s="11"/>
      <c r="Q56" s="11"/>
      <c r="R56" s="11"/>
      <c r="S56" s="11"/>
      <c r="T56" s="11"/>
      <c r="U56" s="11"/>
      <c r="V56" s="11"/>
      <c r="W56" s="11"/>
      <c r="X56" s="11"/>
      <c r="Y56" s="11"/>
      <c r="Z56" s="11"/>
    </row>
    <row r="57" spans="2:26" ht="25.9" customHeight="1">
      <c r="B57" s="31" t="s">
        <v>78</v>
      </c>
      <c r="C57" s="32">
        <f>SUBTOTAL(109,TBL_Reception[ESTIMATED])</f>
        <v>5500</v>
      </c>
      <c r="D57" s="32">
        <f>SUBTOTAL(109,TBL_Reception[ACTUAL])</f>
        <v>5300</v>
      </c>
      <c r="E57" s="37">
        <f>SUBTOTAL(109,TBL_Reception[OVER/UNDER])</f>
        <v>-200</v>
      </c>
      <c r="F57" s="36"/>
      <c r="G57" s="27" t="s">
        <v>79</v>
      </c>
      <c r="H57" s="28">
        <v>0</v>
      </c>
      <c r="I57" s="28">
        <v>0</v>
      </c>
      <c r="J57" s="35">
        <f>TBL_Stationery[[#This Row],[ACTUAL]]-TBL_Stationery[[#This Row],[ESTIMATED]]</f>
        <v>0</v>
      </c>
      <c r="K57" s="11"/>
      <c r="L57" s="11"/>
      <c r="M57" s="11"/>
      <c r="N57" s="11"/>
      <c r="O57" s="11"/>
      <c r="P57" s="11"/>
      <c r="Q57" s="11"/>
      <c r="R57" s="11"/>
      <c r="S57" s="11"/>
      <c r="T57" s="11"/>
      <c r="U57" s="11"/>
      <c r="V57" s="11"/>
      <c r="W57" s="11"/>
      <c r="X57" s="11"/>
      <c r="Y57" s="11"/>
      <c r="Z57" s="11"/>
    </row>
    <row r="58" spans="2:26" ht="25.9" customHeight="1">
      <c r="B58" s="41"/>
      <c r="C58" s="41"/>
      <c r="D58" s="41"/>
      <c r="E58" s="41"/>
      <c r="F58" s="36"/>
      <c r="G58" s="27" t="s">
        <v>80</v>
      </c>
      <c r="H58" s="28">
        <v>0</v>
      </c>
      <c r="I58" s="28">
        <v>0</v>
      </c>
      <c r="J58" s="35">
        <f>TBL_Stationery[[#This Row],[ACTUAL]]-TBL_Stationery[[#This Row],[ESTIMATED]]</f>
        <v>0</v>
      </c>
      <c r="K58" s="11"/>
      <c r="L58" s="11"/>
      <c r="M58" s="11"/>
      <c r="N58" s="11"/>
      <c r="O58" s="11"/>
      <c r="P58" s="11"/>
      <c r="Q58" s="11"/>
      <c r="R58" s="11"/>
      <c r="S58" s="11"/>
      <c r="T58" s="11"/>
      <c r="U58" s="11"/>
      <c r="V58" s="11"/>
      <c r="W58" s="11"/>
      <c r="X58" s="11"/>
      <c r="Y58" s="11"/>
      <c r="Z58" s="11"/>
    </row>
    <row r="59" spans="2:26" ht="25.9" customHeight="1">
      <c r="B59" s="41"/>
      <c r="C59" s="41"/>
      <c r="D59" s="41"/>
      <c r="E59" s="41"/>
      <c r="F59" s="36"/>
      <c r="G59" s="27" t="s">
        <v>81</v>
      </c>
      <c r="H59" s="28">
        <v>0</v>
      </c>
      <c r="I59" s="28">
        <v>0</v>
      </c>
      <c r="J59" s="35">
        <f>TBL_Stationery[[#This Row],[ACTUAL]]-TBL_Stationery[[#This Row],[ESTIMATED]]</f>
        <v>0</v>
      </c>
      <c r="K59" s="11"/>
      <c r="L59" s="11"/>
      <c r="M59" s="11"/>
      <c r="N59" s="11"/>
      <c r="O59" s="11"/>
      <c r="P59" s="11"/>
      <c r="Q59" s="11"/>
      <c r="R59" s="11"/>
      <c r="S59" s="11"/>
      <c r="T59" s="11"/>
      <c r="U59" s="11"/>
      <c r="V59" s="11"/>
      <c r="W59" s="11"/>
      <c r="X59" s="11"/>
      <c r="Y59" s="11"/>
      <c r="Z59" s="11"/>
    </row>
    <row r="60" spans="2:26" ht="25.9" customHeight="1">
      <c r="B60" s="31" t="s">
        <v>82</v>
      </c>
      <c r="C60" s="32" t="s">
        <v>2</v>
      </c>
      <c r="D60" s="32" t="s">
        <v>3</v>
      </c>
      <c r="E60" s="33" t="s">
        <v>4</v>
      </c>
      <c r="F60" s="36"/>
      <c r="G60" s="27" t="s">
        <v>36</v>
      </c>
      <c r="H60" s="28">
        <v>0</v>
      </c>
      <c r="I60" s="28">
        <v>0</v>
      </c>
      <c r="J60" s="35">
        <f>TBL_Stationery[[#This Row],[ACTUAL]]-TBL_Stationery[[#This Row],[ESTIMATED]]</f>
        <v>0</v>
      </c>
      <c r="K60" s="11"/>
      <c r="L60" s="11"/>
      <c r="M60" s="11"/>
      <c r="N60" s="11"/>
      <c r="O60" s="11"/>
      <c r="P60" s="11"/>
      <c r="Q60" s="11"/>
      <c r="R60" s="11"/>
      <c r="S60" s="11"/>
      <c r="T60" s="11"/>
      <c r="U60" s="11"/>
      <c r="V60" s="11"/>
      <c r="W60" s="11"/>
      <c r="X60" s="11"/>
      <c r="Y60" s="11"/>
      <c r="Z60" s="11"/>
    </row>
    <row r="61" spans="2:26" ht="25.9" customHeight="1">
      <c r="B61" s="27" t="s">
        <v>83</v>
      </c>
      <c r="C61" s="28">
        <v>300</v>
      </c>
      <c r="D61" s="28">
        <v>300</v>
      </c>
      <c r="E61" s="35">
        <f>TBL_OtherExpenses[[#This Row],[ACTUAL]]-TBL_OtherExpenses[[#This Row],[ESTIMATED]]</f>
        <v>0</v>
      </c>
      <c r="F61" s="36"/>
      <c r="G61" s="31" t="s">
        <v>84</v>
      </c>
      <c r="H61" s="32">
        <f>SUBTOTAL(109,TBL_Stationery[ESTIMATED])</f>
        <v>400</v>
      </c>
      <c r="I61" s="32">
        <f>SUBTOTAL(109,TBL_Stationery[ACTUAL])</f>
        <v>400</v>
      </c>
      <c r="J61" s="37">
        <f>SUBTOTAL(109,TBL_Stationery[OVER/UNDER])</f>
        <v>0</v>
      </c>
      <c r="K61" s="11"/>
      <c r="L61" s="11"/>
      <c r="M61" s="11"/>
      <c r="N61" s="11"/>
      <c r="O61" s="11"/>
      <c r="P61" s="11"/>
      <c r="Q61" s="11"/>
      <c r="R61" s="11"/>
      <c r="S61" s="11"/>
      <c r="T61" s="11"/>
      <c r="U61" s="11"/>
      <c r="V61" s="11"/>
      <c r="W61" s="11"/>
      <c r="X61" s="11"/>
      <c r="Y61" s="11"/>
      <c r="Z61" s="11"/>
    </row>
    <row r="62" spans="2:26" ht="25.9" customHeight="1">
      <c r="B62" s="27" t="s">
        <v>85</v>
      </c>
      <c r="C62" s="28">
        <v>0</v>
      </c>
      <c r="D62" s="28">
        <v>0</v>
      </c>
      <c r="E62" s="35">
        <f>TBL_OtherExpenses[[#This Row],[ACTUAL]]-TBL_OtherExpenses[[#This Row],[ESTIMATED]]</f>
        <v>0</v>
      </c>
      <c r="F62" s="36"/>
      <c r="G62" s="41"/>
      <c r="H62" s="41"/>
      <c r="I62" s="41"/>
      <c r="J62" s="41"/>
      <c r="K62" s="11"/>
      <c r="L62" s="11"/>
      <c r="M62" s="11"/>
      <c r="N62" s="11"/>
      <c r="O62" s="11"/>
      <c r="P62" s="11"/>
      <c r="Q62" s="11"/>
      <c r="R62" s="11"/>
      <c r="S62" s="11"/>
      <c r="T62" s="11"/>
      <c r="U62" s="11"/>
      <c r="V62" s="11"/>
      <c r="W62" s="11"/>
      <c r="X62" s="11"/>
      <c r="Y62" s="11"/>
      <c r="Z62" s="11"/>
    </row>
    <row r="63" spans="2:26" ht="25.9" customHeight="1">
      <c r="B63" s="27" t="s">
        <v>86</v>
      </c>
      <c r="C63" s="28">
        <v>0</v>
      </c>
      <c r="D63" s="28">
        <v>0</v>
      </c>
      <c r="E63" s="35">
        <f>TBL_OtherExpenses[[#This Row],[ACTUAL]]-TBL_OtherExpenses[[#This Row],[ESTIMATED]]</f>
        <v>0</v>
      </c>
      <c r="F63" s="36"/>
      <c r="G63" s="41"/>
      <c r="H63" s="41"/>
      <c r="I63" s="41"/>
      <c r="J63" s="41"/>
      <c r="K63" s="11"/>
      <c r="L63" s="11"/>
      <c r="M63" s="11"/>
      <c r="N63" s="11"/>
      <c r="O63" s="11"/>
      <c r="P63" s="11"/>
      <c r="Q63" s="11"/>
      <c r="R63" s="11"/>
      <c r="S63" s="11"/>
      <c r="T63" s="11"/>
      <c r="U63" s="11"/>
      <c r="V63" s="11"/>
      <c r="W63" s="11"/>
      <c r="X63" s="11"/>
      <c r="Y63" s="11"/>
      <c r="Z63" s="11"/>
    </row>
    <row r="64" spans="2:26" ht="25.9" customHeight="1">
      <c r="B64" s="27" t="s">
        <v>87</v>
      </c>
      <c r="C64" s="28">
        <v>0</v>
      </c>
      <c r="D64" s="28">
        <v>0</v>
      </c>
      <c r="E64" s="35">
        <f>TBL_OtherExpenses[[#This Row],[ACTUAL]]-TBL_OtherExpenses[[#This Row],[ESTIMATED]]</f>
        <v>0</v>
      </c>
      <c r="F64" s="36"/>
      <c r="G64" s="31" t="s">
        <v>88</v>
      </c>
      <c r="H64" s="32" t="s">
        <v>2</v>
      </c>
      <c r="I64" s="32" t="s">
        <v>3</v>
      </c>
      <c r="J64" s="33" t="s">
        <v>4</v>
      </c>
      <c r="K64" s="11"/>
      <c r="L64" s="11"/>
      <c r="M64" s="11"/>
      <c r="N64" s="11"/>
      <c r="O64" s="11"/>
      <c r="P64" s="11"/>
      <c r="Q64" s="11"/>
      <c r="R64" s="11"/>
      <c r="S64" s="11"/>
      <c r="T64" s="11"/>
      <c r="U64" s="11"/>
      <c r="V64" s="11"/>
      <c r="W64" s="11"/>
      <c r="X64" s="11"/>
      <c r="Y64" s="11"/>
      <c r="Z64" s="11"/>
    </row>
    <row r="65" spans="1:26" ht="25.9" customHeight="1">
      <c r="B65" s="27" t="s">
        <v>89</v>
      </c>
      <c r="C65" s="28">
        <v>0</v>
      </c>
      <c r="D65" s="28">
        <v>0</v>
      </c>
      <c r="E65" s="35">
        <f>TBL_OtherExpenses[[#This Row],[ACTUAL]]-TBL_OtherExpenses[[#This Row],[ESTIMATED]]</f>
        <v>0</v>
      </c>
      <c r="F65" s="36"/>
      <c r="G65" s="27" t="s">
        <v>90</v>
      </c>
      <c r="H65" s="28">
        <v>900</v>
      </c>
      <c r="I65" s="28">
        <v>900</v>
      </c>
      <c r="J65" s="35">
        <f>TBL_Transportation[[#This Row],[ACTUAL]]-TBL_Transportation[[#This Row],[ESTIMATED]]</f>
        <v>0</v>
      </c>
      <c r="K65" s="11"/>
      <c r="L65" s="11"/>
      <c r="M65" s="11"/>
      <c r="N65" s="11"/>
      <c r="O65" s="11"/>
      <c r="P65" s="11"/>
      <c r="Q65" s="11"/>
      <c r="R65" s="11"/>
      <c r="S65" s="11"/>
      <c r="T65" s="11"/>
      <c r="U65" s="11"/>
      <c r="V65" s="11"/>
      <c r="W65" s="11"/>
      <c r="X65" s="11"/>
      <c r="Y65" s="11"/>
      <c r="Z65" s="11"/>
    </row>
    <row r="66" spans="1:26" ht="25.9" customHeight="1">
      <c r="B66" s="27" t="s">
        <v>91</v>
      </c>
      <c r="C66" s="28">
        <v>0</v>
      </c>
      <c r="D66" s="28">
        <v>0</v>
      </c>
      <c r="E66" s="35">
        <f>TBL_OtherExpenses[[#This Row],[ACTUAL]]-TBL_OtherExpenses[[#This Row],[ESTIMATED]]</f>
        <v>0</v>
      </c>
      <c r="F66" s="36"/>
      <c r="G66" s="27" t="s">
        <v>92</v>
      </c>
      <c r="H66" s="28">
        <v>200</v>
      </c>
      <c r="I66" s="28">
        <v>200</v>
      </c>
      <c r="J66" s="35">
        <f>TBL_Transportation[[#This Row],[ACTUAL]]-TBL_Transportation[[#This Row],[ESTIMATED]]</f>
        <v>0</v>
      </c>
      <c r="K66" s="11"/>
      <c r="L66" s="11"/>
      <c r="M66" s="11"/>
      <c r="N66" s="11"/>
      <c r="O66" s="11"/>
      <c r="P66" s="11"/>
      <c r="Q66" s="11"/>
      <c r="R66" s="11"/>
      <c r="S66" s="11"/>
      <c r="T66" s="11"/>
      <c r="U66" s="11"/>
      <c r="V66" s="11"/>
      <c r="W66" s="11"/>
      <c r="X66" s="11"/>
      <c r="Y66" s="11"/>
      <c r="Z66" s="11"/>
    </row>
    <row r="67" spans="1:26" ht="25.9" customHeight="1">
      <c r="B67" s="27" t="s">
        <v>93</v>
      </c>
      <c r="C67" s="28">
        <v>0</v>
      </c>
      <c r="D67" s="28">
        <v>0</v>
      </c>
      <c r="E67" s="35">
        <f>TBL_OtherExpenses[[#This Row],[ACTUAL]]-TBL_OtherExpenses[[#This Row],[ESTIMATED]]</f>
        <v>0</v>
      </c>
      <c r="F67" s="36"/>
      <c r="G67" s="27" t="s">
        <v>94</v>
      </c>
      <c r="H67" s="28">
        <v>350</v>
      </c>
      <c r="I67" s="28">
        <v>300</v>
      </c>
      <c r="J67" s="35">
        <f>TBL_Transportation[[#This Row],[ACTUAL]]-TBL_Transportation[[#This Row],[ESTIMATED]]</f>
        <v>-50</v>
      </c>
      <c r="K67" s="11"/>
      <c r="L67" s="11"/>
      <c r="M67" s="11"/>
      <c r="N67" s="11"/>
      <c r="O67" s="11"/>
      <c r="P67" s="11"/>
      <c r="Q67" s="11"/>
      <c r="R67" s="11"/>
      <c r="S67" s="11"/>
      <c r="T67" s="11"/>
      <c r="U67" s="11"/>
      <c r="V67" s="11"/>
      <c r="W67" s="11"/>
      <c r="X67" s="11"/>
      <c r="Y67" s="11"/>
      <c r="Z67" s="11"/>
    </row>
    <row r="68" spans="1:26" ht="25.9" customHeight="1">
      <c r="B68" s="27" t="s">
        <v>95</v>
      </c>
      <c r="C68" s="28">
        <v>0</v>
      </c>
      <c r="D68" s="28">
        <v>0</v>
      </c>
      <c r="E68" s="35">
        <f>TBL_OtherExpenses[[#This Row],[ACTUAL]]-TBL_OtherExpenses[[#This Row],[ESTIMATED]]</f>
        <v>0</v>
      </c>
      <c r="F68" s="36"/>
      <c r="G68" s="27" t="s">
        <v>36</v>
      </c>
      <c r="H68" s="28">
        <v>0</v>
      </c>
      <c r="I68" s="28">
        <v>0</v>
      </c>
      <c r="J68" s="35">
        <f>TBL_Transportation[[#This Row],[ACTUAL]]-TBL_Transportation[[#This Row],[ESTIMATED]]</f>
        <v>0</v>
      </c>
      <c r="K68" s="11"/>
      <c r="L68" s="11"/>
      <c r="M68" s="11"/>
      <c r="N68" s="11"/>
      <c r="O68" s="11"/>
      <c r="P68" s="11"/>
      <c r="Q68" s="11"/>
      <c r="R68" s="11"/>
      <c r="S68" s="11"/>
      <c r="T68" s="11"/>
      <c r="U68" s="11"/>
      <c r="V68" s="11"/>
      <c r="W68" s="11"/>
      <c r="X68" s="11"/>
      <c r="Y68" s="11"/>
      <c r="Z68" s="11"/>
    </row>
    <row r="69" spans="1:26" ht="25.9" customHeight="1">
      <c r="B69" s="31" t="s">
        <v>96</v>
      </c>
      <c r="C69" s="32">
        <f>SUBTOTAL(109,TBL_OtherExpenses[ESTIMATED])</f>
        <v>300</v>
      </c>
      <c r="D69" s="32">
        <f>SUBTOTAL(109,TBL_OtherExpenses[ACTUAL])</f>
        <v>300</v>
      </c>
      <c r="E69" s="37">
        <f>SUBTOTAL(109,TBL_OtherExpenses[OVER/UNDER])</f>
        <v>0</v>
      </c>
      <c r="F69" s="36"/>
      <c r="G69" s="31" t="s">
        <v>97</v>
      </c>
      <c r="H69" s="32">
        <f>SUBTOTAL(109,TBL_Transportation[ESTIMATED])</f>
        <v>1450</v>
      </c>
      <c r="I69" s="32">
        <f>SUBTOTAL(109,TBL_Transportation[ACTUAL])</f>
        <v>1400</v>
      </c>
      <c r="J69" s="37">
        <f>SUBTOTAL(109,TBL_Transportation[OVER/UNDER])</f>
        <v>-50</v>
      </c>
      <c r="K69" s="11"/>
      <c r="L69" s="11"/>
      <c r="M69" s="11"/>
      <c r="N69" s="11"/>
      <c r="O69" s="11"/>
      <c r="P69" s="11"/>
      <c r="Q69" s="11"/>
      <c r="R69" s="11"/>
      <c r="S69" s="11"/>
      <c r="T69" s="11"/>
      <c r="U69" s="11"/>
      <c r="V69" s="11"/>
      <c r="W69" s="11"/>
      <c r="X69" s="11"/>
      <c r="Y69" s="11"/>
      <c r="Z69" s="11"/>
    </row>
    <row r="70" spans="1:26" ht="16.149999999999999" customHeight="1">
      <c r="A70" s="11"/>
      <c r="B70" s="42"/>
      <c r="C70" s="43"/>
      <c r="D70" s="43"/>
      <c r="E70" s="36"/>
      <c r="F70" s="36"/>
      <c r="G70" s="44"/>
      <c r="H70" s="43"/>
      <c r="I70" s="43"/>
      <c r="J70" s="36"/>
      <c r="K70" s="11"/>
      <c r="L70" s="11"/>
      <c r="M70" s="11"/>
      <c r="N70" s="11"/>
      <c r="O70" s="11"/>
      <c r="P70" s="11"/>
      <c r="Q70" s="11"/>
      <c r="R70" s="11"/>
      <c r="S70" s="11"/>
      <c r="T70" s="11"/>
      <c r="U70" s="11"/>
      <c r="V70" s="11"/>
      <c r="W70" s="11"/>
      <c r="X70" s="11"/>
      <c r="Y70" s="11"/>
      <c r="Z70" s="11"/>
    </row>
    <row r="71" spans="1:26" ht="16.149999999999999" customHeight="1">
      <c r="A71" s="11"/>
      <c r="B71" s="42"/>
      <c r="C71" s="45"/>
      <c r="D71" s="45"/>
      <c r="E71" s="46"/>
      <c r="F71" s="46"/>
      <c r="G71" s="42"/>
      <c r="H71" s="45"/>
      <c r="I71" s="45"/>
      <c r="J71" s="46"/>
      <c r="K71" s="11"/>
      <c r="L71" s="11"/>
      <c r="M71" s="11"/>
      <c r="N71" s="11"/>
      <c r="O71" s="11"/>
      <c r="P71" s="11"/>
      <c r="Q71" s="11"/>
      <c r="R71" s="11"/>
      <c r="S71" s="11"/>
      <c r="T71" s="11"/>
      <c r="U71" s="11"/>
      <c r="V71" s="11"/>
      <c r="W71" s="11"/>
      <c r="X71" s="11"/>
      <c r="Y71" s="11"/>
      <c r="Z71" s="11"/>
    </row>
    <row r="72" spans="1:26" ht="16.149999999999999" customHeight="1">
      <c r="A72" s="11"/>
      <c r="B72" s="42"/>
      <c r="C72" s="45"/>
      <c r="D72" s="45"/>
      <c r="E72" s="46"/>
      <c r="F72" s="46"/>
      <c r="G72" s="42"/>
      <c r="H72" s="45"/>
      <c r="I72" s="45"/>
      <c r="J72" s="46"/>
      <c r="K72" s="11"/>
      <c r="L72" s="11"/>
      <c r="M72" s="11"/>
      <c r="N72" s="11"/>
      <c r="O72" s="11"/>
      <c r="P72" s="11"/>
      <c r="Q72" s="11"/>
      <c r="R72" s="11"/>
      <c r="S72" s="11"/>
      <c r="T72" s="11"/>
      <c r="U72" s="11"/>
      <c r="V72" s="11"/>
      <c r="W72" s="11"/>
      <c r="X72" s="11"/>
      <c r="Y72" s="11"/>
      <c r="Z72" s="11"/>
    </row>
    <row r="73" spans="1:26" ht="16.149999999999999" customHeight="1">
      <c r="A73" s="11"/>
      <c r="B73" s="42"/>
      <c r="C73" s="45"/>
      <c r="D73" s="45"/>
      <c r="E73" s="46"/>
      <c r="F73" s="46"/>
      <c r="G73" s="42"/>
      <c r="H73" s="45"/>
      <c r="I73" s="45"/>
      <c r="J73" s="46"/>
      <c r="K73" s="11"/>
    </row>
    <row r="74" spans="1:26" ht="16.149999999999999" customHeight="1">
      <c r="A74" s="11"/>
      <c r="B74" s="42"/>
      <c r="C74" s="45"/>
      <c r="D74" s="45"/>
      <c r="E74" s="46"/>
      <c r="F74" s="46"/>
      <c r="G74" s="42"/>
      <c r="H74" s="45"/>
      <c r="I74" s="45"/>
      <c r="J74" s="46"/>
      <c r="K74" s="11"/>
    </row>
    <row r="75" spans="1:26" ht="16.149999999999999" customHeight="1">
      <c r="A75" s="11"/>
      <c r="B75" s="42"/>
      <c r="C75" s="45"/>
      <c r="D75" s="45"/>
      <c r="E75" s="46"/>
      <c r="F75" s="46"/>
      <c r="G75" s="42"/>
      <c r="H75" s="45"/>
      <c r="I75" s="45"/>
      <c r="J75" s="46"/>
      <c r="K75" s="11"/>
    </row>
    <row r="76" spans="1:26" ht="16.149999999999999" customHeight="1">
      <c r="A76" s="11"/>
      <c r="B76" s="42"/>
      <c r="C76" s="45"/>
      <c r="D76" s="45"/>
      <c r="E76" s="46"/>
      <c r="F76" s="46"/>
      <c r="G76" s="42"/>
      <c r="H76" s="45"/>
      <c r="I76" s="45"/>
      <c r="J76" s="46"/>
      <c r="K76" s="11"/>
    </row>
    <row r="77" spans="1:26" ht="16.149999999999999" customHeight="1">
      <c r="A77" s="11"/>
      <c r="B77" s="42"/>
      <c r="C77" s="45"/>
      <c r="D77" s="45"/>
      <c r="E77" s="46"/>
      <c r="F77" s="46"/>
      <c r="G77" s="42"/>
      <c r="H77" s="45"/>
      <c r="I77" s="45"/>
      <c r="J77" s="46"/>
      <c r="K77" s="11"/>
    </row>
    <row r="78" spans="1:26" ht="16.149999999999999" customHeight="1">
      <c r="A78" s="11"/>
      <c r="B78" s="42"/>
      <c r="C78" s="45"/>
      <c r="D78" s="45"/>
      <c r="E78" s="46"/>
      <c r="F78" s="46"/>
      <c r="G78" s="42"/>
      <c r="H78" s="45"/>
      <c r="I78" s="45"/>
      <c r="J78" s="46"/>
      <c r="K78" s="11"/>
    </row>
    <row r="79" spans="1:26" ht="16.149999999999999" customHeight="1">
      <c r="A79" s="11"/>
      <c r="B79" s="42"/>
      <c r="C79" s="45"/>
      <c r="D79" s="45"/>
      <c r="E79" s="46"/>
      <c r="F79" s="46"/>
      <c r="G79" s="42"/>
      <c r="H79" s="45"/>
      <c r="I79" s="45"/>
      <c r="J79" s="46"/>
      <c r="K79" s="11"/>
    </row>
    <row r="80" spans="1:26" ht="16.149999999999999" customHeight="1">
      <c r="A80" s="11"/>
      <c r="B80" s="42"/>
      <c r="C80" s="45"/>
      <c r="D80" s="45"/>
      <c r="E80" s="46"/>
      <c r="F80" s="46"/>
      <c r="G80" s="42"/>
      <c r="H80" s="45"/>
      <c r="I80" s="45"/>
      <c r="J80" s="46"/>
      <c r="K80" s="11"/>
    </row>
    <row r="81" spans="1:11" ht="16.149999999999999" customHeight="1">
      <c r="A81" s="11"/>
      <c r="B81" s="42"/>
      <c r="C81" s="45"/>
      <c r="D81" s="45"/>
      <c r="E81" s="46"/>
      <c r="F81" s="46"/>
      <c r="G81" s="42"/>
      <c r="H81" s="45"/>
      <c r="I81" s="45"/>
      <c r="J81" s="46"/>
      <c r="K81" s="11"/>
    </row>
    <row r="82" spans="1:11" ht="16.149999999999999" customHeight="1">
      <c r="A82" s="11"/>
      <c r="B82" s="42"/>
      <c r="C82" s="45"/>
      <c r="D82" s="45"/>
      <c r="E82" s="46"/>
      <c r="F82" s="46"/>
      <c r="G82" s="42"/>
      <c r="H82" s="45"/>
      <c r="I82" s="45"/>
      <c r="J82" s="46"/>
      <c r="K82" s="11"/>
    </row>
    <row r="83" spans="1:11" ht="16.149999999999999" customHeight="1">
      <c r="A83" s="11"/>
      <c r="B83" s="42"/>
      <c r="C83" s="45"/>
      <c r="D83" s="45"/>
      <c r="E83" s="46"/>
      <c r="F83" s="46"/>
      <c r="G83" s="42"/>
      <c r="H83" s="45"/>
      <c r="I83" s="45"/>
      <c r="J83" s="46"/>
      <c r="K83" s="11"/>
    </row>
    <row r="84" spans="1:11" ht="16.149999999999999" customHeight="1">
      <c r="A84" s="11"/>
      <c r="B84" s="42"/>
      <c r="C84" s="45"/>
      <c r="D84" s="45"/>
      <c r="E84" s="46"/>
      <c r="F84" s="46"/>
      <c r="G84" s="42"/>
      <c r="H84" s="45"/>
      <c r="I84" s="45"/>
      <c r="J84" s="46"/>
      <c r="K84" s="11"/>
    </row>
    <row r="85" spans="1:11" ht="16.149999999999999" customHeight="1">
      <c r="A85" s="11"/>
      <c r="B85" s="42"/>
      <c r="C85" s="45"/>
      <c r="D85" s="45"/>
      <c r="E85" s="46"/>
      <c r="F85" s="46"/>
      <c r="G85" s="42"/>
      <c r="H85" s="45"/>
      <c r="I85" s="45"/>
      <c r="J85" s="46"/>
      <c r="K85" s="11"/>
    </row>
    <row r="86" spans="1:11" ht="16.149999999999999" customHeight="1">
      <c r="A86" s="11"/>
      <c r="B86" s="42"/>
      <c r="C86" s="45"/>
      <c r="D86" s="45"/>
      <c r="E86" s="46"/>
      <c r="F86" s="46"/>
      <c r="G86" s="42"/>
      <c r="H86" s="45"/>
      <c r="I86" s="45"/>
      <c r="J86" s="46"/>
      <c r="K86" s="11"/>
    </row>
    <row r="87" spans="1:11" ht="16.149999999999999" customHeight="1">
      <c r="A87" s="11"/>
      <c r="B87" s="42"/>
      <c r="C87" s="45"/>
      <c r="D87" s="45"/>
      <c r="E87" s="46"/>
      <c r="F87" s="46"/>
      <c r="G87" s="42"/>
      <c r="H87" s="45"/>
      <c r="I87" s="45"/>
      <c r="J87" s="46"/>
      <c r="K87" s="11"/>
    </row>
    <row r="88" spans="1:11" ht="16.149999999999999" customHeight="1">
      <c r="A88" s="11"/>
      <c r="B88" s="42"/>
      <c r="C88" s="45"/>
      <c r="D88" s="45"/>
      <c r="E88" s="46"/>
      <c r="F88" s="46"/>
      <c r="G88" s="42"/>
      <c r="H88" s="45"/>
      <c r="I88" s="45"/>
      <c r="J88" s="46"/>
      <c r="K88" s="11"/>
    </row>
    <row r="89" spans="1:11" ht="16.149999999999999" customHeight="1">
      <c r="A89" s="11"/>
      <c r="B89" s="42"/>
      <c r="C89" s="45"/>
      <c r="D89" s="45"/>
      <c r="E89" s="46"/>
      <c r="F89" s="46"/>
      <c r="G89" s="42"/>
      <c r="H89" s="45"/>
      <c r="I89" s="45"/>
      <c r="J89" s="46"/>
      <c r="K89" s="11"/>
    </row>
    <row r="90" spans="1:11" ht="16.149999999999999" customHeight="1">
      <c r="A90" s="11"/>
      <c r="B90" s="12"/>
      <c r="C90" s="13"/>
      <c r="D90" s="13"/>
      <c r="E90" s="11"/>
      <c r="F90" s="11"/>
      <c r="G90" s="12"/>
      <c r="H90" s="13"/>
      <c r="I90" s="13"/>
      <c r="J90" s="11"/>
      <c r="K90" s="11"/>
    </row>
    <row r="91" spans="1:11" ht="16.149999999999999" customHeight="1">
      <c r="A91" s="11"/>
      <c r="B91" s="12"/>
      <c r="C91" s="13"/>
      <c r="D91" s="13"/>
      <c r="E91" s="11"/>
      <c r="F91" s="11"/>
      <c r="G91" s="12"/>
      <c r="H91" s="13"/>
      <c r="I91" s="13"/>
      <c r="J91" s="11"/>
      <c r="K91" s="11"/>
    </row>
    <row r="92" spans="1:11" ht="16.149999999999999" customHeight="1">
      <c r="A92" s="11"/>
      <c r="B92" s="12"/>
      <c r="C92" s="13"/>
      <c r="D92" s="13"/>
      <c r="E92" s="11"/>
      <c r="F92" s="11"/>
      <c r="G92" s="12"/>
      <c r="H92" s="13"/>
      <c r="I92" s="13"/>
      <c r="J92" s="11"/>
      <c r="K92" s="11"/>
    </row>
    <row r="93" spans="1:11" ht="16.149999999999999" customHeight="1">
      <c r="A93" s="11"/>
      <c r="B93" s="12"/>
      <c r="C93" s="13"/>
      <c r="D93" s="13"/>
      <c r="E93" s="11"/>
      <c r="F93" s="11"/>
      <c r="G93" s="12"/>
      <c r="H93" s="13"/>
      <c r="I93" s="13"/>
      <c r="J93" s="11"/>
      <c r="K93" s="11"/>
    </row>
    <row r="94" spans="1:11" ht="16.149999999999999" customHeight="1">
      <c r="A94" s="11"/>
      <c r="B94" s="12"/>
      <c r="C94" s="13"/>
      <c r="D94" s="13"/>
      <c r="E94" s="11"/>
      <c r="F94" s="11"/>
      <c r="G94" s="12"/>
      <c r="H94" s="13"/>
      <c r="I94" s="13"/>
      <c r="J94" s="11"/>
      <c r="K94" s="11"/>
    </row>
    <row r="95" spans="1:11" ht="16.149999999999999" customHeight="1">
      <c r="A95" s="11"/>
      <c r="B95" s="12"/>
      <c r="C95" s="13"/>
      <c r="D95" s="13"/>
      <c r="E95" s="11"/>
      <c r="F95" s="11"/>
      <c r="G95" s="12"/>
      <c r="H95" s="13"/>
      <c r="I95" s="13"/>
      <c r="J95" s="11"/>
      <c r="K95" s="11"/>
    </row>
    <row r="96" spans="1:11" ht="16.149999999999999" customHeight="1">
      <c r="A96" s="11"/>
      <c r="B96" s="12"/>
      <c r="C96" s="13"/>
      <c r="D96" s="13"/>
      <c r="E96" s="11"/>
      <c r="F96" s="11"/>
      <c r="G96" s="12"/>
      <c r="H96" s="13"/>
      <c r="I96" s="13"/>
      <c r="J96" s="11"/>
      <c r="K96" s="11"/>
    </row>
    <row r="97" spans="1:11" ht="16.149999999999999" customHeight="1">
      <c r="A97" s="11"/>
      <c r="B97" s="12"/>
      <c r="C97" s="13"/>
      <c r="D97" s="13"/>
      <c r="E97" s="11"/>
      <c r="F97" s="11"/>
      <c r="G97" s="12"/>
      <c r="H97" s="13"/>
      <c r="I97" s="13"/>
      <c r="J97" s="11"/>
      <c r="K97" s="11"/>
    </row>
    <row r="98" spans="1:11" ht="16.149999999999999" customHeight="1">
      <c r="A98" s="11"/>
      <c r="B98" s="12"/>
      <c r="C98" s="13"/>
      <c r="D98" s="13"/>
      <c r="E98" s="11"/>
      <c r="F98" s="11"/>
      <c r="G98" s="12"/>
      <c r="H98" s="13"/>
      <c r="I98" s="13"/>
      <c r="J98" s="11"/>
      <c r="K98" s="11"/>
    </row>
    <row r="99" spans="1:11" ht="16.149999999999999" customHeight="1">
      <c r="A99" s="11"/>
      <c r="B99" s="12"/>
      <c r="C99" s="13"/>
      <c r="D99" s="13"/>
      <c r="E99" s="11"/>
      <c r="F99" s="11"/>
      <c r="G99" s="12"/>
      <c r="H99" s="13"/>
      <c r="I99" s="13"/>
      <c r="J99" s="11"/>
      <c r="K99" s="11"/>
    </row>
    <row r="100" spans="1:11" ht="16.149999999999999" customHeight="1">
      <c r="A100" s="11"/>
      <c r="B100" s="12"/>
      <c r="C100" s="13"/>
      <c r="D100" s="13"/>
      <c r="E100" s="11"/>
      <c r="F100" s="11"/>
      <c r="G100" s="12"/>
      <c r="H100" s="13"/>
      <c r="I100" s="13"/>
      <c r="J100" s="11"/>
      <c r="K100" s="11"/>
    </row>
    <row r="101" spans="1:11" ht="16.149999999999999" customHeight="1">
      <c r="A101" s="11"/>
      <c r="B101" s="12"/>
      <c r="C101" s="13"/>
      <c r="D101" s="13"/>
      <c r="E101" s="11"/>
      <c r="F101" s="11"/>
      <c r="G101" s="12"/>
      <c r="H101" s="13"/>
      <c r="I101" s="13"/>
      <c r="J101" s="11"/>
      <c r="K101" s="11"/>
    </row>
    <row r="102" spans="1:11" ht="16.149999999999999" customHeight="1">
      <c r="A102" s="11"/>
      <c r="B102" s="12"/>
      <c r="C102" s="13"/>
      <c r="D102" s="13"/>
      <c r="E102" s="11"/>
      <c r="F102" s="11"/>
      <c r="G102" s="12"/>
      <c r="H102" s="13"/>
      <c r="I102" s="13"/>
      <c r="J102" s="11"/>
      <c r="K102" s="11"/>
    </row>
    <row r="103" spans="1:11" ht="16.149999999999999" customHeight="1">
      <c r="A103" s="11"/>
      <c r="B103" s="12"/>
      <c r="C103" s="13"/>
      <c r="D103" s="13"/>
      <c r="E103" s="11"/>
      <c r="F103" s="11"/>
      <c r="G103" s="12"/>
      <c r="H103" s="13"/>
      <c r="I103" s="13"/>
      <c r="J103" s="11"/>
      <c r="K103" s="11"/>
    </row>
  </sheetData>
  <mergeCells count="1">
    <mergeCell ref="B2:J2"/>
  </mergeCells>
  <conditionalFormatting sqref="E6:E16 E21:E29 E33:E37 E41:E44 E48:E57 E61:E69 J21:J27 J31:J37 J41:J47 J51:J61 J65:J69">
    <cfRule type="iconSet" priority="9">
      <iconSet iconSet="3ArrowsGray" showValue="0">
        <cfvo type="percent" val="0"/>
        <cfvo type="num" val="0"/>
        <cfvo type="num" val="0" gte="0"/>
      </iconSet>
    </cfRule>
  </conditionalFormatting>
  <dataValidations count="13">
    <dataValidation allowBlank="1" showInputMessage="1" showErrorMessage="1" prompt="Chart summarizing Actual Expenses sorted in descending order" sqref="G6" xr:uid="{00000000-0002-0000-0000-000000000000}"/>
    <dataValidation allowBlank="1" showInputMessage="1" showErrorMessage="1" prompt="Enter budget details under Apparel category" sqref="B20" xr:uid="{00000000-0002-0000-0000-000003000000}"/>
    <dataValidation allowBlank="1" showInputMessage="1" showErrorMessage="1" prompt="Enter budget details under Gifts category" sqref="B32" xr:uid="{00000000-0002-0000-0000-000004000000}"/>
    <dataValidation allowBlank="1" showInputMessage="1" showErrorMessage="1" prompt="Enter budget details under Music category" sqref="B40" xr:uid="{00000000-0002-0000-0000-000005000000}"/>
    <dataValidation allowBlank="1" showInputMessage="1" showErrorMessage="1" prompt="Enter budget details under Reception category" sqref="B47" xr:uid="{00000000-0002-0000-0000-000006000000}"/>
    <dataValidation allowBlank="1" showInputMessage="1" showErrorMessage="1" prompt="Enter budget details for Other Expenses" sqref="B60" xr:uid="{00000000-0002-0000-0000-000007000000}"/>
    <dataValidation allowBlank="1" showInputMessage="1" showErrorMessage="1" prompt="Enter budget details under Decorations category" sqref="G20" xr:uid="{00000000-0002-0000-0000-000008000000}"/>
    <dataValidation allowBlank="1" showInputMessage="1" showErrorMessage="1" prompt="Enter budget details under Flowers category" sqref="G30" xr:uid="{00000000-0002-0000-0000-000009000000}"/>
    <dataValidation allowBlank="1" showInputMessage="1" showErrorMessage="1" prompt="Enter budget details under Photography category" sqref="G40" xr:uid="{00000000-0002-0000-0000-00000A000000}"/>
    <dataValidation allowBlank="1" showInputMessage="1" showErrorMessage="1" prompt="Enter budget details under Stationery / Printing category" sqref="G50" xr:uid="{00000000-0002-0000-0000-00000B000000}"/>
    <dataValidation allowBlank="1" showInputMessage="1" showErrorMessage="1" prompt="Enter budget details under Transportation category" sqref="G64" xr:uid="{00000000-0002-0000-0000-00000C000000}"/>
    <dataValidation allowBlank="1" showInputMessage="1" showErrorMessage="1" prompt="The categories in this list correspond to the tables below.  Update the information in the tables below for the data in this table to update automatically.  Formulas in this table are connected to the related tables below." sqref="B5" xr:uid="{08549B67-1452-4EB6-BE6D-1E91DB254F37}"/>
    <dataValidation allowBlank="1" showInputMessage="1" showErrorMessage="1" prompt="The information in this column of the Summary table is automatically calculated based on the information provided in the data tables below." sqref="C5:E5" xr:uid="{00000000-0002-0000-0000-000002000000}"/>
  </dataValidations>
  <printOptions horizontalCentered="1"/>
  <pageMargins left="0.4" right="0.4" top="0.4" bottom="0.4" header="0.3" footer="0.3"/>
  <pageSetup scale="63" orientation="portrait" horizontalDpi="4294967293" r:id="rId1"/>
  <ignoredErrors>
    <ignoredError sqref="J31:J35 E33:E36 B21:E28 G21:J26 B6:E15 B41:E43 G41:J46 B48:E56 G51:J60 B61:E68 J65 G66:J68 G65:I65" calculatedColumn="1"/>
  </ignoredErrors>
  <drawing r:id="rId2"/>
  <tableParts count="11">
    <tablePart r:id="rId3"/>
    <tablePart r:id="rId4"/>
    <tablePart r:id="rId5"/>
    <tablePart r:id="rId6"/>
    <tablePart r:id="rId7"/>
    <tablePart r:id="rId8"/>
    <tablePart r:id="rId9"/>
    <tablePart r:id="rId10"/>
    <tablePart r:id="rId11"/>
    <tablePart r:id="rId12"/>
    <tablePart r:id="rId1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6" ma:contentTypeDescription="Create a new document." ma:contentTypeScope="" ma:versionID="ac37c1753acd5e330d2062ccec26ea66">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3b340c7101c92c5120abd06486f94548"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709955C-637F-42E9-976F-684270073620}"/>
</file>

<file path=customXml/itemProps2.xml><?xml version="1.0" encoding="utf-8"?>
<ds:datastoreItem xmlns:ds="http://schemas.openxmlformats.org/officeDocument/2006/customXml" ds:itemID="{916B724C-F57C-4A8E-9758-C56B001FDF52}"/>
</file>

<file path=customXml/itemProps3.xml><?xml version="1.0" encoding="utf-8"?>
<ds:datastoreItem xmlns:ds="http://schemas.openxmlformats.org/officeDocument/2006/customXml" ds:itemID="{040A2994-42C4-4EE3-9A4B-403132EFDB42}"/>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TM22305013</Template>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Shatha Ali Mubarak AL khudhuri</cp:lastModifiedBy>
  <cp:revision/>
  <dcterms:created xsi:type="dcterms:W3CDTF">2022-11-28T06:21:19Z</dcterms:created>
  <dcterms:modified xsi:type="dcterms:W3CDTF">2025-03-23T10:32:25Z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