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r42\Desktop\excel_project\"/>
    </mc:Choice>
  </mc:AlternateContent>
  <xr:revisionPtr revIDLastSave="0" documentId="13_ncr:1_{B3E67C65-9DE1-4FA5-89E8-1F092D67F2BC}" xr6:coauthVersionLast="47" xr6:coauthVersionMax="47" xr10:uidLastSave="{00000000-0000-0000-0000-000000000000}"/>
  <bookViews>
    <workbookView xWindow="-120" yWindow="-120" windowWidth="29040" windowHeight="15840" activeTab="4" xr2:uid="{00000000-000D-0000-FFFF-FFFF00000000}"/>
  </bookViews>
  <sheets>
    <sheet name="Project Instructions" sheetId="1" r:id="rId1"/>
    <sheet name="Students Grade" sheetId="2" r:id="rId2"/>
    <sheet name="Sales Data" sheetId="3" r:id="rId3"/>
    <sheet name="Employee Data" sheetId="4" r:id="rId4"/>
    <sheet name="Sheet1" sheetId="5" r:id="rId5"/>
  </sheets>
  <definedNames>
    <definedName name="_xlnm._FilterDatabase" localSheetId="1" hidden="1">'Students Grade'!$A$30:$J$50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1" i="2" l="1"/>
  <c r="O31" i="2"/>
  <c r="M31" i="2"/>
  <c r="O3" i="2"/>
  <c r="O4" i="2"/>
  <c r="O5" i="2"/>
  <c r="O6" i="2"/>
  <c r="O7" i="2"/>
  <c r="O8" i="2"/>
  <c r="O9" i="2"/>
  <c r="O10" i="2"/>
  <c r="O11" i="2"/>
  <c r="O12" i="2"/>
  <c r="O13" i="2"/>
  <c r="O14" i="2"/>
  <c r="O15" i="2"/>
  <c r="O16" i="2"/>
  <c r="O17" i="2"/>
  <c r="O18" i="2"/>
  <c r="O19" i="2"/>
  <c r="O20" i="2"/>
  <c r="O21" i="2"/>
  <c r="O2" i="2"/>
  <c r="N3" i="2"/>
  <c r="N4" i="2"/>
  <c r="N5" i="2"/>
  <c r="N6" i="2"/>
  <c r="N7" i="2"/>
  <c r="N8" i="2"/>
  <c r="N9" i="2"/>
  <c r="N10" i="2"/>
  <c r="N11" i="2"/>
  <c r="N12" i="2"/>
  <c r="N13" i="2"/>
  <c r="N14" i="2"/>
  <c r="N15" i="2"/>
  <c r="N16" i="2"/>
  <c r="N17" i="2"/>
  <c r="N18" i="2"/>
  <c r="N19" i="2"/>
  <c r="N20" i="2"/>
  <c r="N21" i="2"/>
  <c r="N2" i="2"/>
  <c r="F3" i="4"/>
  <c r="F4" i="4"/>
  <c r="F5" i="4"/>
  <c r="F6" i="4"/>
  <c r="F7" i="4"/>
  <c r="F8" i="4"/>
  <c r="F9" i="4"/>
  <c r="F10" i="4"/>
  <c r="F11" i="4"/>
  <c r="F12" i="4"/>
  <c r="F13" i="4"/>
  <c r="F14" i="4"/>
  <c r="F15" i="4"/>
  <c r="F16" i="4"/>
  <c r="F17" i="4"/>
  <c r="F18" i="4"/>
  <c r="F19" i="4"/>
  <c r="F20" i="4"/>
  <c r="F21" i="4"/>
  <c r="F2" i="4"/>
  <c r="R9" i="5"/>
  <c r="D26" i="3"/>
  <c r="P4" i="4"/>
  <c r="M3" i="2"/>
  <c r="M4" i="2"/>
  <c r="M5" i="2"/>
  <c r="M6" i="2"/>
  <c r="M7" i="2"/>
  <c r="M8" i="2"/>
  <c r="M9" i="2"/>
  <c r="M10" i="2"/>
  <c r="M11" i="2"/>
  <c r="M12" i="2"/>
  <c r="M13" i="2"/>
  <c r="M14" i="2"/>
  <c r="M15" i="2"/>
  <c r="M16" i="2"/>
  <c r="M17" i="2"/>
  <c r="M18" i="2"/>
  <c r="M19" i="2"/>
  <c r="M20" i="2"/>
  <c r="M21" i="2"/>
  <c r="M2" i="2"/>
  <c r="L3" i="2"/>
  <c r="L4" i="2"/>
  <c r="L5" i="2"/>
  <c r="L6" i="2"/>
  <c r="L7" i="2"/>
  <c r="L8" i="2"/>
  <c r="L9" i="2"/>
  <c r="L10" i="2"/>
  <c r="L11" i="2"/>
  <c r="L12" i="2"/>
  <c r="L13" i="2"/>
  <c r="L14" i="2"/>
  <c r="L15" i="2"/>
  <c r="L16" i="2"/>
  <c r="L17" i="2"/>
  <c r="L18" i="2"/>
  <c r="L19" i="2"/>
  <c r="L20" i="2"/>
  <c r="L21" i="2"/>
  <c r="L2" i="2"/>
  <c r="K3" i="2"/>
  <c r="K4" i="2"/>
  <c r="K5" i="2"/>
  <c r="K6" i="2"/>
  <c r="K7" i="2"/>
  <c r="K8" i="2"/>
  <c r="K9" i="2"/>
  <c r="K10" i="2"/>
  <c r="K11" i="2"/>
  <c r="K12" i="2"/>
  <c r="K13" i="2"/>
  <c r="K14" i="2"/>
  <c r="K15" i="2"/>
  <c r="K16" i="2"/>
  <c r="K17" i="2"/>
  <c r="K18" i="2"/>
  <c r="K19" i="2"/>
  <c r="K20" i="2"/>
  <c r="K21" i="2"/>
  <c r="K2" i="2"/>
  <c r="J2" i="5"/>
  <c r="K3" i="5"/>
  <c r="K4" i="5"/>
  <c r="K5" i="5"/>
  <c r="K6" i="5"/>
  <c r="K7" i="5"/>
  <c r="K8" i="5"/>
  <c r="K9" i="5"/>
  <c r="K10" i="5"/>
  <c r="K11" i="5"/>
  <c r="K12" i="5"/>
  <c r="K13" i="5"/>
  <c r="K14" i="5"/>
  <c r="K15" i="5"/>
  <c r="K16" i="5"/>
  <c r="K17" i="5"/>
  <c r="K18" i="5"/>
  <c r="K19" i="5"/>
  <c r="K20" i="5"/>
  <c r="K21" i="5"/>
  <c r="K2" i="5"/>
  <c r="J3" i="5"/>
  <c r="J4" i="5"/>
  <c r="J5" i="5"/>
  <c r="J6" i="5"/>
  <c r="J7" i="5"/>
  <c r="J8" i="5"/>
  <c r="J9" i="5"/>
  <c r="J10" i="5"/>
  <c r="J11" i="5"/>
  <c r="J12" i="5"/>
  <c r="J13" i="5"/>
  <c r="J14" i="5"/>
  <c r="J15" i="5"/>
  <c r="J16" i="5"/>
  <c r="J17" i="5"/>
  <c r="J18" i="5"/>
  <c r="J19" i="5"/>
  <c r="J20" i="5"/>
  <c r="J21" i="5"/>
  <c r="W6" i="3"/>
  <c r="I3" i="3"/>
  <c r="I4" i="3"/>
  <c r="I5" i="3"/>
  <c r="I6" i="3"/>
  <c r="I7" i="3"/>
  <c r="I8" i="3"/>
  <c r="I9" i="3"/>
  <c r="I10" i="3"/>
  <c r="I11" i="3"/>
  <c r="I12" i="3"/>
  <c r="I13" i="3"/>
  <c r="I14" i="3"/>
  <c r="I15" i="3"/>
  <c r="I16" i="3"/>
  <c r="I17" i="3"/>
  <c r="I18" i="3"/>
  <c r="I19" i="3"/>
  <c r="I20" i="3"/>
  <c r="I21" i="3"/>
  <c r="I2" i="3"/>
  <c r="R21" i="3"/>
  <c r="S9" i="2"/>
  <c r="Q17" i="3"/>
  <c r="Q16" i="3"/>
  <c r="Q15" i="3"/>
  <c r="Q14" i="3"/>
  <c r="Q13" i="3"/>
  <c r="S6" i="3"/>
  <c r="S9" i="3"/>
  <c r="S8" i="3"/>
  <c r="S7" i="3"/>
  <c r="H3" i="3"/>
  <c r="H4" i="3"/>
  <c r="H5" i="3"/>
  <c r="H6" i="3"/>
  <c r="H7" i="3"/>
  <c r="H8" i="3"/>
  <c r="H9" i="3"/>
  <c r="H10" i="3"/>
  <c r="H11" i="3"/>
  <c r="H12" i="3"/>
  <c r="H13" i="3"/>
  <c r="H14" i="3"/>
  <c r="H15" i="3"/>
  <c r="H16" i="3"/>
  <c r="H17" i="3"/>
  <c r="H18" i="3"/>
  <c r="H19" i="3"/>
  <c r="H20" i="3"/>
  <c r="H21" i="3"/>
  <c r="H2" i="3"/>
  <c r="J2" i="2"/>
  <c r="J3" i="2"/>
  <c r="J4" i="2"/>
  <c r="J5" i="2"/>
  <c r="J6" i="2"/>
  <c r="J7" i="2"/>
  <c r="J8" i="2"/>
  <c r="J9" i="2"/>
  <c r="J10" i="2"/>
  <c r="J11" i="2"/>
  <c r="J12" i="2"/>
  <c r="J13" i="2"/>
  <c r="J14" i="2"/>
  <c r="J15" i="2"/>
  <c r="J16" i="2"/>
  <c r="J17" i="2"/>
  <c r="J18" i="2"/>
  <c r="J19" i="2"/>
  <c r="J20" i="2"/>
  <c r="J21" i="2"/>
  <c r="G3" i="3" a="1"/>
  <c r="G3" i="3" s="1"/>
  <c r="G4" i="3" a="1"/>
  <c r="G4" i="3"/>
  <c r="G5" i="3" a="1"/>
  <c r="G5" i="3" s="1"/>
  <c r="G6" i="3" a="1"/>
  <c r="G6" i="3"/>
  <c r="G7" i="3" a="1"/>
  <c r="G7" i="3" s="1"/>
  <c r="G8" i="3" a="1"/>
  <c r="G8" i="3"/>
  <c r="G9" i="3" a="1"/>
  <c r="G9" i="3" s="1"/>
  <c r="G10" i="3" a="1"/>
  <c r="G10" i="3"/>
  <c r="G11" i="3" a="1"/>
  <c r="G11" i="3" s="1"/>
  <c r="G12" i="3" a="1"/>
  <c r="G12" i="3"/>
  <c r="G13" i="3" a="1"/>
  <c r="G13" i="3" s="1"/>
  <c r="G14" i="3" a="1"/>
  <c r="G14" i="3"/>
  <c r="G15" i="3" a="1"/>
  <c r="G15" i="3" s="1"/>
  <c r="G16" i="3" a="1"/>
  <c r="G16" i="3"/>
  <c r="G17" i="3" a="1"/>
  <c r="G17" i="3" s="1"/>
  <c r="G18" i="3" a="1"/>
  <c r="G18" i="3" s="1"/>
  <c r="G19" i="3" a="1"/>
  <c r="G19" i="3" s="1"/>
  <c r="G20" i="3" a="1"/>
  <c r="G20" i="3" s="1"/>
  <c r="G21" i="3" a="1"/>
  <c r="G21" i="3" s="1"/>
  <c r="G2" i="3" a="1"/>
  <c r="G2" i="3"/>
  <c r="I3" i="2" a="1"/>
  <c r="I3" i="2"/>
  <c r="I4" i="2" a="1"/>
  <c r="I4" i="2"/>
  <c r="I5" i="2" a="1"/>
  <c r="I5" i="2"/>
  <c r="I6" i="2" a="1"/>
  <c r="I6" i="2"/>
  <c r="I7" i="2" a="1"/>
  <c r="I7" i="2" s="1"/>
  <c r="I8" i="2" a="1"/>
  <c r="I8" i="2"/>
  <c r="I9" i="2" a="1"/>
  <c r="I9" i="2"/>
  <c r="I10" i="2" a="1"/>
  <c r="I10" i="2"/>
  <c r="I11" i="2" a="1"/>
  <c r="I11" i="2"/>
  <c r="I12" i="2" a="1"/>
  <c r="I12" i="2"/>
  <c r="I13" i="2" a="1"/>
  <c r="I13" i="2" s="1"/>
  <c r="I14" i="2" a="1"/>
  <c r="I14" i="2"/>
  <c r="I15" i="2" a="1"/>
  <c r="I15" i="2" s="1"/>
  <c r="I16" i="2" a="1"/>
  <c r="I16" i="2"/>
  <c r="I17" i="2" a="1"/>
  <c r="I17" i="2" s="1"/>
  <c r="I18" i="2" a="1"/>
  <c r="I18" i="2"/>
  <c r="I19" i="2" a="1"/>
  <c r="I19" i="2" s="1"/>
  <c r="I20" i="2" a="1"/>
  <c r="I20" i="2"/>
  <c r="I21" i="2" a="1"/>
  <c r="I21" i="2" s="1"/>
  <c r="I2" i="2" a="1"/>
  <c r="I2" i="2" s="1"/>
  <c r="H3" i="2"/>
  <c r="H4" i="2"/>
  <c r="H5" i="2"/>
  <c r="H6" i="2"/>
  <c r="H7" i="2"/>
  <c r="H8" i="2"/>
  <c r="H9" i="2"/>
  <c r="H10" i="2"/>
  <c r="H11" i="2"/>
  <c r="H12" i="2"/>
  <c r="H13" i="2"/>
  <c r="H14" i="2"/>
  <c r="H15" i="2"/>
  <c r="H16" i="2"/>
  <c r="H17" i="2"/>
  <c r="H18" i="2"/>
  <c r="H19" i="2"/>
  <c r="H20" i="2"/>
  <c r="H21" i="2"/>
  <c r="H2" i="2"/>
  <c r="G3" i="2"/>
  <c r="G4" i="2"/>
  <c r="G5" i="2"/>
  <c r="G6" i="2"/>
  <c r="G7" i="2"/>
  <c r="G8" i="2"/>
  <c r="G9" i="2"/>
  <c r="G10" i="2"/>
  <c r="G11" i="2"/>
  <c r="G12" i="2"/>
  <c r="G13" i="2"/>
  <c r="G14" i="2"/>
  <c r="G15" i="2"/>
  <c r="G16" i="2"/>
  <c r="G17" i="2"/>
  <c r="G18" i="2"/>
  <c r="G19" i="2"/>
  <c r="G20" i="2"/>
  <c r="G21" i="2"/>
  <c r="G2" i="2"/>
  <c r="G21" i="5"/>
  <c r="H21" i="5" s="1"/>
  <c r="I21" i="5" s="1" a="1"/>
  <c r="I21" i="5" s="1"/>
  <c r="G20" i="5"/>
  <c r="H20" i="5" s="1"/>
  <c r="I20" i="5" s="1" a="1"/>
  <c r="I20" i="5" s="1"/>
  <c r="G19" i="5"/>
  <c r="H19" i="5" s="1"/>
  <c r="I19" i="5" s="1" a="1"/>
  <c r="I19" i="5" s="1"/>
  <c r="G18" i="5"/>
  <c r="H18" i="5" s="1"/>
  <c r="I18" i="5" s="1" a="1"/>
  <c r="I18" i="5" s="1"/>
  <c r="G17" i="5"/>
  <c r="H17" i="5" s="1"/>
  <c r="I17" i="5" s="1" a="1"/>
  <c r="I17" i="5" s="1"/>
  <c r="G16" i="5"/>
  <c r="H16" i="5" s="1"/>
  <c r="I16" i="5" s="1" a="1"/>
  <c r="I16" i="5" s="1"/>
  <c r="G15" i="5"/>
  <c r="H15" i="5" s="1"/>
  <c r="I15" i="5" s="1" a="1"/>
  <c r="I15" i="5" s="1"/>
  <c r="G14" i="5"/>
  <c r="H14" i="5" s="1"/>
  <c r="I14" i="5" s="1" a="1"/>
  <c r="I14" i="5" s="1"/>
  <c r="G13" i="5"/>
  <c r="H13" i="5" s="1"/>
  <c r="I13" i="5" s="1" a="1"/>
  <c r="I13" i="5" s="1"/>
  <c r="G12" i="5"/>
  <c r="H12" i="5" s="1"/>
  <c r="I12" i="5" s="1" a="1"/>
  <c r="I12" i="5" s="1"/>
  <c r="G11" i="5"/>
  <c r="H11" i="5" s="1"/>
  <c r="I11" i="5" s="1" a="1"/>
  <c r="I11" i="5" s="1"/>
  <c r="G10" i="5"/>
  <c r="H10" i="5" s="1"/>
  <c r="I10" i="5" s="1" a="1"/>
  <c r="I10" i="5" s="1"/>
  <c r="G9" i="5"/>
  <c r="H9" i="5" s="1"/>
  <c r="I9" i="5" s="1" a="1"/>
  <c r="I9" i="5" s="1"/>
  <c r="G8" i="5"/>
  <c r="H8" i="5" s="1"/>
  <c r="I8" i="5" s="1" a="1"/>
  <c r="I8" i="5" s="1"/>
  <c r="G7" i="5"/>
  <c r="H7" i="5" s="1"/>
  <c r="I7" i="5" s="1" a="1"/>
  <c r="I7" i="5" s="1"/>
  <c r="G6" i="5"/>
  <c r="H6" i="5" s="1"/>
  <c r="I6" i="5" s="1" a="1"/>
  <c r="I6" i="5" s="1"/>
  <c r="G5" i="5"/>
  <c r="H5" i="5" s="1"/>
  <c r="I5" i="5" s="1" a="1"/>
  <c r="I5" i="5" s="1"/>
  <c r="G4" i="5"/>
  <c r="H4" i="5" s="1"/>
  <c r="I4" i="5" s="1" a="1"/>
  <c r="I4" i="5" s="1"/>
  <c r="G3" i="5"/>
  <c r="H3" i="5" s="1"/>
  <c r="I3" i="5" s="1" a="1"/>
  <c r="I3" i="5" s="1"/>
  <c r="G2" i="5"/>
  <c r="H2" i="5" s="1"/>
  <c r="I2" i="5" s="1" a="1"/>
  <c r="I2" i="5" s="1"/>
  <c r="R12" i="2"/>
  <c r="A54" i="2"/>
  <c r="A54"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<sst xmlns="http://schemas.openxmlformats.org/spreadsheetml/2006/main" count="323" uniqueCount="170">
  <si>
    <t>PR. 1 Fundamental Booster</t>
  </si>
  <si>
    <r>
      <rPr>
        <b/>
        <sz val="11"/>
        <color rgb="FF000000"/>
        <rFont val="Calibri, sans-serif"/>
      </rPr>
      <t xml:space="preserve">Topics:
</t>
    </r>
    <r>
      <rPr>
        <sz val="11"/>
        <color rgb="FF000000"/>
        <rFont val="Calibri, sans-serif"/>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rPr>
      <t xml:space="preserve">
</t>
    </r>
    <r>
      <rPr>
        <sz val="11"/>
        <color rgb="FF000000"/>
        <rFont val="Calibri, sans-serif"/>
      </rPr>
      <t xml:space="preserve">  
</t>
    </r>
    <r>
      <rPr>
        <b/>
        <sz val="11"/>
        <color rgb="FF38761D"/>
        <rFont val="Calibri, sans-serif"/>
      </rPr>
      <t>Main Tasks:</t>
    </r>
    <r>
      <rPr>
        <sz val="11"/>
        <color rgb="FF38761D"/>
        <rFont val="Calibri, sans-serif"/>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rPr>
      <t xml:space="preserve">
</t>
    </r>
    <r>
      <rPr>
        <b/>
        <sz val="11"/>
        <color rgb="FF000000"/>
        <rFont val="Calibri, sans-serif"/>
      </rPr>
      <t xml:space="preserve">Deliverable:
</t>
    </r>
    <r>
      <rPr>
        <sz val="11"/>
        <color rgb="FF000000"/>
        <rFont val="Calibri, sans-serif"/>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</si>
  <si>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</si>
  <si>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</si>
  <si>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</si>
  <si>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</si>
  <si>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</si>
  <si>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</si>
  <si>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</si>
  <si>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</si>
  <si>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</si>
  <si>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</si>
  <si>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</si>
  <si>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</si>
  <si>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</si>
  <si>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</si>
  <si>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</si>
  <si>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</si>
  <si>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</si>
  <si>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</si>
  <si>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</si>
  <si>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</si>
  <si>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</si>
  <si>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</si>
  <si>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</si>
  <si>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</si>
  <si>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</si>
  <si>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</si>
  <si>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</si>
  <si>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</si>
  <si>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</si>
  <si>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</si>
  <si>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</si>
  <si>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</si>
  <si>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</si>
  <si>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</si>
  <si>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</si>
  <si>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</si>
  <si>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</si>
  <si>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</si>
  <si>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</si>
  <si>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</si>
  <si>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</si>
  <si>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</si>
  <si>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</si>
  <si>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</si>
  <si>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</si>
  <si>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</si>
  <si>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</si>
  <si>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</si>
  <si>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</si>
  <si>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</si>
  <si>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</si>
  <si>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</si>
  <si>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</si>
  <si>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</si>
  <si>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</si>
  <si>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</si>
  <si>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</si>
  <si>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</si>
  <si>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</si>
  <si>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</si>
  <si>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</si>
  <si>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</si>
  <si>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</si>
  <si>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</si>
  <si>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</si>
  <si>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</si>
  <si>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</si>
  <si>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</si>
  <si>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</si>
  <si>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</si>
  <si>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</si>
  <si>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</si>
  <si>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</si>
  <si>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</si>
  <si>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</si>
  <si>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</si>
  <si>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</si>
  <si>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</si>
  <si>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</si>
  <si>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</si>
  <si>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</si>
  <si>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</si>
  <si>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</si>
  <si>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</si>
  <si>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</si>
  <si>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</si>
  <si>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</si>
  <si>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</si>
  <si>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</si>
  <si>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</si>
  <si>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</si>
  <si>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</si>
  <si>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</si>
  <si>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</si>
  <si>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</si>
  <si>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</si>
  <si>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</si>
  <si>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</si>
  <si>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</si>
  <si>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</si>
  <si>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</si>
  <si>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</si>
  <si>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</si>
  <si>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</si>
  <si>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</si>
  <si>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</si>
  <si>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</si>
  <si>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</si>
  <si>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</si>
  <si>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</si>
  <si>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</si>
  <si>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</si>
  <si>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</si>
  <si>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</si>
  <si>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</si>
  <si>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</si>
  <si>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</si>
  <si>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</si>
  <si>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</si>
  <si>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</si>
  <si>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</si>
  <si>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</si>
  <si>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</si>
  <si>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</si>
  <si>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</si>
  <si>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</si>
  <si>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</si>
  <si>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</si>
  <si>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total</t>
  </si>
  <si>
    <t>average</t>
  </si>
  <si>
    <t>grade</t>
  </si>
  <si>
    <t>total_sum</t>
  </si>
  <si>
    <t>discount</t>
  </si>
  <si>
    <t>rate</t>
  </si>
  <si>
    <t>above 80 in maths and science</t>
  </si>
  <si>
    <t>eligible or not ?</t>
  </si>
  <si>
    <t>discount range</t>
  </si>
  <si>
    <t>C</t>
  </si>
  <si>
    <t>FALSE</t>
  </si>
  <si>
    <t>B</t>
  </si>
  <si>
    <t>TRUE</t>
  </si>
  <si>
    <t>A</t>
  </si>
  <si>
    <t>region</t>
  </si>
  <si>
    <t>total sale</t>
  </si>
  <si>
    <t>south</t>
  </si>
  <si>
    <t>product</t>
  </si>
  <si>
    <t>student id</t>
  </si>
  <si>
    <t>name</t>
  </si>
  <si>
    <t>sales id</t>
  </si>
  <si>
    <t>amount</t>
  </si>
  <si>
    <t>month</t>
  </si>
  <si>
    <t>Find sales values for specific salesperson</t>
  </si>
  <si>
    <t>student name</t>
  </si>
  <si>
    <t>index</t>
  </si>
  <si>
    <t>upper</t>
  </si>
  <si>
    <t>lower</t>
  </si>
  <si>
    <t>employee salary</t>
  </si>
  <si>
    <t>position of product</t>
  </si>
  <si>
    <t>dynamic reference</t>
  </si>
  <si>
    <t>offset function</t>
  </si>
  <si>
    <t>age from join of date</t>
  </si>
  <si>
    <t>date diff</t>
  </si>
  <si>
    <t xml:space="preserve"> today</t>
  </si>
  <si>
    <t>date diffrence from enroll To today</t>
  </si>
  <si>
    <t>round number</t>
  </si>
  <si>
    <t>ceiling number</t>
  </si>
  <si>
    <t>floor number</t>
  </si>
  <si>
    <t>top performing student based on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</si>
</sst>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800]dddd\,\ mmmm\ dd\,\ yyyy"/>
  </numFmts>
  <fonts count="14">
    <font>
      <sz val="11"/>
      <color theme="1"/>
      <name val="Calibri"/>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
      <sz val="11"/>
      <color rgb="FF000000"/>
      <name val="Calibri"/>
    </font>
    <font>
      <b/>
      <sz val="11"/>
      <color rgb="FF000000"/>
      <name val="Calibri"/>
    </font>
    <font>
      <b/>
      <sz val="11"/>
      <color rgb="FF000000"/>
      <name val="Calibri, sans-serif"/>
    </font>
    <font>
      <sz val="11"/>
      <color rgb="FF000000"/>
      <name val="Calibri, sans-serif"/>
    </font>
    <font>
      <b/>
      <sz val="11"/>
      <color rgb="FF38761D"/>
      <name val="Calibri, sans-serif"/>
    </font>
    <font>
      <sz val="11"/>
      <color rgb="FF38761D"/>
      <name val="Calibri, sans-serif"/>
    </font>
    <font>
      <b/>
      <sz val="11"/>
      <color rgb="FF000000"/>
      <name val="Calibri"/>
      <family val="2"/>
    </font>
    <font>
      <sz val="11"/>
      <color rgb="FF000000"/>
      <name val="Calibri"/>
      <family val="2"/>
    </font>
    <font>
      <sz val="11"/>
      <color theme="3" tint="4.9989318521683403E-2"/>
      <name val="Consolas"/>
      <family val="3"/>
    </font>
  </fonts>
  <fills count="3">
    <fill>
      <patternFill patternType="none"/>
    </fill>
    <fill>
      <patternFill patternType="gray125"/>
    </fill>
    <fill>
      <patternFill patternType="solid">
        <fgColor rgb="FFFFF2CC"/>
        <bgColor rgb="FFFFF2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313131"/>
      </left>
      <right style="medium">
        <color rgb="FF313131"/>
      </right>
      <top style="medium">
        <color rgb="FF313131"/>
      </top>
      <bottom style="medium">
        <color rgb="FF313131"/>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41">
    <xf numFmtId="0" fontId="0" fillId="0" borderId="0" xfId="0"/>
    <xf numFmtId="0" fontId="3" fillId="2" borderId="1" xfId="0" applyFont="1" applyFill="1" applyBorder="1" applyAlignment="1">
      <alignment horizontal="center" vertical="center"/>
    </xf>
    <xf numFmtId="0" fontId="4" fillId="0" borderId="0" xfId="0" applyFont="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6" fillId="2" borderId="1" xfId="0" applyFont="1" applyFill="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xf>
    <xf numFmtId="164" fontId="5" fillId="0" borderId="1" xfId="0" applyNumberFormat="1" applyFont="1" applyBorder="1" applyAlignment="1">
      <alignment horizontal="center" vertical="center"/>
    </xf>
    <xf numFmtId="0" fontId="6" fillId="2" borderId="1" xfId="1" applyFont="1" applyFill="1" applyBorder="1" applyAlignment="1">
      <alignment horizontal="center" vertical="center"/>
    </xf>
    <xf numFmtId="2" fontId="6" fillId="2" borderId="1" xfId="1" applyNumberFormat="1" applyFont="1" applyFill="1" applyBorder="1" applyAlignment="1">
      <alignment horizontal="center" vertical="center"/>
    </xf>
    <xf numFmtId="0" fontId="6" fillId="2" borderId="2" xfId="1" applyFont="1" applyFill="1" applyBorder="1" applyAlignment="1">
      <alignment horizontal="center" vertical="center"/>
    </xf>
    <xf numFmtId="0" fontId="5" fillId="0" borderId="1" xfId="1" applyFont="1" applyBorder="1" applyAlignment="1">
      <alignment horizontal="center" vertical="center"/>
    </xf>
    <xf numFmtId="2" fontId="0" fillId="0" borderId="3" xfId="0" applyNumberFormat="1" applyBorder="1"/>
    <xf numFmtId="0" fontId="0" fillId="0" borderId="4" xfId="0" applyBorder="1"/>
    <xf numFmtId="0" fontId="6" fillId="2" borderId="4" xfId="1" applyFont="1" applyFill="1" applyBorder="1" applyAlignment="1">
      <alignment horizontal="center" vertical="center"/>
    </xf>
    <xf numFmtId="2" fontId="0" fillId="0" borderId="4" xfId="0" applyNumberFormat="1" applyBorder="1"/>
    <xf numFmtId="0" fontId="6" fillId="2" borderId="2" xfId="0" applyFont="1" applyFill="1" applyBorder="1" applyAlignment="1">
      <alignment horizontal="center" vertical="center"/>
    </xf>
    <xf numFmtId="0" fontId="4" fillId="0" borderId="4" xfId="0" applyFont="1" applyBorder="1" applyAlignment="1">
      <alignment horizontal="center" vertical="center"/>
    </xf>
    <xf numFmtId="165" fontId="6" fillId="2" borderId="1" xfId="0" applyNumberFormat="1" applyFont="1" applyFill="1" applyBorder="1" applyAlignment="1">
      <alignment horizontal="center" vertical="center"/>
    </xf>
    <xf numFmtId="165" fontId="5" fillId="0" borderId="5" xfId="0" applyNumberFormat="1" applyFont="1" applyBorder="1" applyAlignment="1">
      <alignment horizontal="center" vertical="center"/>
    </xf>
    <xf numFmtId="165" fontId="4" fillId="0" borderId="0" xfId="0" applyNumberFormat="1" applyFont="1" applyAlignment="1">
      <alignment horizontal="center" vertical="center"/>
    </xf>
    <xf numFmtId="165" fontId="0" fillId="0" borderId="0" xfId="0" applyNumberFormat="1"/>
    <xf numFmtId="0" fontId="11" fillId="2" borderId="2" xfId="0" applyFont="1" applyFill="1" applyBorder="1" applyAlignment="1">
      <alignment horizontal="center" vertical="center"/>
    </xf>
    <xf numFmtId="0" fontId="2" fillId="0" borderId="0" xfId="0" applyFont="1" applyAlignment="1">
      <alignment horizontal="center" vertical="center"/>
    </xf>
    <xf numFmtId="0" fontId="12" fillId="0" borderId="1" xfId="0" applyFont="1" applyBorder="1" applyAlignment="1">
      <alignment horizontal="center" vertical="center"/>
    </xf>
    <xf numFmtId="0" fontId="11" fillId="2" borderId="2" xfId="1" applyFont="1" applyFill="1" applyBorder="1" applyAlignment="1">
      <alignment horizontal="center" vertical="center"/>
    </xf>
    <xf numFmtId="0" fontId="11" fillId="2" borderId="1" xfId="0" applyFont="1" applyFill="1" applyBorder="1" applyAlignment="1">
      <alignment horizontal="center" vertical="center"/>
    </xf>
    <xf numFmtId="0" fontId="13" fillId="0" borderId="6" xfId="0" applyFont="1" applyBorder="1" applyAlignment="1">
      <alignment horizontal="left" vertical="center" indent="1"/>
    </xf>
    <xf numFmtId="0" fontId="1" fillId="0" borderId="0" xfId="0" applyFont="1"/>
    <xf numFmtId="14" fontId="0" fillId="0" borderId="0" xfId="0" applyNumberFormat="1"/>
    <xf numFmtId="14" fontId="6" fillId="2" borderId="1" xfId="0" applyNumberFormat="1" applyFont="1" applyFill="1" applyBorder="1" applyAlignment="1">
      <alignment horizontal="center" vertical="center"/>
    </xf>
    <xf numFmtId="14" fontId="5" fillId="0" borderId="1" xfId="0" applyNumberFormat="1" applyFont="1" applyBorder="1" applyAlignment="1">
      <alignment horizontal="center" vertical="center"/>
    </xf>
    <xf numFmtId="14" fontId="4" fillId="0" borderId="0" xfId="0" applyNumberFormat="1" applyFont="1" applyAlignment="1">
      <alignment horizontal="center" vertical="center"/>
    </xf>
    <xf numFmtId="14" fontId="5" fillId="0" borderId="1" xfId="1" applyNumberFormat="1" applyFont="1" applyBorder="1" applyAlignment="1">
      <alignment horizontal="center" vertical="center"/>
    </xf>
    <xf numFmtId="0" fontId="11" fillId="2" borderId="4" xfId="1" applyFont="1" applyFill="1" applyBorder="1" applyAlignment="1">
      <alignment horizontal="center" vertical="center"/>
    </xf>
    <xf numFmtId="0" fontId="6" fillId="2" borderId="3" xfId="1" applyFont="1" applyFill="1" applyBorder="1" applyAlignment="1">
      <alignment horizontal="center" vertical="center"/>
    </xf>
    <xf numFmtId="0" fontId="0" fillId="0" borderId="7" xfId="0" applyBorder="1"/>
    <xf numFmtId="14" fontId="11" fillId="2" borderId="4" xfId="0" applyNumberFormat="1" applyFont="1" applyFill="1" applyBorder="1" applyAlignment="1">
      <alignment horizontal="center" vertical="center"/>
    </xf>
    <xf numFmtId="14" fontId="0" fillId="0" borderId="4" xfId="0" applyNumberFormat="1" applyBorder="1"/>
  </cellXfs>
  <cellStyles count="2">
    <cellStyle name="Normal" xfId="0" builtinId="0"/>
    <cellStyle name="Normal 2" xfId="1" xr:uid="{6C60230D-DBF2-4B4C-8C71-77BD19F533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topLeftCell="A34" workbookViewId="0">
      <selection activeCell="A50" sqref="A50"/>
    </sheetView>
  </sheetViews>
  <sheetFormatPr defaultColWidth="14.42578125" defaultRowHeight="15" customHeight="1"/>
  <cols>
    <col min="1" max="1" width="75.42578125" customWidth="1"/>
  </cols>
  <sheetData>
    <row r="1" spans="1:26">
      <c r="A1" s="1" t="s">
        <v>0</v>
      </c>
      <c r="B1" s="2"/>
      <c r="C1" s="2"/>
      <c r="D1" s="2"/>
      <c r="E1" s="2"/>
      <c r="F1" s="2"/>
      <c r="G1" s="2"/>
      <c r="H1" s="2"/>
      <c r="I1" s="2"/>
      <c r="J1" s="2"/>
      <c r="K1" s="2"/>
      <c r="L1" s="2"/>
      <c r="M1" s="2"/>
      <c r="N1" s="2"/>
      <c r="O1" s="2"/>
      <c r="P1" s="2"/>
      <c r="Q1" s="2"/>
      <c r="R1" s="2"/>
      <c r="S1" s="2"/>
      <c r="T1" s="2"/>
      <c r="U1" s="2"/>
      <c r="V1" s="2"/>
      <c r="W1" s="2"/>
      <c r="X1" s="2"/>
      <c r="Y1" s="2"/>
      <c r="Z1" s="2"/>
    </row>
    <row r="2" spans="1:26">
      <c r="A2" s="3" t="s">
        <v>1</v>
      </c>
      <c r="B2" s="2"/>
      <c r="C2" s="2"/>
      <c r="D2" s="2"/>
      <c r="E2" s="2"/>
      <c r="F2" s="2"/>
      <c r="G2" s="2"/>
      <c r="H2" s="2"/>
      <c r="I2" s="2"/>
      <c r="J2" s="2"/>
      <c r="K2" s="2"/>
      <c r="L2" s="2"/>
      <c r="M2" s="2"/>
      <c r="N2" s="2"/>
      <c r="O2" s="2"/>
      <c r="P2" s="2"/>
      <c r="Q2" s="2"/>
      <c r="R2" s="2"/>
      <c r="S2" s="2"/>
      <c r="T2" s="2"/>
      <c r="U2" s="2"/>
      <c r="V2" s="2"/>
      <c r="W2" s="2"/>
      <c r="X2" s="2"/>
      <c r="Y2" s="2"/>
      <c r="Z2" s="2"/>
    </row>
    <row r="3" spans="1:26">
      <c r="A3" s="2"/>
      <c r="B3" s="2"/>
      <c r="C3" s="2"/>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2"/>
      <c r="L4" s="2"/>
      <c r="M4" s="2"/>
      <c r="N4" s="2"/>
      <c r="O4" s="2"/>
      <c r="P4" s="2"/>
      <c r="Q4" s="2"/>
      <c r="R4" s="2"/>
      <c r="S4" s="2"/>
      <c r="T4" s="2"/>
      <c r="U4" s="2"/>
      <c r="V4" s="2"/>
      <c r="W4" s="2"/>
      <c r="X4" s="2"/>
      <c r="Y4" s="2"/>
      <c r="Z4" s="2"/>
    </row>
    <row r="5" spans="1:26">
      <c r="A5" s="1" t="s">
        <v>2</v>
      </c>
      <c r="B5" s="2"/>
      <c r="C5" s="2"/>
      <c r="D5" s="2"/>
      <c r="E5" s="2"/>
      <c r="F5" s="2"/>
      <c r="G5" s="2"/>
      <c r="H5" s="2"/>
      <c r="I5" s="2"/>
      <c r="J5" s="2"/>
      <c r="K5" s="2"/>
      <c r="L5" s="2"/>
      <c r="M5" s="2"/>
      <c r="N5" s="2"/>
      <c r="O5" s="2"/>
      <c r="P5" s="2"/>
      <c r="Q5" s="2"/>
      <c r="R5" s="2"/>
      <c r="S5" s="2"/>
      <c r="T5" s="2"/>
      <c r="U5" s="2"/>
      <c r="V5" s="2"/>
      <c r="W5" s="2"/>
      <c r="X5" s="2"/>
      <c r="Y5" s="2"/>
      <c r="Z5" s="2"/>
    </row>
    <row r="6" spans="1:26">
      <c r="A6" s="4" t="s">
        <v>3</v>
      </c>
      <c r="B6" s="2"/>
      <c r="C6" s="2"/>
      <c r="D6" s="2"/>
      <c r="E6" s="2"/>
      <c r="F6" s="2"/>
      <c r="G6" s="2"/>
      <c r="H6" s="2"/>
      <c r="I6" s="2"/>
      <c r="J6" s="2"/>
      <c r="K6" s="2"/>
      <c r="L6" s="2"/>
      <c r="M6" s="2"/>
      <c r="N6" s="2"/>
      <c r="O6" s="2"/>
      <c r="P6" s="2"/>
      <c r="Q6" s="2"/>
      <c r="R6" s="2"/>
      <c r="S6" s="2"/>
      <c r="T6" s="2"/>
      <c r="U6" s="2"/>
      <c r="V6" s="2"/>
      <c r="W6" s="2"/>
      <c r="X6" s="2"/>
      <c r="Y6" s="2"/>
      <c r="Z6" s="2"/>
    </row>
    <row r="7" spans="1:26">
      <c r="A7" s="5" t="s">
        <v>4</v>
      </c>
      <c r="B7" s="2"/>
      <c r="C7" s="2"/>
      <c r="D7" s="2"/>
      <c r="E7" s="2"/>
      <c r="F7" s="2"/>
      <c r="G7" s="2"/>
      <c r="H7" s="2"/>
      <c r="I7" s="2"/>
      <c r="J7" s="2"/>
      <c r="K7" s="2"/>
      <c r="L7" s="2"/>
      <c r="M7" s="2"/>
      <c r="N7" s="2"/>
      <c r="O7" s="2"/>
      <c r="P7" s="2"/>
      <c r="Q7" s="2"/>
      <c r="R7" s="2"/>
      <c r="S7" s="2"/>
      <c r="T7" s="2"/>
      <c r="U7" s="2"/>
      <c r="V7" s="2"/>
      <c r="W7" s="2"/>
      <c r="X7" s="2"/>
      <c r="Y7" s="2"/>
      <c r="Z7" s="2"/>
    </row>
    <row r="8" spans="1:26">
      <c r="A8" s="5" t="s">
        <v>5</v>
      </c>
      <c r="B8" s="2"/>
      <c r="C8" s="2"/>
      <c r="D8" s="2"/>
      <c r="E8" s="2"/>
      <c r="F8" s="2"/>
      <c r="G8" s="2"/>
      <c r="H8" s="2"/>
      <c r="I8" s="2"/>
      <c r="J8" s="2"/>
      <c r="K8" s="2"/>
      <c r="L8" s="2"/>
      <c r="M8" s="2"/>
      <c r="N8" s="2"/>
      <c r="O8" s="2"/>
      <c r="P8" s="2"/>
      <c r="Q8" s="2"/>
      <c r="R8" s="2"/>
      <c r="S8" s="2"/>
      <c r="T8" s="2"/>
      <c r="U8" s="2"/>
      <c r="V8" s="2"/>
      <c r="W8" s="2"/>
      <c r="X8" s="2"/>
      <c r="Y8" s="2"/>
      <c r="Z8" s="2"/>
    </row>
    <row r="9" spans="1:26">
      <c r="A9" s="5"/>
      <c r="B9" s="2"/>
      <c r="C9" s="2"/>
      <c r="D9" s="2"/>
      <c r="E9" s="2"/>
      <c r="F9" s="2"/>
      <c r="G9" s="2"/>
      <c r="H9" s="2"/>
      <c r="I9" s="2"/>
      <c r="J9" s="2"/>
      <c r="K9" s="2"/>
      <c r="L9" s="2"/>
      <c r="M9" s="2"/>
      <c r="N9" s="2"/>
      <c r="O9" s="2"/>
      <c r="P9" s="2"/>
      <c r="Q9" s="2"/>
      <c r="R9" s="2"/>
      <c r="S9" s="2"/>
      <c r="T9" s="2"/>
      <c r="U9" s="2"/>
      <c r="V9" s="2"/>
      <c r="W9" s="2"/>
      <c r="X9" s="2"/>
      <c r="Y9" s="2"/>
      <c r="Z9" s="2"/>
    </row>
    <row r="10" spans="1:26">
      <c r="A10" s="4" t="s">
        <v>6</v>
      </c>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5" t="s">
        <v>7</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5" t="s">
        <v>8</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5"/>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4" t="s">
        <v>9</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5" t="s">
        <v>10</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5" t="s">
        <v>11</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4" t="s">
        <v>12</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5"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5"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5" t="s">
        <v>15</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5"/>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4"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5" t="s">
        <v>17</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5" t="s">
        <v>18</v>
      </c>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5"/>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4" t="s">
        <v>19</v>
      </c>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5" t="s">
        <v>20</v>
      </c>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5" t="s">
        <v>21</v>
      </c>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5"/>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4" t="s">
        <v>22</v>
      </c>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5" t="s">
        <v>23</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5" t="s">
        <v>24</v>
      </c>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5"/>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4" t="s">
        <v>25</v>
      </c>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5" t="s">
        <v>26</v>
      </c>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5" t="s">
        <v>27</v>
      </c>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5"/>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4" t="s">
        <v>28</v>
      </c>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5" t="s">
        <v>29</v>
      </c>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5"/>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4" t="s">
        <v>30</v>
      </c>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5" t="s">
        <v>31</v>
      </c>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5"/>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4" t="s">
        <v>32</v>
      </c>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5" t="s">
        <v>33</v>
      </c>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5"/>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4" t="s">
        <v>34</v>
      </c>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5" t="s">
        <v>35</v>
      </c>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5" t="s">
        <v>36</v>
      </c>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5"/>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4" t="s">
        <v>37</v>
      </c>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5" t="s">
        <v>38</v>
      </c>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5"/>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4" t="s">
        <v>39</v>
      </c>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5" t="s">
        <v>40</v>
      </c>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1000"/>
  <sheetViews>
    <sheetView topLeftCell="A27" workbookViewId="0">
      <selection activeCell="K20" sqref="K20"/>
    </sheetView>
  </sheetViews>
  <sheetFormatPr defaultColWidth="14.42578125" defaultRowHeight="15" customHeight="1"/>
  <cols>
    <col min="1" max="1" width="39.42578125" customWidth="1"/>
    <col min="2" max="2" width="10.42578125" customWidth="1"/>
    <col min="3" max="3" width="5.85546875" customWidth="1"/>
    <col min="4" max="4" width="7.5703125" customWidth="1"/>
    <col min="5" max="5" width="7.28515625" customWidth="1"/>
    <col min="6" max="6" width="18.85546875" style="31" customWidth="1"/>
    <col min="7" max="7" width="8.7109375" customWidth="1"/>
    <col min="8" max="8" width="17.7109375" customWidth="1"/>
    <col min="9" max="9" width="20.42578125" customWidth="1"/>
    <col min="10" max="10" width="29.28515625" customWidth="1"/>
    <col min="11" max="11" width="14.140625" customWidth="1"/>
    <col min="12" max="12" width="12.28515625" customWidth="1"/>
    <col min="13" max="13" width="12.7109375" customWidth="1"/>
    <col min="14" max="14" width="27.140625" customWidth="1"/>
    <col min="15" max="15" width="33.7109375" customWidth="1"/>
    <col min="16" max="16" width="5.85546875" customWidth="1"/>
    <col min="17" max="17" width="8.7109375" customWidth="1"/>
    <col min="18" max="18" width="21.85546875" customWidth="1"/>
    <col min="19" max="26" width="8.7109375" customWidth="1"/>
  </cols>
  <sheetData>
    <row r="1" spans="1:26">
      <c r="A1" s="6" t="s">
        <v>41</v>
      </c>
      <c r="B1" s="6" t="s">
        <v>42</v>
      </c>
      <c r="C1" s="6" t="s">
        <v>43</v>
      </c>
      <c r="D1" s="6" t="s">
        <v>44</v>
      </c>
      <c r="E1" s="6" t="s">
        <v>45</v>
      </c>
      <c r="F1" s="32" t="s">
        <v>46</v>
      </c>
      <c r="G1" s="11" t="s">
        <v>130</v>
      </c>
      <c r="H1" s="12" t="s">
        <v>131</v>
      </c>
      <c r="I1" s="12" t="s">
        <v>132</v>
      </c>
      <c r="J1" s="37" t="s">
        <v>136</v>
      </c>
      <c r="K1" s="36" t="s">
        <v>154</v>
      </c>
      <c r="L1" s="36" t="s">
        <v>156</v>
      </c>
      <c r="M1" s="36" t="s">
        <v>157</v>
      </c>
      <c r="N1" s="39" t="s">
        <v>164</v>
      </c>
      <c r="O1" s="39" t="s">
        <v>165</v>
      </c>
      <c r="S1" s="7"/>
      <c r="T1" s="7"/>
      <c r="U1" s="7"/>
      <c r="V1" s="7"/>
      <c r="W1" s="7"/>
      <c r="X1" s="7"/>
      <c r="Y1" s="7"/>
      <c r="Z1" s="7"/>
    </row>
    <row r="2" spans="1:26">
      <c r="A2" s="8">
        <v>1001</v>
      </c>
      <c r="B2" s="8" t="s">
        <v>47</v>
      </c>
      <c r="C2" s="8">
        <v>61</v>
      </c>
      <c r="D2" s="8">
        <v>48</v>
      </c>
      <c r="E2" s="8">
        <v>76</v>
      </c>
      <c r="F2" s="33">
        <v>43101</v>
      </c>
      <c r="G2" s="14">
        <f>SUM(C2:E2)</f>
        <v>185</v>
      </c>
      <c r="H2" s="15">
        <f>SUM(G2/$R$5 *100)</f>
        <v>61.666666666666671</v>
      </c>
      <c r="I2" s="15" t="str" cm="1">
        <f t="array" ref="I2">_xlfn.IFS(H2&gt;90,"A",H2&gt;70,"B",H2&gt;50,"C")</f>
        <v>C</v>
      </c>
      <c r="J2" s="38" t="str">
        <f>IF(AND(C2&gt;80,D2&gt;80),"TRUE","FALSE")</f>
        <v>FALSE</v>
      </c>
      <c r="K2" s="15" t="str">
        <f>LEFT(B2,FIND(" ",B2)-1)</f>
        <v>Student</v>
      </c>
      <c r="L2" s="15" t="str">
        <f>UPPER(B2)</f>
        <v>STUDENT 1</v>
      </c>
      <c r="M2" s="15" t="str">
        <f>LOWER(B2)</f>
        <v>student 1</v>
      </c>
      <c r="N2" s="40">
        <f ca="1">TODAY()</f>
        <v>45945</v>
      </c>
      <c r="O2" s="15">
        <f ca="1">DATEDIF(F2,TODAY(),"D")</f>
        <v>2844</v>
      </c>
      <c r="S2" s="7"/>
      <c r="T2" s="7"/>
      <c r="U2" s="7"/>
      <c r="V2" s="7"/>
      <c r="W2" s="7"/>
      <c r="X2" s="7"/>
      <c r="Y2" s="7"/>
      <c r="Z2" s="7"/>
    </row>
    <row r="3" spans="1:26">
      <c r="A3" s="8">
        <v>1002</v>
      </c>
      <c r="B3" s="8" t="s">
        <v>48</v>
      </c>
      <c r="C3" s="8">
        <v>78</v>
      </c>
      <c r="D3" s="8">
        <v>76</v>
      </c>
      <c r="E3" s="8">
        <v>70</v>
      </c>
      <c r="F3" s="33">
        <v>43281</v>
      </c>
      <c r="G3" s="14">
        <f t="shared" ref="G3:G21" si="0">SUM(C3:E3)</f>
        <v>224</v>
      </c>
      <c r="H3" s="15">
        <f t="shared" ref="H3:H21" si="1">SUM(G3/$R$5 *100)</f>
        <v>74.666666666666671</v>
      </c>
      <c r="I3" s="15" t="str" cm="1">
        <f t="array" ref="I3">_xlfn.IFS(H3&gt;90,"A",H3&gt;70,"B",H3&gt;50,"C")</f>
        <v>B</v>
      </c>
      <c r="J3" s="38" t="str">
        <f t="shared" ref="J3:J21" si="2">IF(AND(C3&gt;80,D3&gt;80),"TRUE","FALSE")</f>
        <v>FALSE</v>
      </c>
      <c r="K3" s="15" t="str">
        <f t="shared" ref="K3:K21" si="3">LEFT(B3,FIND(" ",B3)-1)</f>
        <v>Student</v>
      </c>
      <c r="L3" s="15" t="str">
        <f t="shared" ref="L3:L21" si="4">UPPER(B3)</f>
        <v>STUDENT 2</v>
      </c>
      <c r="M3" s="15" t="str">
        <f t="shared" ref="M3:M21" si="5">LOWER(B3)</f>
        <v>student 2</v>
      </c>
      <c r="N3" s="40">
        <f t="shared" ref="N3:N21" ca="1" si="6">TODAY()</f>
        <v>45945</v>
      </c>
      <c r="O3" s="15">
        <f t="shared" ref="O3:O21" ca="1" si="7">DATEDIF(F3,TODAY(),"D")</f>
        <v>2664</v>
      </c>
      <c r="S3" s="7"/>
      <c r="T3" s="7"/>
      <c r="U3" s="7"/>
      <c r="V3" s="7"/>
      <c r="W3" s="7"/>
      <c r="X3" s="7"/>
      <c r="Y3" s="7"/>
      <c r="Z3" s="7"/>
    </row>
    <row r="4" spans="1:26">
      <c r="A4" s="8">
        <v>1003</v>
      </c>
      <c r="B4" s="8" t="s">
        <v>49</v>
      </c>
      <c r="C4" s="8">
        <v>97</v>
      </c>
      <c r="D4" s="8">
        <v>60</v>
      </c>
      <c r="E4" s="8">
        <v>51</v>
      </c>
      <c r="F4" s="33">
        <v>43461</v>
      </c>
      <c r="G4" s="14">
        <f t="shared" si="0"/>
        <v>208</v>
      </c>
      <c r="H4" s="15">
        <f t="shared" si="1"/>
        <v>69.333333333333343</v>
      </c>
      <c r="I4" s="15" t="str" cm="1">
        <f t="array" ref="I4">_xlfn.IFS(H4&gt;90,"A",H4&gt;70,"B",H4&gt;50,"C")</f>
        <v>C</v>
      </c>
      <c r="J4" s="38" t="str">
        <f t="shared" si="2"/>
        <v>FALSE</v>
      </c>
      <c r="K4" s="15" t="str">
        <f t="shared" si="3"/>
        <v>Student</v>
      </c>
      <c r="L4" s="15" t="str">
        <f t="shared" si="4"/>
        <v>STUDENT 3</v>
      </c>
      <c r="M4" s="15" t="str">
        <f t="shared" si="5"/>
        <v>student 3</v>
      </c>
      <c r="N4" s="40">
        <f t="shared" ca="1" si="6"/>
        <v>45945</v>
      </c>
      <c r="O4" s="15">
        <f t="shared" ca="1" si="7"/>
        <v>2484</v>
      </c>
      <c r="R4" s="16" t="s">
        <v>133</v>
      </c>
      <c r="S4" s="7"/>
      <c r="T4" s="7"/>
      <c r="U4" s="7"/>
      <c r="V4" s="7"/>
      <c r="W4" s="7"/>
      <c r="X4" s="7"/>
      <c r="Y4" s="7"/>
      <c r="Z4" s="7"/>
    </row>
    <row r="5" spans="1:26">
      <c r="A5" s="8">
        <v>1004</v>
      </c>
      <c r="B5" s="8" t="s">
        <v>50</v>
      </c>
      <c r="C5" s="8">
        <v>74</v>
      </c>
      <c r="D5" s="8">
        <v>55</v>
      </c>
      <c r="E5" s="8">
        <v>46</v>
      </c>
      <c r="F5" s="33">
        <v>43641</v>
      </c>
      <c r="G5" s="14">
        <f t="shared" si="0"/>
        <v>175</v>
      </c>
      <c r="H5" s="15">
        <f t="shared" si="1"/>
        <v>58.333333333333336</v>
      </c>
      <c r="I5" s="15" t="str" cm="1">
        <f t="array" ref="I5">_xlfn.IFS(H5&gt;90,"A",H5&gt;70,"B",H5&gt;50,"C")</f>
        <v>C</v>
      </c>
      <c r="J5" s="38" t="str">
        <f t="shared" si="2"/>
        <v>FALSE</v>
      </c>
      <c r="K5" s="15" t="str">
        <f t="shared" si="3"/>
        <v>Student</v>
      </c>
      <c r="L5" s="15" t="str">
        <f t="shared" si="4"/>
        <v>STUDENT 4</v>
      </c>
      <c r="M5" s="15" t="str">
        <f t="shared" si="5"/>
        <v>student 4</v>
      </c>
      <c r="N5" s="40">
        <f t="shared" ca="1" si="6"/>
        <v>45945</v>
      </c>
      <c r="O5" s="15">
        <f t="shared" ca="1" si="7"/>
        <v>2304</v>
      </c>
      <c r="R5">
        <v>300</v>
      </c>
      <c r="S5" s="7"/>
      <c r="T5" s="7"/>
      <c r="U5" s="7"/>
      <c r="V5" s="7"/>
      <c r="W5" s="7"/>
      <c r="X5" s="7"/>
      <c r="Y5" s="7"/>
      <c r="Z5" s="7"/>
    </row>
    <row r="6" spans="1:26">
      <c r="A6" s="8">
        <v>1005</v>
      </c>
      <c r="B6" s="8" t="s">
        <v>51</v>
      </c>
      <c r="C6" s="8">
        <v>68</v>
      </c>
      <c r="D6" s="8">
        <v>74</v>
      </c>
      <c r="E6" s="8">
        <v>84</v>
      </c>
      <c r="F6" s="33">
        <v>43821</v>
      </c>
      <c r="G6" s="14">
        <f t="shared" si="0"/>
        <v>226</v>
      </c>
      <c r="H6" s="15">
        <f t="shared" si="1"/>
        <v>75.333333333333329</v>
      </c>
      <c r="I6" s="15" t="str" cm="1">
        <f t="array" ref="I6">_xlfn.IFS(H6&gt;90,"A",H6&gt;70,"B",H6&gt;50,"C")</f>
        <v>B</v>
      </c>
      <c r="J6" s="38" t="str">
        <f t="shared" si="2"/>
        <v>FALSE</v>
      </c>
      <c r="K6" s="15" t="str">
        <f t="shared" si="3"/>
        <v>Student</v>
      </c>
      <c r="L6" s="15" t="str">
        <f t="shared" si="4"/>
        <v>STUDENT 5</v>
      </c>
      <c r="M6" s="15" t="str">
        <f t="shared" si="5"/>
        <v>student 5</v>
      </c>
      <c r="N6" s="40">
        <f t="shared" ca="1" si="6"/>
        <v>45945</v>
      </c>
      <c r="O6" s="15">
        <f t="shared" ca="1" si="7"/>
        <v>2124</v>
      </c>
      <c r="S6" s="7"/>
      <c r="T6" s="7"/>
      <c r="U6" s="7"/>
      <c r="V6" s="7"/>
      <c r="W6" s="7"/>
      <c r="X6" s="7"/>
      <c r="Y6" s="7"/>
      <c r="Z6" s="7"/>
    </row>
    <row r="7" spans="1:26">
      <c r="A7" s="8">
        <v>1006</v>
      </c>
      <c r="B7" s="8" t="s">
        <v>52</v>
      </c>
      <c r="C7" s="8">
        <v>80</v>
      </c>
      <c r="D7" s="8">
        <v>70</v>
      </c>
      <c r="E7" s="8">
        <v>65</v>
      </c>
      <c r="F7" s="33">
        <v>44001</v>
      </c>
      <c r="G7" s="14">
        <f t="shared" si="0"/>
        <v>215</v>
      </c>
      <c r="H7" s="15">
        <f t="shared" si="1"/>
        <v>71.666666666666671</v>
      </c>
      <c r="I7" s="15" t="str" cm="1">
        <f t="array" ref="I7">_xlfn.IFS(H7&gt;90,"A",H7&gt;70,"B",H7&gt;50,"C")</f>
        <v>B</v>
      </c>
      <c r="J7" s="38" t="str">
        <f t="shared" si="2"/>
        <v>FALSE</v>
      </c>
      <c r="K7" s="15" t="str">
        <f t="shared" si="3"/>
        <v>Student</v>
      </c>
      <c r="L7" s="15" t="str">
        <f t="shared" si="4"/>
        <v>STUDENT 6</v>
      </c>
      <c r="M7" s="15" t="str">
        <f t="shared" si="5"/>
        <v>student 6</v>
      </c>
      <c r="N7" s="40">
        <f t="shared" ca="1" si="6"/>
        <v>45945</v>
      </c>
      <c r="O7" s="15">
        <f t="shared" ca="1" si="7"/>
        <v>1944</v>
      </c>
      <c r="S7" s="7"/>
      <c r="T7" s="7"/>
      <c r="U7" s="7"/>
      <c r="V7" s="7"/>
      <c r="W7" s="7"/>
      <c r="X7" s="7"/>
      <c r="Y7" s="7"/>
      <c r="Z7" s="7"/>
    </row>
    <row r="8" spans="1:26">
      <c r="A8" s="8">
        <v>1007</v>
      </c>
      <c r="B8" s="8" t="s">
        <v>53</v>
      </c>
      <c r="C8" s="8">
        <v>75</v>
      </c>
      <c r="D8" s="8">
        <v>47</v>
      </c>
      <c r="E8" s="8">
        <v>78</v>
      </c>
      <c r="F8" s="33">
        <v>44181</v>
      </c>
      <c r="G8" s="14">
        <f t="shared" si="0"/>
        <v>200</v>
      </c>
      <c r="H8" s="15">
        <f t="shared" si="1"/>
        <v>66.666666666666657</v>
      </c>
      <c r="I8" s="15" t="str" cm="1">
        <f t="array" ref="I8">_xlfn.IFS(H8&gt;90,"A",H8&gt;70,"B",H8&gt;50,"C")</f>
        <v>C</v>
      </c>
      <c r="J8" s="38" t="str">
        <f t="shared" si="2"/>
        <v>FALSE</v>
      </c>
      <c r="K8" s="15" t="str">
        <f t="shared" si="3"/>
        <v>Student</v>
      </c>
      <c r="L8" s="15" t="str">
        <f t="shared" si="4"/>
        <v>STUDENT 7</v>
      </c>
      <c r="M8" s="15" t="str">
        <f t="shared" si="5"/>
        <v>student 7</v>
      </c>
      <c r="N8" s="40">
        <f t="shared" ca="1" si="6"/>
        <v>45945</v>
      </c>
      <c r="O8" s="15">
        <f t="shared" ca="1" si="7"/>
        <v>1764</v>
      </c>
      <c r="R8" s="12" t="s">
        <v>148</v>
      </c>
      <c r="S8" s="12" t="s">
        <v>149</v>
      </c>
      <c r="T8" s="7"/>
      <c r="U8" s="7"/>
      <c r="V8" s="7"/>
      <c r="W8" s="7"/>
      <c r="X8" s="7"/>
      <c r="Y8" s="7"/>
      <c r="Z8" s="7"/>
    </row>
    <row r="9" spans="1:26">
      <c r="A9" s="8">
        <v>1008</v>
      </c>
      <c r="B9" s="8" t="s">
        <v>54</v>
      </c>
      <c r="C9" s="8">
        <v>94</v>
      </c>
      <c r="D9" s="8">
        <v>67</v>
      </c>
      <c r="E9" s="8">
        <v>64</v>
      </c>
      <c r="F9" s="33">
        <v>44361</v>
      </c>
      <c r="G9" s="14">
        <f t="shared" si="0"/>
        <v>225</v>
      </c>
      <c r="H9" s="15">
        <f t="shared" si="1"/>
        <v>75</v>
      </c>
      <c r="I9" s="15" t="str" cm="1">
        <f t="array" ref="I9">_xlfn.IFS(H9&gt;90,"A",H9&gt;70,"B",H9&gt;50,"C")</f>
        <v>B</v>
      </c>
      <c r="J9" s="38" t="str">
        <f t="shared" si="2"/>
        <v>FALSE</v>
      </c>
      <c r="K9" s="15" t="str">
        <f t="shared" si="3"/>
        <v>Student</v>
      </c>
      <c r="L9" s="15" t="str">
        <f t="shared" si="4"/>
        <v>STUDENT 8</v>
      </c>
      <c r="M9" s="15" t="str">
        <f t="shared" si="5"/>
        <v>student 8</v>
      </c>
      <c r="N9" s="40">
        <f t="shared" ca="1" si="6"/>
        <v>45945</v>
      </c>
      <c r="O9" s="15">
        <f t="shared" ca="1" si="7"/>
        <v>1584</v>
      </c>
      <c r="R9">
        <v>1006</v>
      </c>
      <c r="S9" s="7" t="str">
        <f>VLOOKUP(R9,A1:J21,2)</f>
        <v>Student 6</v>
      </c>
      <c r="T9" s="7"/>
      <c r="U9" s="7"/>
      <c r="V9" s="7"/>
      <c r="W9" s="7"/>
      <c r="X9" s="7"/>
      <c r="Y9" s="7"/>
      <c r="Z9" s="7"/>
    </row>
    <row r="10" spans="1:26">
      <c r="A10" s="8">
        <v>1009</v>
      </c>
      <c r="B10" s="8" t="s">
        <v>55</v>
      </c>
      <c r="C10" s="8">
        <v>41</v>
      </c>
      <c r="D10" s="8">
        <v>75</v>
      </c>
      <c r="E10" s="8">
        <v>56</v>
      </c>
      <c r="F10" s="33">
        <v>44541</v>
      </c>
      <c r="G10" s="14">
        <f t="shared" si="0"/>
        <v>172</v>
      </c>
      <c r="H10" s="15">
        <f t="shared" si="1"/>
        <v>57.333333333333336</v>
      </c>
      <c r="I10" s="15" t="str" cm="1">
        <f t="array" ref="I10">_xlfn.IFS(H10&gt;90,"A",H10&gt;70,"B",H10&gt;50,"C")</f>
        <v>C</v>
      </c>
      <c r="J10" s="38" t="str">
        <f t="shared" si="2"/>
        <v>FALSE</v>
      </c>
      <c r="K10" s="15" t="str">
        <f t="shared" si="3"/>
        <v>Student</v>
      </c>
      <c r="L10" s="15" t="str">
        <f t="shared" si="4"/>
        <v>STUDENT 9</v>
      </c>
      <c r="M10" s="15" t="str">
        <f t="shared" si="5"/>
        <v>student 9</v>
      </c>
      <c r="N10" s="40">
        <f t="shared" ca="1" si="6"/>
        <v>45945</v>
      </c>
      <c r="O10" s="15">
        <f t="shared" ca="1" si="7"/>
        <v>1404</v>
      </c>
      <c r="S10" s="7"/>
      <c r="T10" s="7"/>
      <c r="U10" s="7"/>
      <c r="V10" s="7"/>
      <c r="W10" s="7"/>
      <c r="X10" s="7"/>
      <c r="Y10" s="7"/>
      <c r="Z10" s="7"/>
    </row>
    <row r="11" spans="1:26" ht="15.75" thickBot="1">
      <c r="A11" s="8">
        <v>1010</v>
      </c>
      <c r="B11" s="8" t="s">
        <v>56</v>
      </c>
      <c r="C11" s="8">
        <v>98</v>
      </c>
      <c r="D11" s="8">
        <v>54</v>
      </c>
      <c r="E11" s="8">
        <v>58</v>
      </c>
      <c r="F11" s="33">
        <v>44721</v>
      </c>
      <c r="G11" s="14">
        <f t="shared" si="0"/>
        <v>210</v>
      </c>
      <c r="H11" s="15">
        <f t="shared" si="1"/>
        <v>70</v>
      </c>
      <c r="I11" s="15" t="str" cm="1">
        <f t="array" ref="I11">_xlfn.IFS(H11&gt;90,"A",H11&gt;70,"B",H11&gt;50,"C")</f>
        <v>C</v>
      </c>
      <c r="J11" s="38" t="str">
        <f t="shared" si="2"/>
        <v>FALSE</v>
      </c>
      <c r="K11" s="15" t="str">
        <f t="shared" si="3"/>
        <v>Student</v>
      </c>
      <c r="L11" s="15" t="str">
        <f t="shared" si="4"/>
        <v>STUDENT 10</v>
      </c>
      <c r="M11" s="15" t="str">
        <f t="shared" si="5"/>
        <v>student 10</v>
      </c>
      <c r="N11" s="40">
        <f t="shared" ca="1" si="6"/>
        <v>45945</v>
      </c>
      <c r="O11" s="15">
        <f t="shared" ca="1" si="7"/>
        <v>1224</v>
      </c>
      <c r="R11" s="27" t="s">
        <v>160</v>
      </c>
      <c r="S11" s="7"/>
      <c r="T11" s="7"/>
      <c r="U11" s="7"/>
      <c r="V11" s="7"/>
      <c r="W11" s="7"/>
      <c r="X11" s="7"/>
      <c r="Y11" s="7"/>
      <c r="Z11" s="7"/>
    </row>
    <row r="12" spans="1:26" ht="15.75" thickBot="1">
      <c r="A12" s="8">
        <v>1011</v>
      </c>
      <c r="B12" s="8" t="s">
        <v>57</v>
      </c>
      <c r="C12" s="8">
        <v>73</v>
      </c>
      <c r="D12" s="8">
        <v>79</v>
      </c>
      <c r="E12" s="8">
        <v>53</v>
      </c>
      <c r="F12" s="33">
        <v>44901</v>
      </c>
      <c r="G12" s="14">
        <f t="shared" si="0"/>
        <v>205</v>
      </c>
      <c r="H12" s="15">
        <f t="shared" si="1"/>
        <v>68.333333333333329</v>
      </c>
      <c r="I12" s="15" t="str" cm="1">
        <f t="array" ref="I12">_xlfn.IFS(H12&gt;90,"A",H12&gt;70,"B",H12&gt;50,"C")</f>
        <v>C</v>
      </c>
      <c r="J12" s="38" t="str">
        <f t="shared" si="2"/>
        <v>FALSE</v>
      </c>
      <c r="K12" s="15" t="str">
        <f t="shared" si="3"/>
        <v>Student</v>
      </c>
      <c r="L12" s="15" t="str">
        <f t="shared" si="4"/>
        <v>STUDENT 11</v>
      </c>
      <c r="M12" s="15" t="str">
        <f t="shared" si="5"/>
        <v>student 11</v>
      </c>
      <c r="N12" s="40">
        <f t="shared" ca="1" si="6"/>
        <v>45945</v>
      </c>
      <c r="O12" s="15">
        <f t="shared" ca="1" si="7"/>
        <v>1044</v>
      </c>
      <c r="R12" s="29">
        <f ca="1">SUM(INDIRECT("A1:A10"))</f>
        <v>9045</v>
      </c>
      <c r="S12" s="7"/>
      <c r="T12" s="7"/>
      <c r="U12" s="7"/>
      <c r="V12" s="7"/>
      <c r="W12" s="7"/>
      <c r="X12" s="7"/>
      <c r="Y12" s="7"/>
      <c r="Z12" s="7"/>
    </row>
    <row r="13" spans="1:26">
      <c r="A13" s="8">
        <v>1012</v>
      </c>
      <c r="B13" s="8" t="s">
        <v>58</v>
      </c>
      <c r="C13" s="8">
        <v>85</v>
      </c>
      <c r="D13" s="8">
        <v>89</v>
      </c>
      <c r="E13" s="8">
        <v>79</v>
      </c>
      <c r="F13" s="33">
        <v>45081</v>
      </c>
      <c r="G13" s="14">
        <f t="shared" si="0"/>
        <v>253</v>
      </c>
      <c r="H13" s="15">
        <f t="shared" si="1"/>
        <v>84.333333333333343</v>
      </c>
      <c r="I13" s="15" t="str" cm="1">
        <f t="array" ref="I13">_xlfn.IFS(H13&gt;90,"A",H13&gt;70,"B",H13&gt;50,"C")</f>
        <v>B</v>
      </c>
      <c r="J13" s="38" t="str">
        <f t="shared" si="2"/>
        <v>TRUE</v>
      </c>
      <c r="K13" s="15" t="str">
        <f t="shared" si="3"/>
        <v>Student</v>
      </c>
      <c r="L13" s="15" t="str">
        <f t="shared" si="4"/>
        <v>STUDENT 12</v>
      </c>
      <c r="M13" s="15" t="str">
        <f t="shared" si="5"/>
        <v>student 12</v>
      </c>
      <c r="N13" s="40">
        <f t="shared" ca="1" si="6"/>
        <v>45945</v>
      </c>
      <c r="O13" s="15">
        <f t="shared" ca="1" si="7"/>
        <v>864</v>
      </c>
      <c r="S13" s="7"/>
      <c r="T13" s="7"/>
      <c r="U13" s="7"/>
      <c r="V13" s="7"/>
      <c r="W13" s="7"/>
      <c r="X13" s="7"/>
      <c r="Y13" s="7"/>
      <c r="Z13" s="7"/>
    </row>
    <row r="14" spans="1:26">
      <c r="A14" s="8">
        <v>1013</v>
      </c>
      <c r="B14" s="8" t="s">
        <v>59</v>
      </c>
      <c r="C14" s="8">
        <v>98</v>
      </c>
      <c r="D14" s="8">
        <v>90</v>
      </c>
      <c r="E14" s="8">
        <v>97</v>
      </c>
      <c r="F14" s="33">
        <v>45261</v>
      </c>
      <c r="G14" s="14">
        <f t="shared" si="0"/>
        <v>285</v>
      </c>
      <c r="H14" s="15">
        <f t="shared" si="1"/>
        <v>95</v>
      </c>
      <c r="I14" s="15" t="str" cm="1">
        <f t="array" ref="I14">_xlfn.IFS(H14&gt;90,"A",H14&gt;70,"B",H14&gt;50,"C")</f>
        <v>A</v>
      </c>
      <c r="J14" s="38" t="str">
        <f t="shared" si="2"/>
        <v>TRUE</v>
      </c>
      <c r="K14" s="15" t="str">
        <f t="shared" si="3"/>
        <v>Student</v>
      </c>
      <c r="L14" s="15" t="str">
        <f t="shared" si="4"/>
        <v>STUDENT 13</v>
      </c>
      <c r="M14" s="15" t="str">
        <f t="shared" si="5"/>
        <v>student 13</v>
      </c>
      <c r="N14" s="40">
        <f t="shared" ca="1" si="6"/>
        <v>45945</v>
      </c>
      <c r="O14" s="15">
        <f t="shared" ca="1" si="7"/>
        <v>684</v>
      </c>
      <c r="S14" s="7"/>
      <c r="T14" s="7"/>
      <c r="U14" s="7"/>
      <c r="V14" s="7"/>
      <c r="W14" s="7"/>
      <c r="X14" s="7"/>
      <c r="Y14" s="7"/>
      <c r="Z14" s="7"/>
    </row>
    <row r="15" spans="1:26">
      <c r="A15" s="8">
        <v>1014</v>
      </c>
      <c r="B15" s="8" t="s">
        <v>60</v>
      </c>
      <c r="C15" s="8">
        <v>93</v>
      </c>
      <c r="D15" s="8">
        <v>40</v>
      </c>
      <c r="E15" s="8">
        <v>44</v>
      </c>
      <c r="F15" s="33">
        <v>45441</v>
      </c>
      <c r="G15" s="14">
        <f t="shared" si="0"/>
        <v>177</v>
      </c>
      <c r="H15" s="15">
        <f t="shared" si="1"/>
        <v>59</v>
      </c>
      <c r="I15" s="15" t="str" cm="1">
        <f t="array" ref="I15">_xlfn.IFS(H15&gt;90,"A",H15&gt;70,"B",H15&gt;50,"C")</f>
        <v>C</v>
      </c>
      <c r="J15" s="38" t="str">
        <f t="shared" si="2"/>
        <v>FALSE</v>
      </c>
      <c r="K15" s="15" t="str">
        <f t="shared" si="3"/>
        <v>Student</v>
      </c>
      <c r="L15" s="15" t="str">
        <f t="shared" si="4"/>
        <v>STUDENT 14</v>
      </c>
      <c r="M15" s="15" t="str">
        <f t="shared" si="5"/>
        <v>student 14</v>
      </c>
      <c r="N15" s="40">
        <f t="shared" ca="1" si="6"/>
        <v>45945</v>
      </c>
      <c r="O15" s="15">
        <f t="shared" ca="1" si="7"/>
        <v>504</v>
      </c>
      <c r="R15" s="30"/>
      <c r="S15" s="7"/>
      <c r="T15" s="7"/>
      <c r="U15" s="7"/>
      <c r="V15" s="7"/>
      <c r="W15" s="7"/>
      <c r="X15" s="7"/>
      <c r="Y15" s="7"/>
      <c r="Z15" s="7"/>
    </row>
    <row r="16" spans="1:26">
      <c r="A16" s="8">
        <v>1015</v>
      </c>
      <c r="B16" s="8" t="s">
        <v>61</v>
      </c>
      <c r="C16" s="8">
        <v>70</v>
      </c>
      <c r="D16" s="8">
        <v>51</v>
      </c>
      <c r="E16" s="8">
        <v>75</v>
      </c>
      <c r="F16" s="33">
        <v>45621</v>
      </c>
      <c r="G16" s="14">
        <f t="shared" si="0"/>
        <v>196</v>
      </c>
      <c r="H16" s="15">
        <f t="shared" si="1"/>
        <v>65.333333333333329</v>
      </c>
      <c r="I16" s="15" t="str" cm="1">
        <f t="array" ref="I16">_xlfn.IFS(H16&gt;90,"A",H16&gt;70,"B",H16&gt;50,"C")</f>
        <v>C</v>
      </c>
      <c r="J16" s="38" t="str">
        <f t="shared" si="2"/>
        <v>FALSE</v>
      </c>
      <c r="K16" s="15" t="str">
        <f t="shared" si="3"/>
        <v>Student</v>
      </c>
      <c r="L16" s="15" t="str">
        <f t="shared" si="4"/>
        <v>STUDENT 15</v>
      </c>
      <c r="M16" s="15" t="str">
        <f t="shared" si="5"/>
        <v>student 15</v>
      </c>
      <c r="N16" s="40">
        <f t="shared" ca="1" si="6"/>
        <v>45945</v>
      </c>
      <c r="O16" s="15">
        <f t="shared" ca="1" si="7"/>
        <v>324</v>
      </c>
      <c r="S16" s="7"/>
      <c r="T16" s="7"/>
      <c r="U16" s="7"/>
      <c r="V16" s="7"/>
      <c r="W16" s="7"/>
      <c r="X16" s="7"/>
      <c r="Y16" s="7"/>
      <c r="Z16" s="7"/>
    </row>
    <row r="17" spans="1:26">
      <c r="A17" s="8">
        <v>1016</v>
      </c>
      <c r="B17" s="8" t="s">
        <v>62</v>
      </c>
      <c r="C17" s="8">
        <v>98</v>
      </c>
      <c r="D17" s="8">
        <v>77</v>
      </c>
      <c r="E17" s="8">
        <v>60</v>
      </c>
      <c r="F17" s="33">
        <v>45801</v>
      </c>
      <c r="G17" s="14">
        <f t="shared" si="0"/>
        <v>235</v>
      </c>
      <c r="H17" s="15">
        <f t="shared" si="1"/>
        <v>78.333333333333329</v>
      </c>
      <c r="I17" s="15" t="str" cm="1">
        <f t="array" ref="I17">_xlfn.IFS(H17&gt;90,"A",H17&gt;70,"B",H17&gt;50,"C")</f>
        <v>B</v>
      </c>
      <c r="J17" s="38" t="str">
        <f t="shared" si="2"/>
        <v>FALSE</v>
      </c>
      <c r="K17" s="15" t="str">
        <f t="shared" si="3"/>
        <v>Student</v>
      </c>
      <c r="L17" s="15" t="str">
        <f t="shared" si="4"/>
        <v>STUDENT 16</v>
      </c>
      <c r="M17" s="15" t="str">
        <f t="shared" si="5"/>
        <v>student 16</v>
      </c>
      <c r="N17" s="40">
        <f t="shared" ca="1" si="6"/>
        <v>45945</v>
      </c>
      <c r="O17" s="15">
        <f t="shared" ca="1" si="7"/>
        <v>144</v>
      </c>
      <c r="S17" s="7"/>
      <c r="T17" s="7"/>
      <c r="U17" s="7"/>
      <c r="V17" s="7"/>
      <c r="W17" s="7"/>
      <c r="X17" s="7"/>
      <c r="Y17" s="7"/>
      <c r="Z17" s="7"/>
    </row>
    <row r="18" spans="1:26">
      <c r="A18" s="8">
        <v>1017</v>
      </c>
      <c r="B18" s="8" t="s">
        <v>63</v>
      </c>
      <c r="C18" s="8">
        <v>66</v>
      </c>
      <c r="D18" s="8">
        <v>59</v>
      </c>
      <c r="E18" s="8">
        <v>40</v>
      </c>
      <c r="F18" s="33">
        <v>45981</v>
      </c>
      <c r="G18" s="14">
        <f t="shared" si="0"/>
        <v>165</v>
      </c>
      <c r="H18" s="15">
        <f t="shared" si="1"/>
        <v>55.000000000000007</v>
      </c>
      <c r="I18" s="15" t="str" cm="1">
        <f t="array" ref="I18">_xlfn.IFS(H18&gt;90,"A",H18&gt;70,"B",H18&gt;50,"C")</f>
        <v>C</v>
      </c>
      <c r="J18" s="38" t="str">
        <f t="shared" si="2"/>
        <v>FALSE</v>
      </c>
      <c r="K18" s="15" t="str">
        <f t="shared" si="3"/>
        <v>Student</v>
      </c>
      <c r="L18" s="15" t="str">
        <f t="shared" si="4"/>
        <v>STUDENT 17</v>
      </c>
      <c r="M18" s="15" t="str">
        <f t="shared" si="5"/>
        <v>student 17</v>
      </c>
      <c r="N18" s="40">
        <f t="shared" ca="1" si="6"/>
        <v>45945</v>
      </c>
      <c r="O18" s="15" t="e">
        <f t="shared" ca="1" si="7"/>
        <v>#NUM!</v>
      </c>
      <c r="S18" s="7"/>
      <c r="T18" s="7"/>
      <c r="U18" s="7"/>
      <c r="V18" s="7"/>
      <c r="W18" s="7"/>
      <c r="X18" s="7"/>
      <c r="Y18" s="7"/>
      <c r="Z18" s="7"/>
    </row>
    <row r="19" spans="1:26">
      <c r="A19" s="8">
        <v>1018</v>
      </c>
      <c r="B19" s="8" t="s">
        <v>64</v>
      </c>
      <c r="C19" s="8">
        <v>82</v>
      </c>
      <c r="D19" s="8">
        <v>48</v>
      </c>
      <c r="E19" s="8">
        <v>79</v>
      </c>
      <c r="F19" s="33">
        <v>46161</v>
      </c>
      <c r="G19" s="14">
        <f t="shared" si="0"/>
        <v>209</v>
      </c>
      <c r="H19" s="15">
        <f t="shared" si="1"/>
        <v>69.666666666666671</v>
      </c>
      <c r="I19" s="15" t="str" cm="1">
        <f t="array" ref="I19">_xlfn.IFS(H19&gt;90,"A",H19&gt;70,"B",H19&gt;50,"C")</f>
        <v>C</v>
      </c>
      <c r="J19" s="38" t="str">
        <f t="shared" si="2"/>
        <v>FALSE</v>
      </c>
      <c r="K19" s="15" t="str">
        <f t="shared" si="3"/>
        <v>Student</v>
      </c>
      <c r="L19" s="15" t="str">
        <f t="shared" si="4"/>
        <v>STUDENT 18</v>
      </c>
      <c r="M19" s="15" t="str">
        <f t="shared" si="5"/>
        <v>student 18</v>
      </c>
      <c r="N19" s="40">
        <f t="shared" ca="1" si="6"/>
        <v>45945</v>
      </c>
      <c r="O19" s="15" t="e">
        <f t="shared" ca="1" si="7"/>
        <v>#NUM!</v>
      </c>
      <c r="S19" s="7"/>
      <c r="T19" s="7"/>
      <c r="U19" s="7"/>
      <c r="V19" s="7"/>
      <c r="W19" s="7"/>
      <c r="X19" s="7"/>
      <c r="Y19" s="7"/>
      <c r="Z19" s="7"/>
    </row>
    <row r="20" spans="1:26">
      <c r="A20" s="8">
        <v>1019</v>
      </c>
      <c r="B20" s="8" t="s">
        <v>65</v>
      </c>
      <c r="C20" s="8">
        <v>90</v>
      </c>
      <c r="D20" s="8">
        <v>78</v>
      </c>
      <c r="E20" s="8">
        <v>60</v>
      </c>
      <c r="F20" s="33">
        <v>46341</v>
      </c>
      <c r="G20" s="14">
        <f t="shared" si="0"/>
        <v>228</v>
      </c>
      <c r="H20" s="15">
        <f t="shared" si="1"/>
        <v>76</v>
      </c>
      <c r="I20" s="15" t="str" cm="1">
        <f t="array" ref="I20">_xlfn.IFS(H20&gt;90,"A",H20&gt;70,"B",H20&gt;50,"C")</f>
        <v>B</v>
      </c>
      <c r="J20" s="38" t="str">
        <f t="shared" si="2"/>
        <v>FALSE</v>
      </c>
      <c r="K20" s="15" t="str">
        <f t="shared" si="3"/>
        <v>Student</v>
      </c>
      <c r="L20" s="15" t="str">
        <f t="shared" si="4"/>
        <v>STUDENT 19</v>
      </c>
      <c r="M20" s="15" t="str">
        <f t="shared" si="5"/>
        <v>student 19</v>
      </c>
      <c r="N20" s="40">
        <f t="shared" ca="1" si="6"/>
        <v>45945</v>
      </c>
      <c r="O20" s="15" t="e">
        <f t="shared" ca="1" si="7"/>
        <v>#NUM!</v>
      </c>
      <c r="S20" s="7"/>
      <c r="T20" s="7"/>
      <c r="U20" s="7"/>
      <c r="V20" s="7"/>
      <c r="W20" s="7"/>
      <c r="X20" s="7"/>
      <c r="Y20" s="7"/>
      <c r="Z20" s="7"/>
    </row>
    <row r="21" spans="1:26" ht="15.75" customHeight="1">
      <c r="A21" s="8">
        <v>1020</v>
      </c>
      <c r="B21" s="8" t="s">
        <v>66</v>
      </c>
      <c r="C21" s="8">
        <v>83</v>
      </c>
      <c r="D21" s="8">
        <v>92</v>
      </c>
      <c r="E21" s="8">
        <v>55</v>
      </c>
      <c r="F21" s="33">
        <v>46521</v>
      </c>
      <c r="G21" s="14">
        <f t="shared" si="0"/>
        <v>230</v>
      </c>
      <c r="H21" s="15">
        <f t="shared" si="1"/>
        <v>76.666666666666671</v>
      </c>
      <c r="I21" s="15" t="str" cm="1">
        <f t="array" ref="I21">_xlfn.IFS(H21&gt;90,"A",H21&gt;70,"B",H21&gt;50,"C")</f>
        <v>B</v>
      </c>
      <c r="J21" s="38" t="str">
        <f t="shared" si="2"/>
        <v>TRUE</v>
      </c>
      <c r="K21" s="15" t="str">
        <f t="shared" si="3"/>
        <v>Student</v>
      </c>
      <c r="L21" s="15" t="str">
        <f t="shared" si="4"/>
        <v>STUDENT 20</v>
      </c>
      <c r="M21" s="15" t="str">
        <f t="shared" si="5"/>
        <v>student 20</v>
      </c>
      <c r="N21" s="40">
        <f t="shared" ca="1" si="6"/>
        <v>45945</v>
      </c>
      <c r="O21" s="15" t="e">
        <f t="shared" ca="1" si="7"/>
        <v>#NUM!</v>
      </c>
      <c r="S21" s="7"/>
      <c r="T21" s="7"/>
      <c r="U21" s="7"/>
      <c r="V21" s="7"/>
      <c r="W21" s="7"/>
      <c r="X21" s="7"/>
      <c r="Y21" s="7"/>
      <c r="Z21" s="7"/>
    </row>
    <row r="22" spans="1:26" ht="15.75" customHeight="1">
      <c r="A22" s="7"/>
      <c r="B22" s="7"/>
      <c r="C22" s="7"/>
      <c r="D22" s="7"/>
      <c r="E22" s="7"/>
      <c r="F22" s="34"/>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34"/>
      <c r="G23" s="7"/>
      <c r="H23" s="7"/>
      <c r="I23" s="7"/>
      <c r="J23" s="7"/>
      <c r="K23" s="7"/>
      <c r="L23" s="7"/>
      <c r="M23" s="7"/>
      <c r="N23" s="7"/>
      <c r="O23" s="7"/>
      <c r="P23" s="7"/>
      <c r="Q23" s="7"/>
      <c r="R23" s="7"/>
      <c r="S23" s="7"/>
      <c r="T23" s="7"/>
      <c r="U23" s="7"/>
      <c r="V23" s="7"/>
      <c r="W23" s="7"/>
      <c r="X23" s="7"/>
      <c r="Y23" s="7"/>
      <c r="Z23" s="7"/>
    </row>
    <row r="24" spans="1:26" ht="15.75" customHeight="1">
      <c r="B24" s="7"/>
      <c r="C24" s="7"/>
      <c r="D24" s="7"/>
      <c r="E24" s="7"/>
      <c r="F24" s="34"/>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34"/>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34"/>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34"/>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34"/>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34"/>
      <c r="G29" s="7"/>
      <c r="H29" s="7"/>
      <c r="I29" s="7"/>
      <c r="J29" s="7"/>
      <c r="K29" s="7"/>
      <c r="L29" s="7"/>
      <c r="M29" s="7"/>
      <c r="N29" s="7"/>
      <c r="O29" s="7"/>
      <c r="P29" s="7"/>
      <c r="Q29" s="7"/>
      <c r="R29" s="7"/>
      <c r="S29" s="7"/>
      <c r="T29" s="7"/>
      <c r="U29" s="7"/>
      <c r="V29" s="7"/>
      <c r="W29" s="7"/>
      <c r="X29" s="7"/>
      <c r="Y29" s="7"/>
      <c r="Z29" s="7"/>
    </row>
    <row r="30" spans="1:26" ht="15.75" customHeight="1">
      <c r="A30" s="6" t="s">
        <v>41</v>
      </c>
      <c r="B30" s="6" t="s">
        <v>42</v>
      </c>
      <c r="C30" s="6" t="s">
        <v>43</v>
      </c>
      <c r="D30" s="6" t="s">
        <v>44</v>
      </c>
      <c r="E30" s="6" t="s">
        <v>45</v>
      </c>
      <c r="F30" s="32" t="s">
        <v>46</v>
      </c>
      <c r="G30" s="11" t="s">
        <v>130</v>
      </c>
      <c r="H30" s="12" t="s">
        <v>131</v>
      </c>
      <c r="I30" s="12" t="s">
        <v>132</v>
      </c>
      <c r="J30" s="12" t="s">
        <v>136</v>
      </c>
      <c r="K30" s="7"/>
      <c r="L30" s="7"/>
      <c r="M30" s="27" t="s">
        <v>166</v>
      </c>
      <c r="N30" s="27" t="s">
        <v>167</v>
      </c>
      <c r="O30" s="27" t="s">
        <v>168</v>
      </c>
      <c r="P30" s="7"/>
      <c r="Q30" s="7"/>
      <c r="R30" s="7"/>
      <c r="S30" s="7"/>
      <c r="T30" s="7"/>
      <c r="U30" s="7"/>
      <c r="V30" s="7"/>
      <c r="W30" s="7"/>
      <c r="X30" s="7"/>
      <c r="Y30" s="7"/>
      <c r="Z30" s="7"/>
    </row>
    <row r="31" spans="1:26" ht="15.75" customHeight="1">
      <c r="A31" s="8">
        <v>1001</v>
      </c>
      <c r="B31" s="8" t="s">
        <v>47</v>
      </c>
      <c r="C31" s="8">
        <v>61</v>
      </c>
      <c r="D31" s="8">
        <v>48</v>
      </c>
      <c r="E31" s="8">
        <v>76</v>
      </c>
      <c r="F31" s="33">
        <v>43101</v>
      </c>
      <c r="G31" s="14">
        <v>185</v>
      </c>
      <c r="H31" s="15">
        <v>61.666666666666671</v>
      </c>
      <c r="I31" s="15" t="s">
        <v>139</v>
      </c>
      <c r="J31" s="15" t="s">
        <v>140</v>
      </c>
      <c r="K31" s="7"/>
      <c r="L31" s="7"/>
      <c r="M31" s="7">
        <f>ROUND(H2,2)</f>
        <v>61.67</v>
      </c>
      <c r="N31" s="7">
        <f>CEILING(D2,100)</f>
        <v>100</v>
      </c>
      <c r="O31" s="7">
        <f>FLOOR(G2,100)</f>
        <v>100</v>
      </c>
      <c r="P31" s="7"/>
      <c r="Q31" s="7"/>
      <c r="R31" s="7"/>
      <c r="S31" s="7"/>
      <c r="T31" s="7"/>
      <c r="U31" s="7"/>
      <c r="V31" s="7"/>
      <c r="W31" s="7"/>
      <c r="X31" s="7"/>
      <c r="Y31" s="7"/>
      <c r="Z31" s="7"/>
    </row>
    <row r="32" spans="1:26" ht="15.75" hidden="1" customHeight="1">
      <c r="A32" s="8">
        <v>1002</v>
      </c>
      <c r="B32" s="8" t="s">
        <v>48</v>
      </c>
      <c r="C32" s="8">
        <v>78</v>
      </c>
      <c r="D32" s="8">
        <v>76</v>
      </c>
      <c r="E32" s="8">
        <v>70</v>
      </c>
      <c r="F32" s="9">
        <v>43281</v>
      </c>
      <c r="G32" s="14">
        <v>224</v>
      </c>
      <c r="H32" s="15">
        <v>74.666666666666671</v>
      </c>
      <c r="I32" s="15" t="s">
        <v>141</v>
      </c>
      <c r="J32" s="15" t="s">
        <v>140</v>
      </c>
      <c r="K32" s="7"/>
      <c r="L32" s="7"/>
      <c r="M32" s="7"/>
      <c r="N32" s="7"/>
      <c r="O32" s="7"/>
      <c r="P32" s="7"/>
      <c r="Q32" s="7"/>
      <c r="R32" s="7"/>
      <c r="S32" s="7"/>
      <c r="T32" s="7"/>
      <c r="U32" s="7"/>
      <c r="V32" s="7"/>
      <c r="W32" s="7"/>
      <c r="X32" s="7"/>
      <c r="Y32" s="7"/>
      <c r="Z32" s="7"/>
    </row>
    <row r="33" spans="1:26" ht="15.75" hidden="1" customHeight="1">
      <c r="A33" s="8">
        <v>1003</v>
      </c>
      <c r="B33" s="8" t="s">
        <v>49</v>
      </c>
      <c r="C33" s="8">
        <v>97</v>
      </c>
      <c r="D33" s="8">
        <v>60</v>
      </c>
      <c r="E33" s="8">
        <v>51</v>
      </c>
      <c r="F33" s="9">
        <v>43461</v>
      </c>
      <c r="G33" s="14">
        <v>208</v>
      </c>
      <c r="H33" s="15">
        <v>69.333333333333343</v>
      </c>
      <c r="I33" s="15" t="s">
        <v>139</v>
      </c>
      <c r="J33" s="15" t="s">
        <v>140</v>
      </c>
      <c r="K33" s="7"/>
      <c r="L33" s="7"/>
      <c r="M33" s="7"/>
      <c r="N33" s="7"/>
      <c r="O33" s="7"/>
      <c r="P33" s="7"/>
      <c r="Q33" s="7"/>
      <c r="R33" s="7"/>
      <c r="S33" s="7"/>
      <c r="T33" s="7"/>
      <c r="U33" s="7"/>
      <c r="V33" s="7"/>
      <c r="W33" s="7"/>
      <c r="X33" s="7"/>
      <c r="Y33" s="7"/>
      <c r="Z33" s="7"/>
    </row>
    <row r="34" spans="1:26" ht="15.75" hidden="1" customHeight="1">
      <c r="A34" s="8">
        <v>1004</v>
      </c>
      <c r="B34" s="8" t="s">
        <v>50</v>
      </c>
      <c r="C34" s="8">
        <v>74</v>
      </c>
      <c r="D34" s="8">
        <v>55</v>
      </c>
      <c r="E34" s="8">
        <v>46</v>
      </c>
      <c r="F34" s="9">
        <v>43641</v>
      </c>
      <c r="G34" s="14">
        <v>175</v>
      </c>
      <c r="H34" s="15">
        <v>58.333333333333336</v>
      </c>
      <c r="I34" s="15" t="s">
        <v>139</v>
      </c>
      <c r="J34" s="15" t="s">
        <v>140</v>
      </c>
      <c r="K34" s="7"/>
      <c r="L34" s="7"/>
      <c r="M34" s="7"/>
      <c r="N34" s="7"/>
      <c r="O34" s="7"/>
      <c r="P34" s="7"/>
      <c r="Q34" s="7"/>
      <c r="R34" s="7"/>
      <c r="S34" s="7"/>
      <c r="T34" s="7"/>
      <c r="U34" s="7"/>
      <c r="V34" s="7"/>
      <c r="W34" s="7"/>
      <c r="X34" s="7"/>
      <c r="Y34" s="7"/>
      <c r="Z34" s="7"/>
    </row>
    <row r="35" spans="1:26" ht="15.75" customHeight="1">
      <c r="A35" s="8">
        <v>1005</v>
      </c>
      <c r="B35" s="8" t="s">
        <v>51</v>
      </c>
      <c r="C35" s="8">
        <v>68</v>
      </c>
      <c r="D35" s="8">
        <v>74</v>
      </c>
      <c r="E35" s="8">
        <v>84</v>
      </c>
      <c r="F35" s="33">
        <v>43821</v>
      </c>
      <c r="G35" s="14">
        <v>226</v>
      </c>
      <c r="H35" s="15">
        <v>75.333333333333329</v>
      </c>
      <c r="I35" s="15" t="s">
        <v>141</v>
      </c>
      <c r="J35" s="15" t="s">
        <v>140</v>
      </c>
      <c r="K35" s="7"/>
      <c r="L35" s="7"/>
      <c r="M35" s="7"/>
      <c r="N35" s="7"/>
      <c r="O35" s="7"/>
      <c r="P35" s="7"/>
      <c r="Q35" s="7"/>
      <c r="R35" s="7"/>
      <c r="S35" s="7"/>
      <c r="T35" s="7"/>
      <c r="U35" s="7"/>
      <c r="V35" s="7"/>
      <c r="W35" s="7"/>
      <c r="X35" s="7"/>
      <c r="Y35" s="7"/>
      <c r="Z35" s="7"/>
    </row>
    <row r="36" spans="1:26" ht="15.75" hidden="1" customHeight="1">
      <c r="A36" s="8">
        <v>1006</v>
      </c>
      <c r="B36" s="8" t="s">
        <v>52</v>
      </c>
      <c r="C36" s="8">
        <v>80</v>
      </c>
      <c r="D36" s="8">
        <v>70</v>
      </c>
      <c r="E36" s="8">
        <v>65</v>
      </c>
      <c r="F36" s="9">
        <v>44001</v>
      </c>
      <c r="G36" s="14">
        <v>215</v>
      </c>
      <c r="H36" s="15">
        <v>71.666666666666671</v>
      </c>
      <c r="I36" s="15" t="s">
        <v>141</v>
      </c>
      <c r="J36" s="15" t="s">
        <v>140</v>
      </c>
      <c r="K36" s="7"/>
      <c r="L36" s="7"/>
      <c r="M36" s="7"/>
      <c r="N36" s="7"/>
      <c r="O36" s="7"/>
      <c r="P36" s="7"/>
      <c r="Q36" s="7"/>
      <c r="R36" s="7"/>
      <c r="S36" s="7"/>
      <c r="T36" s="7"/>
      <c r="U36" s="7"/>
      <c r="V36" s="7"/>
      <c r="W36" s="7"/>
      <c r="X36" s="7"/>
      <c r="Y36" s="7"/>
      <c r="Z36" s="7"/>
    </row>
    <row r="37" spans="1:26" ht="15.75" hidden="1" customHeight="1">
      <c r="A37" s="8">
        <v>1007</v>
      </c>
      <c r="B37" s="8" t="s">
        <v>53</v>
      </c>
      <c r="C37" s="8">
        <v>75</v>
      </c>
      <c r="D37" s="8">
        <v>47</v>
      </c>
      <c r="E37" s="8">
        <v>78</v>
      </c>
      <c r="F37" s="9">
        <v>44181</v>
      </c>
      <c r="G37" s="14">
        <v>200</v>
      </c>
      <c r="H37" s="15">
        <v>66.666666666666657</v>
      </c>
      <c r="I37" s="15" t="s">
        <v>139</v>
      </c>
      <c r="J37" s="15" t="s">
        <v>140</v>
      </c>
      <c r="K37" s="7"/>
      <c r="L37" s="7"/>
      <c r="M37" s="7"/>
      <c r="N37" s="7"/>
      <c r="O37" s="7"/>
      <c r="P37" s="7"/>
      <c r="Q37" s="7"/>
      <c r="R37" s="7"/>
      <c r="S37" s="7"/>
      <c r="T37" s="7"/>
      <c r="U37" s="7"/>
      <c r="V37" s="7"/>
      <c r="W37" s="7"/>
      <c r="X37" s="7"/>
      <c r="Y37" s="7"/>
      <c r="Z37" s="7"/>
    </row>
    <row r="38" spans="1:26" ht="15.75" hidden="1" customHeight="1">
      <c r="A38" s="8">
        <v>1008</v>
      </c>
      <c r="B38" s="8" t="s">
        <v>54</v>
      </c>
      <c r="C38" s="8">
        <v>94</v>
      </c>
      <c r="D38" s="8">
        <v>67</v>
      </c>
      <c r="E38" s="8">
        <v>64</v>
      </c>
      <c r="F38" s="9">
        <v>44361</v>
      </c>
      <c r="G38" s="14">
        <v>225</v>
      </c>
      <c r="H38" s="15">
        <v>75</v>
      </c>
      <c r="I38" s="15" t="s">
        <v>141</v>
      </c>
      <c r="J38" s="15" t="s">
        <v>140</v>
      </c>
      <c r="K38" s="7"/>
      <c r="L38" s="7"/>
      <c r="M38" s="7"/>
      <c r="N38" s="7"/>
      <c r="O38" s="7"/>
      <c r="P38" s="7"/>
      <c r="Q38" s="7"/>
      <c r="R38" s="7"/>
      <c r="S38" s="7"/>
      <c r="T38" s="7"/>
      <c r="U38" s="7"/>
      <c r="V38" s="7"/>
      <c r="W38" s="7"/>
      <c r="X38" s="7"/>
      <c r="Y38" s="7"/>
      <c r="Z38" s="7"/>
    </row>
    <row r="39" spans="1:26" ht="15.75" customHeight="1">
      <c r="A39" s="8">
        <v>1009</v>
      </c>
      <c r="B39" s="8" t="s">
        <v>55</v>
      </c>
      <c r="C39" s="8">
        <v>41</v>
      </c>
      <c r="D39" s="8">
        <v>75</v>
      </c>
      <c r="E39" s="8">
        <v>56</v>
      </c>
      <c r="F39" s="33">
        <v>44541</v>
      </c>
      <c r="G39" s="14">
        <v>172</v>
      </c>
      <c r="H39" s="15">
        <v>57.333333333333336</v>
      </c>
      <c r="I39" s="15" t="s">
        <v>139</v>
      </c>
      <c r="J39" s="15" t="s">
        <v>140</v>
      </c>
      <c r="K39" s="7"/>
      <c r="L39" s="7"/>
      <c r="M39" s="7"/>
      <c r="N39" s="7"/>
      <c r="O39" s="7"/>
      <c r="P39" s="7"/>
      <c r="Q39" s="7"/>
      <c r="R39" s="7"/>
      <c r="S39" s="7"/>
      <c r="T39" s="7"/>
      <c r="U39" s="7"/>
      <c r="V39" s="7"/>
      <c r="W39" s="7"/>
      <c r="X39" s="7"/>
      <c r="Y39" s="7"/>
      <c r="Z39" s="7"/>
    </row>
    <row r="40" spans="1:26" ht="15.75" hidden="1" customHeight="1">
      <c r="A40" s="8">
        <v>1010</v>
      </c>
      <c r="B40" s="8" t="s">
        <v>56</v>
      </c>
      <c r="C40" s="8">
        <v>98</v>
      </c>
      <c r="D40" s="8">
        <v>54</v>
      </c>
      <c r="E40" s="8">
        <v>58</v>
      </c>
      <c r="F40" s="9">
        <v>44721</v>
      </c>
      <c r="G40" s="14">
        <v>210</v>
      </c>
      <c r="H40" s="15">
        <v>70</v>
      </c>
      <c r="I40" s="15" t="s">
        <v>139</v>
      </c>
      <c r="J40" s="15" t="s">
        <v>140</v>
      </c>
      <c r="K40" s="7"/>
      <c r="L40" s="7"/>
      <c r="M40" s="7"/>
      <c r="N40" s="7"/>
      <c r="O40" s="7"/>
      <c r="P40" s="7"/>
      <c r="Q40" s="7"/>
      <c r="R40" s="7"/>
      <c r="S40" s="7"/>
      <c r="T40" s="7"/>
      <c r="U40" s="7"/>
      <c r="V40" s="7"/>
      <c r="W40" s="7"/>
      <c r="X40" s="7"/>
      <c r="Y40" s="7"/>
      <c r="Z40" s="7"/>
    </row>
    <row r="41" spans="1:26" ht="15.75" hidden="1" customHeight="1">
      <c r="A41" s="8">
        <v>1011</v>
      </c>
      <c r="B41" s="8" t="s">
        <v>57</v>
      </c>
      <c r="C41" s="8">
        <v>73</v>
      </c>
      <c r="D41" s="8">
        <v>79</v>
      </c>
      <c r="E41" s="8">
        <v>53</v>
      </c>
      <c r="F41" s="9">
        <v>44901</v>
      </c>
      <c r="G41" s="14">
        <v>205</v>
      </c>
      <c r="H41" s="15">
        <v>68.333333333333329</v>
      </c>
      <c r="I41" s="15" t="s">
        <v>139</v>
      </c>
      <c r="J41" s="15" t="s">
        <v>140</v>
      </c>
      <c r="K41" s="7"/>
      <c r="L41" s="7"/>
      <c r="M41" s="7"/>
      <c r="N41" s="7"/>
      <c r="O41" s="7"/>
      <c r="P41" s="7"/>
      <c r="Q41" s="7"/>
      <c r="R41" s="7"/>
      <c r="S41" s="7"/>
      <c r="T41" s="7"/>
      <c r="U41" s="7"/>
      <c r="V41" s="7"/>
      <c r="W41" s="7"/>
      <c r="X41" s="7"/>
      <c r="Y41" s="7"/>
      <c r="Z41" s="7"/>
    </row>
    <row r="42" spans="1:26" ht="15.75" hidden="1" customHeight="1">
      <c r="A42" s="8">
        <v>1012</v>
      </c>
      <c r="B42" s="8" t="s">
        <v>58</v>
      </c>
      <c r="C42" s="8">
        <v>85</v>
      </c>
      <c r="D42" s="8">
        <v>89</v>
      </c>
      <c r="E42" s="8">
        <v>79</v>
      </c>
      <c r="F42" s="9">
        <v>45081</v>
      </c>
      <c r="G42" s="14">
        <v>253</v>
      </c>
      <c r="H42" s="15">
        <v>84.333333333333343</v>
      </c>
      <c r="I42" s="15" t="s">
        <v>141</v>
      </c>
      <c r="J42" s="15" t="s">
        <v>142</v>
      </c>
      <c r="K42" s="7"/>
      <c r="L42" s="7"/>
      <c r="M42" s="7"/>
      <c r="N42" s="7"/>
      <c r="O42" s="7"/>
      <c r="P42" s="7"/>
      <c r="Q42" s="7"/>
      <c r="R42" s="7"/>
      <c r="S42" s="7"/>
      <c r="T42" s="7"/>
      <c r="U42" s="7"/>
      <c r="V42" s="7"/>
      <c r="W42" s="7"/>
      <c r="X42" s="7"/>
      <c r="Y42" s="7"/>
      <c r="Z42" s="7"/>
    </row>
    <row r="43" spans="1:26" ht="15.75" hidden="1" customHeight="1">
      <c r="A43" s="8">
        <v>1013</v>
      </c>
      <c r="B43" s="8" t="s">
        <v>59</v>
      </c>
      <c r="C43" s="8">
        <v>98</v>
      </c>
      <c r="D43" s="8">
        <v>90</v>
      </c>
      <c r="E43" s="8">
        <v>97</v>
      </c>
      <c r="F43" s="9">
        <v>45261</v>
      </c>
      <c r="G43" s="14">
        <v>285</v>
      </c>
      <c r="H43" s="15">
        <v>95</v>
      </c>
      <c r="I43" s="15" t="s">
        <v>143</v>
      </c>
      <c r="J43" s="15" t="s">
        <v>142</v>
      </c>
      <c r="K43" s="7"/>
      <c r="L43" s="7"/>
      <c r="M43" s="7"/>
      <c r="N43" s="7"/>
      <c r="O43" s="7"/>
      <c r="P43" s="7"/>
      <c r="Q43" s="7"/>
      <c r="R43" s="7"/>
      <c r="S43" s="7"/>
      <c r="T43" s="7"/>
      <c r="U43" s="7"/>
      <c r="V43" s="7"/>
      <c r="W43" s="7"/>
      <c r="X43" s="7"/>
      <c r="Y43" s="7"/>
      <c r="Z43" s="7"/>
    </row>
    <row r="44" spans="1:26" ht="15.75" hidden="1" customHeight="1">
      <c r="A44" s="8">
        <v>1014</v>
      </c>
      <c r="B44" s="8" t="s">
        <v>60</v>
      </c>
      <c r="C44" s="8">
        <v>93</v>
      </c>
      <c r="D44" s="8">
        <v>40</v>
      </c>
      <c r="E44" s="8">
        <v>44</v>
      </c>
      <c r="F44" s="9">
        <v>45441</v>
      </c>
      <c r="G44" s="14">
        <v>177</v>
      </c>
      <c r="H44" s="15">
        <v>59</v>
      </c>
      <c r="I44" s="15" t="s">
        <v>139</v>
      </c>
      <c r="J44" s="15" t="s">
        <v>140</v>
      </c>
      <c r="K44" s="7"/>
      <c r="L44" s="7"/>
      <c r="M44" s="7"/>
      <c r="N44" s="7"/>
      <c r="O44" s="7"/>
      <c r="P44" s="7"/>
      <c r="Q44" s="7"/>
      <c r="R44" s="7"/>
      <c r="S44" s="7"/>
      <c r="T44" s="7"/>
      <c r="U44" s="7"/>
      <c r="V44" s="7"/>
      <c r="W44" s="7"/>
      <c r="X44" s="7"/>
      <c r="Y44" s="7"/>
      <c r="Z44" s="7"/>
    </row>
    <row r="45" spans="1:26" ht="15.75" hidden="1" customHeight="1">
      <c r="A45" s="8">
        <v>1015</v>
      </c>
      <c r="B45" s="8" t="s">
        <v>61</v>
      </c>
      <c r="C45" s="8">
        <v>70</v>
      </c>
      <c r="D45" s="8">
        <v>51</v>
      </c>
      <c r="E45" s="8">
        <v>75</v>
      </c>
      <c r="F45" s="9">
        <v>45621</v>
      </c>
      <c r="G45" s="14">
        <v>196</v>
      </c>
      <c r="H45" s="15">
        <v>65.333333333333329</v>
      </c>
      <c r="I45" s="15" t="s">
        <v>139</v>
      </c>
      <c r="J45" s="15" t="s">
        <v>140</v>
      </c>
      <c r="K45" s="7"/>
      <c r="L45" s="7"/>
      <c r="M45" s="7"/>
      <c r="N45" s="7"/>
      <c r="O45" s="7"/>
      <c r="P45" s="7"/>
      <c r="Q45" s="7"/>
      <c r="R45" s="7"/>
      <c r="S45" s="7"/>
      <c r="T45" s="7"/>
      <c r="U45" s="7"/>
      <c r="V45" s="7"/>
      <c r="W45" s="7"/>
      <c r="X45" s="7"/>
      <c r="Y45" s="7"/>
      <c r="Z45" s="7"/>
    </row>
    <row r="46" spans="1:26" ht="15.75" hidden="1" customHeight="1">
      <c r="A46" s="8">
        <v>1016</v>
      </c>
      <c r="B46" s="8" t="s">
        <v>62</v>
      </c>
      <c r="C46" s="8">
        <v>98</v>
      </c>
      <c r="D46" s="8">
        <v>77</v>
      </c>
      <c r="E46" s="8">
        <v>60</v>
      </c>
      <c r="F46" s="9">
        <v>45801</v>
      </c>
      <c r="G46" s="14">
        <v>235</v>
      </c>
      <c r="H46" s="15">
        <v>78.333333333333329</v>
      </c>
      <c r="I46" s="15" t="s">
        <v>141</v>
      </c>
      <c r="J46" s="15" t="s">
        <v>140</v>
      </c>
      <c r="K46" s="7"/>
      <c r="L46" s="7"/>
      <c r="M46" s="7"/>
      <c r="N46" s="7"/>
      <c r="O46" s="7"/>
      <c r="P46" s="7"/>
      <c r="Q46" s="7"/>
      <c r="R46" s="7"/>
      <c r="S46" s="7"/>
      <c r="T46" s="7"/>
      <c r="U46" s="7"/>
      <c r="V46" s="7"/>
      <c r="W46" s="7"/>
      <c r="X46" s="7"/>
      <c r="Y46" s="7"/>
      <c r="Z46" s="7"/>
    </row>
    <row r="47" spans="1:26" ht="15.75" customHeight="1">
      <c r="A47" s="8">
        <v>1017</v>
      </c>
      <c r="B47" s="8" t="s">
        <v>63</v>
      </c>
      <c r="C47" s="8">
        <v>66</v>
      </c>
      <c r="D47" s="8">
        <v>59</v>
      </c>
      <c r="E47" s="8">
        <v>40</v>
      </c>
      <c r="F47" s="33">
        <v>45981</v>
      </c>
      <c r="G47" s="14">
        <v>165</v>
      </c>
      <c r="H47" s="15">
        <v>55.000000000000007</v>
      </c>
      <c r="I47" s="15" t="s">
        <v>139</v>
      </c>
      <c r="J47" s="15" t="s">
        <v>140</v>
      </c>
      <c r="K47" s="7"/>
      <c r="L47" s="7"/>
      <c r="M47" s="7"/>
      <c r="N47" s="7"/>
      <c r="O47" s="7"/>
      <c r="P47" s="7"/>
      <c r="Q47" s="7"/>
      <c r="R47" s="7"/>
      <c r="S47" s="7"/>
      <c r="T47" s="7"/>
      <c r="U47" s="7"/>
      <c r="V47" s="7"/>
      <c r="W47" s="7"/>
      <c r="X47" s="7"/>
      <c r="Y47" s="7"/>
      <c r="Z47" s="7"/>
    </row>
    <row r="48" spans="1:26" ht="15.75" hidden="1" customHeight="1">
      <c r="A48" s="8">
        <v>1018</v>
      </c>
      <c r="B48" s="8" t="s">
        <v>64</v>
      </c>
      <c r="C48" s="8">
        <v>82</v>
      </c>
      <c r="D48" s="8">
        <v>48</v>
      </c>
      <c r="E48" s="8">
        <v>79</v>
      </c>
      <c r="F48" s="9">
        <v>46161</v>
      </c>
      <c r="G48" s="14">
        <v>209</v>
      </c>
      <c r="H48" s="15">
        <v>69.666666666666671</v>
      </c>
      <c r="I48" s="15" t="s">
        <v>139</v>
      </c>
      <c r="J48" s="15" t="s">
        <v>140</v>
      </c>
      <c r="K48" s="7"/>
      <c r="L48" s="7"/>
      <c r="M48" s="7"/>
      <c r="N48" s="7"/>
      <c r="O48" s="7"/>
      <c r="P48" s="7"/>
      <c r="Q48" s="7"/>
      <c r="R48" s="7"/>
      <c r="S48" s="7"/>
      <c r="T48" s="7"/>
      <c r="U48" s="7"/>
      <c r="V48" s="7"/>
      <c r="W48" s="7"/>
      <c r="X48" s="7"/>
      <c r="Y48" s="7"/>
      <c r="Z48" s="7"/>
    </row>
    <row r="49" spans="1:26" ht="15.75" hidden="1" customHeight="1">
      <c r="A49" s="8">
        <v>1019</v>
      </c>
      <c r="B49" s="8" t="s">
        <v>65</v>
      </c>
      <c r="C49" s="8">
        <v>90</v>
      </c>
      <c r="D49" s="8">
        <v>78</v>
      </c>
      <c r="E49" s="8">
        <v>60</v>
      </c>
      <c r="F49" s="9">
        <v>46341</v>
      </c>
      <c r="G49" s="14">
        <v>228</v>
      </c>
      <c r="H49" s="15">
        <v>76</v>
      </c>
      <c r="I49" s="15" t="s">
        <v>141</v>
      </c>
      <c r="J49" s="15" t="s">
        <v>140</v>
      </c>
      <c r="K49" s="7"/>
      <c r="L49" s="7"/>
      <c r="M49" s="7"/>
      <c r="N49" s="7"/>
      <c r="O49" s="7"/>
      <c r="P49" s="7"/>
      <c r="Q49" s="7"/>
      <c r="R49" s="7"/>
      <c r="S49" s="7"/>
      <c r="T49" s="7"/>
      <c r="U49" s="7"/>
      <c r="V49" s="7"/>
      <c r="W49" s="7"/>
      <c r="X49" s="7"/>
      <c r="Y49" s="7"/>
      <c r="Z49" s="7"/>
    </row>
    <row r="50" spans="1:26" ht="15.75" hidden="1" customHeight="1">
      <c r="A50" s="8">
        <v>1020</v>
      </c>
      <c r="B50" s="8" t="s">
        <v>66</v>
      </c>
      <c r="C50" s="8">
        <v>83</v>
      </c>
      <c r="D50" s="8">
        <v>92</v>
      </c>
      <c r="E50" s="8">
        <v>55</v>
      </c>
      <c r="F50" s="9">
        <v>46521</v>
      </c>
      <c r="G50" s="14">
        <v>230</v>
      </c>
      <c r="H50" s="15">
        <v>76.666666666666671</v>
      </c>
      <c r="I50" s="15" t="s">
        <v>141</v>
      </c>
      <c r="J50" s="15" t="s">
        <v>142</v>
      </c>
      <c r="K50" s="7"/>
      <c r="L50" s="7"/>
      <c r="M50" s="7"/>
      <c r="N50" s="7"/>
      <c r="O50" s="7"/>
      <c r="P50" s="7"/>
      <c r="Q50" s="7"/>
      <c r="R50" s="7"/>
      <c r="S50" s="7"/>
      <c r="T50" s="7"/>
      <c r="U50" s="7"/>
      <c r="V50" s="7"/>
      <c r="W50" s="7"/>
      <c r="X50" s="7"/>
      <c r="Y50" s="7"/>
      <c r="Z50" s="7"/>
    </row>
    <row r="51" spans="1:26" ht="15.75" customHeight="1">
      <c r="A51" s="7"/>
      <c r="B51" s="7"/>
      <c r="C51" s="7"/>
      <c r="D51" s="7"/>
      <c r="E51" s="7"/>
      <c r="F51" s="34"/>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34"/>
      <c r="G52" s="7"/>
      <c r="H52" s="7"/>
      <c r="I52" s="7"/>
      <c r="J52" s="7"/>
      <c r="K52" s="7"/>
      <c r="L52" s="7"/>
      <c r="M52" s="7"/>
      <c r="N52" s="7"/>
      <c r="O52" s="7"/>
      <c r="P52" s="7"/>
      <c r="Q52" s="7"/>
      <c r="R52" s="7"/>
      <c r="S52" s="7"/>
      <c r="T52" s="7"/>
      <c r="U52" s="7"/>
      <c r="V52" s="7"/>
      <c r="W52" s="7"/>
      <c r="X52" s="7"/>
      <c r="Y52" s="7"/>
      <c r="Z52" s="7"/>
    </row>
    <row r="53" spans="1:26" ht="15.75" customHeight="1">
      <c r="A53" s="36" t="s">
        <v>169</v>
      </c>
      <c r="B53" s="7"/>
      <c r="C53" s="7"/>
      <c r="D53" s="7"/>
      <c r="E53" s="7"/>
      <c r="F53" s="34"/>
      <c r="G53" s="7"/>
      <c r="H53" s="7"/>
      <c r="I53" s="7"/>
      <c r="J53" s="7"/>
      <c r="K53" s="7"/>
      <c r="L53" s="7"/>
      <c r="M53" s="7"/>
      <c r="N53" s="7"/>
      <c r="O53" s="7"/>
      <c r="P53" s="7"/>
      <c r="Q53" s="7"/>
      <c r="R53" s="7"/>
      <c r="S53" s="7"/>
      <c r="T53" s="7"/>
      <c r="U53" s="7"/>
      <c r="V53" s="7"/>
      <c r="W53" s="7"/>
      <c r="X53" s="7"/>
      <c r="Y53" s="7"/>
      <c r="Z53" s="7"/>
    </row>
    <row r="54" spans="1:26" ht="15.75" customHeight="1">
      <c r="A54" s="7" t="str" cm="1">
        <f t="array" aca="1" ref="A54:F75" ca="1">_xlfn._xlws.FILTER('Students Grade'!A:F,'Students Grade'!C:C&gt;80,"No matches")</f>
        <v>Student ID</v>
      </c>
      <c r="B54" s="7" t="str">
        <f ca="1"/>
        <v>Name</v>
      </c>
      <c r="C54" s="7" t="str">
        <f ca="1"/>
        <v>Math</v>
      </c>
      <c r="D54" s="7" t="str">
        <f ca="1"/>
        <v>Science</v>
      </c>
      <c r="E54" s="7" t="str">
        <f ca="1"/>
        <v>English</v>
      </c>
      <c r="F54" s="34" t="str">
        <f ca="1"/>
        <v>Enrollment Date</v>
      </c>
      <c r="G54" s="7"/>
      <c r="H54" s="7"/>
      <c r="I54" s="7"/>
      <c r="J54" s="7"/>
      <c r="K54" s="7"/>
      <c r="L54" s="7"/>
      <c r="M54" s="7"/>
      <c r="N54" s="7"/>
      <c r="O54" s="7"/>
      <c r="P54" s="7"/>
      <c r="Q54" s="7"/>
      <c r="R54" s="7"/>
      <c r="S54" s="7"/>
      <c r="T54" s="7"/>
      <c r="U54" s="7"/>
      <c r="V54" s="7"/>
      <c r="W54" s="7"/>
      <c r="X54" s="7"/>
      <c r="Y54" s="7"/>
      <c r="Z54" s="7"/>
    </row>
    <row r="55" spans="1:26" ht="15.75" customHeight="1">
      <c r="A55" s="7">
        <f ca="1"/>
        <v>1003</v>
      </c>
      <c r="B55" s="7" t="str">
        <f ca="1"/>
        <v>Student 3</v>
      </c>
      <c r="C55" s="7">
        <f ca="1"/>
        <v>97</v>
      </c>
      <c r="D55" s="7">
        <f ca="1"/>
        <v>60</v>
      </c>
      <c r="E55" s="7">
        <f ca="1"/>
        <v>51</v>
      </c>
      <c r="F55" s="34">
        <f ca="1"/>
        <v>43461</v>
      </c>
      <c r="G55" s="7"/>
      <c r="H55" s="7"/>
      <c r="I55" s="7"/>
      <c r="J55" s="7"/>
      <c r="K55" s="7"/>
      <c r="L55" s="7"/>
      <c r="M55" s="7"/>
      <c r="N55" s="7"/>
      <c r="O55" s="7"/>
      <c r="P55" s="7"/>
      <c r="Q55" s="7"/>
      <c r="R55" s="7"/>
      <c r="S55" s="7"/>
      <c r="T55" s="7"/>
      <c r="U55" s="7"/>
      <c r="V55" s="7"/>
      <c r="W55" s="7"/>
      <c r="X55" s="7"/>
      <c r="Y55" s="7"/>
      <c r="Z55" s="7"/>
    </row>
    <row r="56" spans="1:26" ht="15.75" customHeight="1">
      <c r="A56" s="7">
        <f ca="1"/>
        <v>1008</v>
      </c>
      <c r="B56" s="7" t="str">
        <f ca="1"/>
        <v>Student 8</v>
      </c>
      <c r="C56" s="7">
        <f ca="1"/>
        <v>94</v>
      </c>
      <c r="D56" s="7">
        <f ca="1"/>
        <v>67</v>
      </c>
      <c r="E56" s="7">
        <f ca="1"/>
        <v>64</v>
      </c>
      <c r="F56" s="34">
        <f ca="1"/>
        <v>44361</v>
      </c>
      <c r="G56" s="7"/>
      <c r="H56" s="7"/>
      <c r="I56" s="7"/>
      <c r="J56" s="7"/>
      <c r="K56" s="7"/>
      <c r="L56" s="7"/>
      <c r="M56" s="7"/>
      <c r="N56" s="7"/>
      <c r="O56" s="7"/>
      <c r="P56" s="7"/>
      <c r="Q56" s="7"/>
      <c r="R56" s="7"/>
      <c r="S56" s="7"/>
      <c r="T56" s="7"/>
      <c r="U56" s="7"/>
      <c r="V56" s="7"/>
      <c r="W56" s="7"/>
      <c r="X56" s="7"/>
      <c r="Y56" s="7"/>
      <c r="Z56" s="7"/>
    </row>
    <row r="57" spans="1:26" ht="15.75" customHeight="1">
      <c r="A57" s="7">
        <f ca="1"/>
        <v>1010</v>
      </c>
      <c r="B57" s="7" t="str">
        <f ca="1"/>
        <v>Student 10</v>
      </c>
      <c r="C57" s="7">
        <f ca="1"/>
        <v>98</v>
      </c>
      <c r="D57" s="7">
        <f ca="1"/>
        <v>54</v>
      </c>
      <c r="E57" s="7">
        <f ca="1"/>
        <v>58</v>
      </c>
      <c r="F57" s="34">
        <f ca="1"/>
        <v>44721</v>
      </c>
      <c r="G57" s="7"/>
      <c r="H57" s="7"/>
      <c r="I57" s="7"/>
      <c r="J57" s="7"/>
      <c r="K57" s="7"/>
      <c r="L57" s="7"/>
      <c r="M57" s="7"/>
      <c r="N57" s="7"/>
      <c r="O57" s="7"/>
      <c r="P57" s="7"/>
      <c r="Q57" s="7"/>
      <c r="R57" s="7"/>
      <c r="S57" s="7"/>
      <c r="T57" s="7"/>
      <c r="U57" s="7"/>
      <c r="V57" s="7"/>
      <c r="W57" s="7"/>
      <c r="X57" s="7"/>
      <c r="Y57" s="7"/>
      <c r="Z57" s="7"/>
    </row>
    <row r="58" spans="1:26" ht="15.75" customHeight="1">
      <c r="A58" s="7">
        <f ca="1"/>
        <v>1012</v>
      </c>
      <c r="B58" s="7" t="str">
        <f ca="1"/>
        <v>Student 12</v>
      </c>
      <c r="C58" s="7">
        <f ca="1"/>
        <v>85</v>
      </c>
      <c r="D58" s="7">
        <f ca="1"/>
        <v>89</v>
      </c>
      <c r="E58" s="7">
        <f ca="1"/>
        <v>79</v>
      </c>
      <c r="F58" s="34">
        <f ca="1"/>
        <v>45081</v>
      </c>
      <c r="G58" s="7"/>
      <c r="H58" s="7"/>
      <c r="I58" s="7"/>
      <c r="J58" s="7"/>
      <c r="K58" s="7"/>
      <c r="L58" s="7"/>
      <c r="M58" s="7"/>
      <c r="N58" s="7"/>
      <c r="O58" s="7"/>
      <c r="P58" s="7"/>
      <c r="Q58" s="7"/>
      <c r="R58" s="7"/>
      <c r="S58" s="7"/>
      <c r="T58" s="7"/>
      <c r="U58" s="7"/>
      <c r="V58" s="7"/>
      <c r="W58" s="7"/>
      <c r="X58" s="7"/>
      <c r="Y58" s="7"/>
      <c r="Z58" s="7"/>
    </row>
    <row r="59" spans="1:26" ht="15.75" customHeight="1">
      <c r="A59" s="7">
        <f ca="1"/>
        <v>1013</v>
      </c>
      <c r="B59" s="7" t="str">
        <f ca="1"/>
        <v>Student 13</v>
      </c>
      <c r="C59" s="7">
        <f ca="1"/>
        <v>98</v>
      </c>
      <c r="D59" s="7">
        <f ca="1"/>
        <v>90</v>
      </c>
      <c r="E59" s="7">
        <f ca="1"/>
        <v>97</v>
      </c>
      <c r="F59" s="34">
        <f ca="1"/>
        <v>45261</v>
      </c>
      <c r="G59" s="7"/>
      <c r="H59" s="7"/>
      <c r="I59" s="7"/>
      <c r="J59" s="7"/>
      <c r="K59" s="7"/>
      <c r="L59" s="7"/>
      <c r="M59" s="7"/>
      <c r="N59" s="7"/>
      <c r="O59" s="7"/>
      <c r="P59" s="7"/>
      <c r="Q59" s="7"/>
      <c r="R59" s="7"/>
      <c r="S59" s="7"/>
      <c r="T59" s="7"/>
      <c r="U59" s="7"/>
      <c r="V59" s="7"/>
      <c r="W59" s="7"/>
      <c r="X59" s="7"/>
      <c r="Y59" s="7"/>
      <c r="Z59" s="7"/>
    </row>
    <row r="60" spans="1:26" ht="15.75" customHeight="1">
      <c r="A60" s="7">
        <f ca="1"/>
        <v>1014</v>
      </c>
      <c r="B60" s="7" t="str">
        <f ca="1"/>
        <v>Student 14</v>
      </c>
      <c r="C60" s="7">
        <f ca="1"/>
        <v>93</v>
      </c>
      <c r="D60" s="7">
        <f ca="1"/>
        <v>40</v>
      </c>
      <c r="E60" s="7">
        <f ca="1"/>
        <v>44</v>
      </c>
      <c r="F60" s="34">
        <f ca="1"/>
        <v>45441</v>
      </c>
      <c r="G60" s="7"/>
      <c r="H60" s="7"/>
      <c r="I60" s="7"/>
      <c r="J60" s="7"/>
      <c r="K60" s="7"/>
      <c r="L60" s="7"/>
      <c r="M60" s="7"/>
      <c r="N60" s="7"/>
      <c r="O60" s="7"/>
      <c r="P60" s="7"/>
      <c r="Q60" s="7"/>
      <c r="R60" s="7"/>
      <c r="S60" s="7"/>
      <c r="T60" s="7"/>
      <c r="U60" s="7"/>
      <c r="V60" s="7"/>
      <c r="W60" s="7"/>
      <c r="X60" s="7"/>
      <c r="Y60" s="7"/>
      <c r="Z60" s="7"/>
    </row>
    <row r="61" spans="1:26" ht="15.75" customHeight="1">
      <c r="A61" s="7">
        <f ca="1"/>
        <v>1016</v>
      </c>
      <c r="B61" s="7" t="str">
        <f ca="1"/>
        <v>Student 16</v>
      </c>
      <c r="C61" s="7">
        <f ca="1"/>
        <v>98</v>
      </c>
      <c r="D61" s="7">
        <f ca="1"/>
        <v>77</v>
      </c>
      <c r="E61" s="7">
        <f ca="1"/>
        <v>60</v>
      </c>
      <c r="F61" s="34">
        <f ca="1"/>
        <v>45801</v>
      </c>
      <c r="G61" s="7"/>
      <c r="H61" s="7"/>
      <c r="I61" s="7"/>
      <c r="J61" s="7"/>
      <c r="K61" s="7"/>
      <c r="L61" s="7"/>
      <c r="M61" s="7"/>
      <c r="N61" s="7"/>
      <c r="O61" s="7"/>
      <c r="P61" s="7"/>
      <c r="Q61" s="7"/>
      <c r="R61" s="7"/>
      <c r="S61" s="7"/>
      <c r="T61" s="7"/>
      <c r="U61" s="7"/>
      <c r="V61" s="7"/>
      <c r="W61" s="7"/>
      <c r="X61" s="7"/>
      <c r="Y61" s="7"/>
      <c r="Z61" s="7"/>
    </row>
    <row r="62" spans="1:26" ht="15.75" customHeight="1">
      <c r="A62" s="7">
        <f ca="1"/>
        <v>1018</v>
      </c>
      <c r="B62" s="7" t="str">
        <f ca="1"/>
        <v>Student 18</v>
      </c>
      <c r="C62" s="7">
        <f ca="1"/>
        <v>82</v>
      </c>
      <c r="D62" s="7">
        <f ca="1"/>
        <v>48</v>
      </c>
      <c r="E62" s="7">
        <f ca="1"/>
        <v>79</v>
      </c>
      <c r="F62" s="34">
        <f ca="1"/>
        <v>46161</v>
      </c>
      <c r="G62" s="7"/>
      <c r="H62" s="7"/>
      <c r="I62" s="7"/>
      <c r="J62" s="7"/>
      <c r="K62" s="7"/>
      <c r="L62" s="7"/>
      <c r="M62" s="7"/>
      <c r="N62" s="7"/>
      <c r="O62" s="7"/>
      <c r="P62" s="7"/>
      <c r="Q62" s="7"/>
      <c r="R62" s="7"/>
      <c r="S62" s="7"/>
      <c r="T62" s="7"/>
      <c r="U62" s="7"/>
      <c r="V62" s="7"/>
      <c r="W62" s="7"/>
      <c r="X62" s="7"/>
      <c r="Y62" s="7"/>
      <c r="Z62" s="7"/>
    </row>
    <row r="63" spans="1:26" ht="15.75" customHeight="1">
      <c r="A63" s="7">
        <f ca="1"/>
        <v>1019</v>
      </c>
      <c r="B63" s="7" t="str">
        <f ca="1"/>
        <v>Student 19</v>
      </c>
      <c r="C63" s="7">
        <f ca="1"/>
        <v>90</v>
      </c>
      <c r="D63" s="7">
        <f ca="1"/>
        <v>78</v>
      </c>
      <c r="E63" s="7">
        <f ca="1"/>
        <v>60</v>
      </c>
      <c r="F63" s="34">
        <f ca="1"/>
        <v>46341</v>
      </c>
      <c r="G63" s="7"/>
      <c r="H63" s="7"/>
      <c r="I63" s="7"/>
      <c r="J63" s="7"/>
      <c r="K63" s="7"/>
      <c r="L63" s="7"/>
      <c r="M63" s="7"/>
      <c r="N63" s="7"/>
      <c r="O63" s="7"/>
      <c r="P63" s="7"/>
      <c r="Q63" s="7"/>
      <c r="R63" s="7"/>
      <c r="S63" s="7"/>
      <c r="T63" s="7"/>
      <c r="U63" s="7"/>
      <c r="V63" s="7"/>
      <c r="W63" s="7"/>
      <c r="X63" s="7"/>
      <c r="Y63" s="7"/>
      <c r="Z63" s="7"/>
    </row>
    <row r="64" spans="1:26" ht="15.75" customHeight="1">
      <c r="A64" s="7">
        <f ca="1"/>
        <v>1020</v>
      </c>
      <c r="B64" s="7" t="str">
        <f ca="1"/>
        <v>Student 20</v>
      </c>
      <c r="C64" s="7">
        <f ca="1"/>
        <v>83</v>
      </c>
      <c r="D64" s="7">
        <f ca="1"/>
        <v>92</v>
      </c>
      <c r="E64" s="7">
        <f ca="1"/>
        <v>55</v>
      </c>
      <c r="F64" s="34">
        <f ca="1"/>
        <v>46521</v>
      </c>
      <c r="G64" s="7"/>
      <c r="H64" s="7"/>
      <c r="I64" s="7"/>
      <c r="J64" s="7"/>
      <c r="K64" s="7"/>
      <c r="L64" s="7"/>
      <c r="M64" s="7"/>
      <c r="N64" s="7"/>
      <c r="O64" s="7"/>
      <c r="P64" s="7"/>
      <c r="Q64" s="7"/>
      <c r="R64" s="7"/>
      <c r="S64" s="7"/>
      <c r="T64" s="7"/>
      <c r="U64" s="7"/>
      <c r="V64" s="7"/>
      <c r="W64" s="7"/>
      <c r="X64" s="7"/>
      <c r="Y64" s="7"/>
      <c r="Z64" s="7"/>
    </row>
    <row r="65" spans="1:26" ht="15.75" customHeight="1">
      <c r="A65" s="7" t="str">
        <f ca="1"/>
        <v>Student ID</v>
      </c>
      <c r="B65" s="7" t="str">
        <f ca="1"/>
        <v>Name</v>
      </c>
      <c r="C65" s="7" t="str">
        <f ca="1"/>
        <v>Math</v>
      </c>
      <c r="D65" s="7" t="str">
        <f ca="1"/>
        <v>Science</v>
      </c>
      <c r="E65" s="7" t="str">
        <f ca="1"/>
        <v>English</v>
      </c>
      <c r="F65" s="34" t="str">
        <f ca="1"/>
        <v>Enrollment Date</v>
      </c>
      <c r="G65" s="7"/>
      <c r="H65" s="7"/>
      <c r="I65" s="7"/>
      <c r="J65" s="7"/>
      <c r="K65" s="7"/>
      <c r="L65" s="7"/>
      <c r="M65" s="7"/>
      <c r="N65" s="7"/>
      <c r="O65" s="7"/>
      <c r="P65" s="7"/>
      <c r="Q65" s="7"/>
      <c r="R65" s="7"/>
      <c r="S65" s="7"/>
      <c r="T65" s="7"/>
      <c r="U65" s="7"/>
      <c r="V65" s="7"/>
      <c r="W65" s="7"/>
      <c r="X65" s="7"/>
      <c r="Y65" s="7"/>
      <c r="Z65" s="7"/>
    </row>
    <row r="66" spans="1:26" ht="15.75" customHeight="1">
      <c r="A66" s="7">
        <f ca="1"/>
        <v>1003</v>
      </c>
      <c r="B66" s="7" t="str">
        <f ca="1"/>
        <v>Student 3</v>
      </c>
      <c r="C66" s="7">
        <f ca="1"/>
        <v>97</v>
      </c>
      <c r="D66" s="7">
        <f ca="1"/>
        <v>60</v>
      </c>
      <c r="E66" s="7">
        <f ca="1"/>
        <v>51</v>
      </c>
      <c r="F66" s="34">
        <f ca="1"/>
        <v>43461</v>
      </c>
      <c r="G66" s="7"/>
      <c r="H66" s="7"/>
      <c r="I66" s="7"/>
      <c r="J66" s="7"/>
      <c r="K66" s="7"/>
      <c r="L66" s="7"/>
      <c r="M66" s="7"/>
      <c r="N66" s="7"/>
      <c r="O66" s="7"/>
      <c r="P66" s="7"/>
      <c r="Q66" s="7"/>
      <c r="R66" s="7"/>
      <c r="S66" s="7"/>
      <c r="T66" s="7"/>
      <c r="U66" s="7"/>
      <c r="V66" s="7"/>
      <c r="W66" s="7"/>
      <c r="X66" s="7"/>
      <c r="Y66" s="7"/>
      <c r="Z66" s="7"/>
    </row>
    <row r="67" spans="1:26" ht="15.75" customHeight="1">
      <c r="A67" s="7">
        <f ca="1"/>
        <v>1008</v>
      </c>
      <c r="B67" s="7" t="str">
        <f ca="1"/>
        <v>Student 8</v>
      </c>
      <c r="C67" s="7">
        <f ca="1"/>
        <v>94</v>
      </c>
      <c r="D67" s="7">
        <f ca="1"/>
        <v>67</v>
      </c>
      <c r="E67" s="7">
        <f ca="1"/>
        <v>64</v>
      </c>
      <c r="F67" s="34">
        <f ca="1"/>
        <v>44361</v>
      </c>
      <c r="G67" s="7"/>
      <c r="H67" s="7"/>
      <c r="I67" s="7"/>
      <c r="J67" s="7"/>
      <c r="K67" s="7"/>
      <c r="L67" s="7"/>
      <c r="M67" s="7"/>
      <c r="N67" s="7"/>
      <c r="O67" s="7"/>
      <c r="P67" s="7"/>
      <c r="Q67" s="7"/>
      <c r="R67" s="7"/>
      <c r="S67" s="7"/>
      <c r="T67" s="7"/>
      <c r="U67" s="7"/>
      <c r="V67" s="7"/>
      <c r="W67" s="7"/>
      <c r="X67" s="7"/>
      <c r="Y67" s="7"/>
      <c r="Z67" s="7"/>
    </row>
    <row r="68" spans="1:26" ht="15.75" customHeight="1">
      <c r="A68" s="7">
        <f ca="1"/>
        <v>1010</v>
      </c>
      <c r="B68" s="7" t="str">
        <f ca="1"/>
        <v>Student 10</v>
      </c>
      <c r="C68" s="7">
        <f ca="1"/>
        <v>98</v>
      </c>
      <c r="D68" s="7">
        <f ca="1"/>
        <v>54</v>
      </c>
      <c r="E68" s="7">
        <f ca="1"/>
        <v>58</v>
      </c>
      <c r="F68" s="34">
        <f ca="1"/>
        <v>44721</v>
      </c>
      <c r="G68" s="7"/>
      <c r="H68" s="7"/>
      <c r="I68" s="7"/>
      <c r="J68" s="7"/>
      <c r="K68" s="7"/>
      <c r="L68" s="7"/>
      <c r="M68" s="7"/>
      <c r="N68" s="7"/>
      <c r="O68" s="7"/>
      <c r="P68" s="7"/>
      <c r="Q68" s="7"/>
      <c r="R68" s="7"/>
      <c r="S68" s="7"/>
      <c r="T68" s="7"/>
      <c r="U68" s="7"/>
      <c r="V68" s="7"/>
      <c r="W68" s="7"/>
      <c r="X68" s="7"/>
      <c r="Y68" s="7"/>
      <c r="Z68" s="7"/>
    </row>
    <row r="69" spans="1:26" ht="15.75" customHeight="1">
      <c r="A69" s="7">
        <f ca="1"/>
        <v>1012</v>
      </c>
      <c r="B69" s="7" t="str">
        <f ca="1"/>
        <v>Student 12</v>
      </c>
      <c r="C69" s="7">
        <f ca="1"/>
        <v>85</v>
      </c>
      <c r="D69" s="7">
        <f ca="1"/>
        <v>89</v>
      </c>
      <c r="E69" s="7">
        <f ca="1"/>
        <v>79</v>
      </c>
      <c r="F69" s="34">
        <f ca="1"/>
        <v>45081</v>
      </c>
      <c r="G69" s="7"/>
      <c r="H69" s="7"/>
      <c r="I69" s="7"/>
      <c r="J69" s="7"/>
      <c r="K69" s="7"/>
      <c r="L69" s="7"/>
      <c r="M69" s="7"/>
      <c r="N69" s="7"/>
      <c r="O69" s="7"/>
      <c r="P69" s="7"/>
      <c r="Q69" s="7"/>
      <c r="R69" s="7"/>
      <c r="S69" s="7"/>
      <c r="T69" s="7"/>
      <c r="U69" s="7"/>
      <c r="V69" s="7"/>
      <c r="W69" s="7"/>
      <c r="X69" s="7"/>
      <c r="Y69" s="7"/>
      <c r="Z69" s="7"/>
    </row>
    <row r="70" spans="1:26" ht="15.75" customHeight="1">
      <c r="A70" s="7">
        <f ca="1"/>
        <v>1013</v>
      </c>
      <c r="B70" s="7" t="str">
        <f ca="1"/>
        <v>Student 13</v>
      </c>
      <c r="C70" s="7">
        <f ca="1"/>
        <v>98</v>
      </c>
      <c r="D70" s="7">
        <f ca="1"/>
        <v>90</v>
      </c>
      <c r="E70" s="7">
        <f ca="1"/>
        <v>97</v>
      </c>
      <c r="F70" s="34">
        <f ca="1"/>
        <v>45261</v>
      </c>
      <c r="G70" s="7"/>
      <c r="H70" s="7"/>
      <c r="I70" s="7"/>
      <c r="J70" s="7"/>
      <c r="K70" s="7"/>
      <c r="L70" s="7"/>
      <c r="M70" s="7"/>
      <c r="N70" s="7"/>
      <c r="O70" s="7"/>
      <c r="P70" s="7"/>
      <c r="Q70" s="7"/>
      <c r="R70" s="7"/>
      <c r="S70" s="7"/>
      <c r="T70" s="7"/>
      <c r="U70" s="7"/>
      <c r="V70" s="7"/>
      <c r="W70" s="7"/>
      <c r="X70" s="7"/>
      <c r="Y70" s="7"/>
      <c r="Z70" s="7"/>
    </row>
    <row r="71" spans="1:26" ht="15.75" customHeight="1">
      <c r="A71" s="7">
        <f ca="1"/>
        <v>1014</v>
      </c>
      <c r="B71" s="7" t="str">
        <f ca="1"/>
        <v>Student 14</v>
      </c>
      <c r="C71" s="7">
        <f ca="1"/>
        <v>93</v>
      </c>
      <c r="D71" s="7">
        <f ca="1"/>
        <v>40</v>
      </c>
      <c r="E71" s="7">
        <f ca="1"/>
        <v>44</v>
      </c>
      <c r="F71" s="34">
        <f ca="1"/>
        <v>45441</v>
      </c>
      <c r="G71" s="7"/>
      <c r="H71" s="7"/>
      <c r="I71" s="7"/>
      <c r="J71" s="7"/>
      <c r="K71" s="7"/>
      <c r="L71" s="7"/>
      <c r="M71" s="7"/>
      <c r="N71" s="7"/>
      <c r="O71" s="7"/>
      <c r="P71" s="7"/>
      <c r="Q71" s="7"/>
      <c r="R71" s="7"/>
      <c r="S71" s="7"/>
      <c r="T71" s="7"/>
      <c r="U71" s="7"/>
      <c r="V71" s="7"/>
      <c r="W71" s="7"/>
      <c r="X71" s="7"/>
      <c r="Y71" s="7"/>
      <c r="Z71" s="7"/>
    </row>
    <row r="72" spans="1:26" ht="15.75" customHeight="1">
      <c r="A72" s="7">
        <f ca="1"/>
        <v>1016</v>
      </c>
      <c r="B72" s="7" t="str">
        <f ca="1"/>
        <v>Student 16</v>
      </c>
      <c r="C72" s="7">
        <f ca="1"/>
        <v>98</v>
      </c>
      <c r="D72" s="7">
        <f ca="1"/>
        <v>77</v>
      </c>
      <c r="E72" s="7">
        <f ca="1"/>
        <v>60</v>
      </c>
      <c r="F72" s="34">
        <f ca="1"/>
        <v>45801</v>
      </c>
      <c r="G72" s="7"/>
      <c r="H72" s="7"/>
      <c r="I72" s="7"/>
      <c r="J72" s="7"/>
      <c r="K72" s="7"/>
      <c r="L72" s="7"/>
      <c r="M72" s="7"/>
      <c r="N72" s="7"/>
      <c r="O72" s="7"/>
      <c r="P72" s="7"/>
      <c r="Q72" s="7"/>
      <c r="R72" s="7"/>
      <c r="S72" s="7"/>
      <c r="T72" s="7"/>
      <c r="U72" s="7"/>
      <c r="V72" s="7"/>
      <c r="W72" s="7"/>
      <c r="X72" s="7"/>
      <c r="Y72" s="7"/>
      <c r="Z72" s="7"/>
    </row>
    <row r="73" spans="1:26" ht="15.75" customHeight="1">
      <c r="A73" s="7">
        <f ca="1"/>
        <v>1018</v>
      </c>
      <c r="B73" s="7" t="str">
        <f ca="1"/>
        <v>Student 18</v>
      </c>
      <c r="C73" s="7">
        <f ca="1"/>
        <v>82</v>
      </c>
      <c r="D73" s="7">
        <f ca="1"/>
        <v>48</v>
      </c>
      <c r="E73" s="7">
        <f ca="1"/>
        <v>79</v>
      </c>
      <c r="F73" s="34">
        <f ca="1"/>
        <v>46161</v>
      </c>
      <c r="G73" s="7"/>
      <c r="H73" s="7"/>
      <c r="I73" s="7"/>
      <c r="J73" s="7"/>
      <c r="K73" s="7"/>
      <c r="L73" s="7"/>
      <c r="M73" s="7"/>
      <c r="N73" s="7"/>
      <c r="O73" s="7"/>
      <c r="P73" s="7"/>
      <c r="Q73" s="7"/>
      <c r="R73" s="7"/>
      <c r="S73" s="7"/>
      <c r="T73" s="7"/>
      <c r="U73" s="7"/>
      <c r="V73" s="7"/>
      <c r="W73" s="7"/>
      <c r="X73" s="7"/>
      <c r="Y73" s="7"/>
      <c r="Z73" s="7"/>
    </row>
    <row r="74" spans="1:26" ht="15.75" customHeight="1">
      <c r="A74" s="7">
        <f ca="1"/>
        <v>1019</v>
      </c>
      <c r="B74" s="7" t="str">
        <f ca="1"/>
        <v>Student 19</v>
      </c>
      <c r="C74" s="7">
        <f ca="1"/>
        <v>90</v>
      </c>
      <c r="D74" s="7">
        <f ca="1"/>
        <v>78</v>
      </c>
      <c r="E74" s="7">
        <f ca="1"/>
        <v>60</v>
      </c>
      <c r="F74" s="34">
        <f ca="1"/>
        <v>46341</v>
      </c>
      <c r="G74" s="7"/>
      <c r="H74" s="7"/>
      <c r="I74" s="7"/>
      <c r="J74" s="7"/>
      <c r="K74" s="7"/>
      <c r="L74" s="7"/>
      <c r="M74" s="7"/>
      <c r="N74" s="7"/>
      <c r="O74" s="7"/>
      <c r="P74" s="7"/>
      <c r="Q74" s="7"/>
      <c r="R74" s="7"/>
      <c r="S74" s="7"/>
      <c r="T74" s="7"/>
      <c r="U74" s="7"/>
      <c r="V74" s="7"/>
      <c r="W74" s="7"/>
      <c r="X74" s="7"/>
      <c r="Y74" s="7"/>
      <c r="Z74" s="7"/>
    </row>
    <row r="75" spans="1:26" ht="15.75" customHeight="1">
      <c r="A75" s="7">
        <f ca="1"/>
        <v>1020</v>
      </c>
      <c r="B75" s="7" t="str">
        <f ca="1"/>
        <v>Student 20</v>
      </c>
      <c r="C75" s="7">
        <f ca="1"/>
        <v>83</v>
      </c>
      <c r="D75" s="7">
        <f ca="1"/>
        <v>92</v>
      </c>
      <c r="E75" s="7">
        <f ca="1"/>
        <v>55</v>
      </c>
      <c r="F75" s="34">
        <f ca="1"/>
        <v>46521</v>
      </c>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34"/>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34"/>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34"/>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34"/>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34"/>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34"/>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34"/>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34"/>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34"/>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34"/>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34"/>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34"/>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34"/>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34"/>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34"/>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34"/>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34"/>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34"/>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34"/>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34"/>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34"/>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34"/>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34"/>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34"/>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34"/>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34"/>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34"/>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34"/>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34"/>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34"/>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34"/>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34"/>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34"/>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34"/>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34"/>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34"/>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34"/>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34"/>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34"/>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34"/>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34"/>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34"/>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34"/>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34"/>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34"/>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34"/>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34"/>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34"/>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34"/>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34"/>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34"/>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34"/>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34"/>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34"/>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34"/>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34"/>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34"/>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34"/>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34"/>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34"/>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34"/>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34"/>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34"/>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34"/>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34"/>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34"/>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34"/>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34"/>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34"/>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34"/>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34"/>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34"/>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34"/>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34"/>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34"/>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34"/>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34"/>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34"/>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34"/>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34"/>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34"/>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34"/>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34"/>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34"/>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34"/>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34"/>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34"/>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34"/>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34"/>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34"/>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34"/>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34"/>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34"/>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34"/>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34"/>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34"/>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34"/>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34"/>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34"/>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34"/>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34"/>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34"/>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34"/>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34"/>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34"/>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34"/>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34"/>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34"/>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34"/>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34"/>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34"/>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34"/>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34"/>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34"/>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34"/>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34"/>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34"/>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34"/>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34"/>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34"/>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34"/>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34"/>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34"/>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34"/>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34"/>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34"/>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34"/>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34"/>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34"/>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34"/>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34"/>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34"/>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34"/>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34"/>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34"/>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34"/>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34"/>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34"/>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34"/>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34"/>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34"/>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34"/>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34"/>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34"/>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34"/>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34"/>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34"/>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34"/>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34"/>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34"/>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34"/>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34"/>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34"/>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34"/>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34"/>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34"/>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34"/>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34"/>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34"/>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34"/>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34"/>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34"/>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34"/>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34"/>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34"/>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34"/>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34"/>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34"/>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34"/>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34"/>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34"/>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34"/>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34"/>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34"/>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34"/>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34"/>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34"/>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34"/>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34"/>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34"/>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34"/>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34"/>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34"/>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34"/>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34"/>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34"/>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34"/>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34"/>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34"/>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34"/>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34"/>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34"/>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34"/>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34"/>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34"/>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34"/>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34"/>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34"/>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34"/>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34"/>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34"/>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34"/>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34"/>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34"/>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34"/>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34"/>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34"/>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34"/>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34"/>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34"/>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34"/>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34"/>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34"/>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34"/>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34"/>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34"/>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34"/>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34"/>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34"/>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34"/>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34"/>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34"/>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34"/>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34"/>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34"/>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34"/>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34"/>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34"/>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34"/>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34"/>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34"/>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34"/>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34"/>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34"/>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34"/>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34"/>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34"/>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34"/>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34"/>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34"/>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34"/>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34"/>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34"/>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34"/>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34"/>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34"/>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34"/>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34"/>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34"/>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34"/>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34"/>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34"/>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34"/>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34"/>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34"/>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34"/>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34"/>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34"/>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34"/>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34"/>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34"/>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34"/>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34"/>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34"/>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34"/>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34"/>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34"/>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34"/>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34"/>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34"/>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34"/>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34"/>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34"/>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34"/>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34"/>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34"/>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34"/>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34"/>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34"/>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34"/>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34"/>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34"/>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34"/>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34"/>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34"/>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34"/>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34"/>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34"/>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34"/>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34"/>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34"/>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34"/>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34"/>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34"/>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34"/>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34"/>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34"/>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34"/>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34"/>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34"/>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34"/>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34"/>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34"/>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34"/>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34"/>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34"/>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34"/>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34"/>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34"/>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34"/>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34"/>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34"/>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34"/>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34"/>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34"/>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34"/>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34"/>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34"/>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34"/>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34"/>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34"/>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34"/>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34"/>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34"/>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34"/>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34"/>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34"/>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34"/>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34"/>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34"/>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34"/>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34"/>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34"/>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34"/>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34"/>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34"/>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34"/>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34"/>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34"/>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34"/>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34"/>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34"/>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34"/>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34"/>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34"/>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34"/>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34"/>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34"/>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34"/>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34"/>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34"/>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34"/>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34"/>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34"/>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34"/>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34"/>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34"/>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34"/>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34"/>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34"/>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34"/>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34"/>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34"/>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34"/>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34"/>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34"/>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34"/>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34"/>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34"/>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34"/>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34"/>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34"/>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34"/>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34"/>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34"/>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34"/>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34"/>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34"/>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34"/>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34"/>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34"/>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34"/>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34"/>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34"/>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34"/>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34"/>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34"/>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34"/>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34"/>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34"/>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34"/>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34"/>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34"/>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34"/>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34"/>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34"/>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34"/>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34"/>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34"/>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34"/>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34"/>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34"/>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34"/>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34"/>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34"/>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34"/>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34"/>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34"/>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34"/>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34"/>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34"/>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34"/>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34"/>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34"/>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34"/>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34"/>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34"/>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34"/>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34"/>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34"/>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34"/>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34"/>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34"/>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34"/>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34"/>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34"/>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34"/>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34"/>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34"/>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34"/>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34"/>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34"/>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34"/>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34"/>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34"/>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34"/>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34"/>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34"/>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34"/>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34"/>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34"/>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34"/>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34"/>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34"/>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34"/>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34"/>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34"/>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34"/>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34"/>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34"/>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34"/>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34"/>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34"/>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34"/>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34"/>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34"/>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34"/>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34"/>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34"/>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34"/>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34"/>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34"/>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34"/>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34"/>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34"/>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34"/>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34"/>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34"/>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34"/>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34"/>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34"/>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34"/>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34"/>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34"/>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34"/>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34"/>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34"/>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34"/>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34"/>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34"/>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34"/>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34"/>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34"/>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34"/>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34"/>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34"/>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34"/>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34"/>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34"/>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34"/>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34"/>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34"/>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34"/>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34"/>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34"/>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34"/>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34"/>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34"/>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34"/>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34"/>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34"/>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34"/>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34"/>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34"/>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34"/>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34"/>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34"/>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34"/>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34"/>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34"/>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34"/>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34"/>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34"/>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34"/>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34"/>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34"/>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34"/>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34"/>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34"/>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34"/>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34"/>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34"/>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34"/>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34"/>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34"/>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34"/>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34"/>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34"/>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34"/>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34"/>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34"/>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34"/>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34"/>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34"/>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34"/>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34"/>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34"/>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34"/>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34"/>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34"/>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34"/>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34"/>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34"/>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34"/>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34"/>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34"/>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34"/>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34"/>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34"/>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34"/>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34"/>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34"/>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34"/>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34"/>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34"/>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34"/>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34"/>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34"/>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34"/>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34"/>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34"/>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34"/>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34"/>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34"/>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34"/>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34"/>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34"/>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34"/>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34"/>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34"/>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34"/>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34"/>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34"/>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34"/>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34"/>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34"/>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34"/>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34"/>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34"/>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34"/>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34"/>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34"/>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34"/>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34"/>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34"/>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34"/>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34"/>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34"/>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34"/>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34"/>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34"/>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34"/>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34"/>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34"/>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34"/>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34"/>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34"/>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34"/>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34"/>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34"/>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34"/>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34"/>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34"/>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34"/>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34"/>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34"/>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34"/>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34"/>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34"/>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34"/>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34"/>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34"/>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34"/>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34"/>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34"/>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34"/>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34"/>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34"/>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34"/>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34"/>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34"/>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34"/>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34"/>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34"/>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34"/>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34"/>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34"/>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34"/>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34"/>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34"/>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34"/>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34"/>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34"/>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34"/>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34"/>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34"/>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34"/>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34"/>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34"/>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34"/>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34"/>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34"/>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34"/>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34"/>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34"/>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34"/>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34"/>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34"/>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34"/>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34"/>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34"/>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34"/>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34"/>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34"/>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34"/>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34"/>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34"/>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34"/>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34"/>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34"/>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34"/>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34"/>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34"/>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34"/>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34"/>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34"/>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34"/>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34"/>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34"/>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34"/>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34"/>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34"/>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34"/>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34"/>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34"/>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34"/>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34"/>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34"/>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34"/>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34"/>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34"/>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34"/>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34"/>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34"/>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34"/>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34"/>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34"/>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34"/>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34"/>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34"/>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34"/>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34"/>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34"/>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34"/>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34"/>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34"/>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34"/>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34"/>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34"/>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34"/>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34"/>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34"/>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34"/>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34"/>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34"/>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34"/>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34"/>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34"/>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34"/>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34"/>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34"/>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34"/>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34"/>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34"/>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34"/>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34"/>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34"/>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34"/>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34"/>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34"/>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34"/>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34"/>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34"/>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34"/>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34"/>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34"/>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34"/>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34"/>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34"/>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34"/>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34"/>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34"/>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34"/>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34"/>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34"/>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34"/>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34"/>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34"/>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34"/>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34"/>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34"/>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34"/>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34"/>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34"/>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34"/>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34"/>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34"/>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34"/>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34"/>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34"/>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34"/>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34"/>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34"/>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34"/>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34"/>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34"/>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34"/>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34"/>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34"/>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34"/>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34"/>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34"/>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34"/>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34"/>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34"/>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34"/>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34"/>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34"/>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34"/>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34"/>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34"/>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34"/>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34"/>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34"/>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34"/>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34"/>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34"/>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34"/>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34"/>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34"/>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34"/>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34"/>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34"/>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34"/>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34"/>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34"/>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34"/>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34"/>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34"/>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34"/>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34"/>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34"/>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34"/>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34"/>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34"/>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34"/>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34"/>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34"/>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34"/>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34"/>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34"/>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34"/>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34"/>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34"/>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34"/>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34"/>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34"/>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34"/>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34"/>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34"/>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34"/>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34"/>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34"/>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34"/>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34"/>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34"/>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34"/>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34"/>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34"/>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34"/>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34"/>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34"/>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34"/>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34"/>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34"/>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34"/>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34"/>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34"/>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34"/>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34"/>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34"/>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34"/>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34"/>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34"/>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34"/>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34"/>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34"/>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34"/>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34"/>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34"/>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34"/>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34"/>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34"/>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34"/>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34"/>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34"/>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34"/>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34"/>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34"/>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34"/>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34"/>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34"/>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34"/>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34"/>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34"/>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34"/>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34"/>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34"/>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34"/>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34"/>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34"/>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34"/>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34"/>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34"/>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34"/>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34"/>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34"/>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34"/>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34"/>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34"/>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34"/>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34"/>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34"/>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34"/>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34"/>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34"/>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34"/>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34"/>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34"/>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34"/>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34"/>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34"/>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34"/>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34"/>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34"/>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34"/>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34"/>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34"/>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34"/>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34"/>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34"/>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34"/>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34"/>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34"/>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34"/>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34"/>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34"/>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34"/>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34"/>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34"/>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34"/>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34"/>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34"/>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34"/>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34"/>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34"/>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34"/>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34"/>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34"/>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34"/>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34"/>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34"/>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34"/>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34"/>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34"/>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34"/>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34"/>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34"/>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34"/>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34"/>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34"/>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34"/>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34"/>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34"/>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34"/>
      <c r="G1000" s="7"/>
      <c r="H1000" s="7"/>
      <c r="I1000" s="7"/>
      <c r="J1000" s="7"/>
      <c r="K1000" s="7"/>
      <c r="L1000" s="7"/>
      <c r="M1000" s="7"/>
      <c r="N1000" s="7"/>
      <c r="O1000" s="7"/>
      <c r="P1000" s="7"/>
      <c r="Q1000" s="7"/>
      <c r="R1000" s="7"/>
      <c r="S1000" s="7"/>
      <c r="T1000" s="7"/>
      <c r="U1000" s="7"/>
      <c r="V1000" s="7"/>
      <c r="W1000" s="7"/>
      <c r="X1000" s="7"/>
      <c r="Y1000" s="7"/>
      <c r="Z1000" s="7"/>
    </row>
  </sheetData>
  <autoFilter ref="A30:J50" xr:uid="{00000000-0001-0000-0100-000000000000}">
    <filterColumn colId="2">
      <customFilters>
        <customFilter operator="lessThan" val="70"/>
      </customFilters>
    </filterColumn>
  </autoFilter>
  <pageMargins left="0.75" right="0.75" top="1" bottom="1" header="0" footer="0"/>
  <pageSetup orientation="landscape"/>
  <ignoredErrors>
    <ignoredError sqref="G21"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28" sqref="G28"/>
    </sheetView>
  </sheetViews>
  <sheetFormatPr defaultColWidth="14.42578125" defaultRowHeight="15" customHeight="1"/>
  <cols>
    <col min="1" max="1" width="7.85546875" customWidth="1"/>
    <col min="2" max="2" width="9.140625" customWidth="1"/>
    <col min="3" max="3" width="7.140625" customWidth="1"/>
    <col min="4" max="4" width="18.28515625" customWidth="1"/>
    <col min="5" max="5" width="8.140625" customWidth="1"/>
    <col min="6" max="6" width="18.85546875" style="23" customWidth="1"/>
    <col min="7" max="7" width="15.7109375" customWidth="1"/>
    <col min="8" max="8" width="21.5703125" customWidth="1"/>
    <col min="9" max="9" width="14.28515625" customWidth="1"/>
    <col min="10" max="15" width="8.7109375" customWidth="1"/>
    <col min="16" max="16" width="5.85546875" customWidth="1"/>
    <col min="17" max="17" width="19.28515625" customWidth="1"/>
    <col min="18" max="18" width="9.5703125" customWidth="1"/>
    <col min="19" max="19" width="18.85546875" customWidth="1"/>
    <col min="20" max="20" width="8.7109375" customWidth="1"/>
    <col min="21" max="21" width="4.28515625" customWidth="1"/>
    <col min="22" max="22" width="8.7109375" hidden="1" customWidth="1"/>
    <col min="23" max="23" width="38.140625" customWidth="1"/>
    <col min="24" max="26" width="8.7109375" customWidth="1"/>
  </cols>
  <sheetData>
    <row r="1" spans="1:26">
      <c r="A1" s="6" t="s">
        <v>67</v>
      </c>
      <c r="B1" s="6" t="s">
        <v>68</v>
      </c>
      <c r="C1" s="6" t="s">
        <v>69</v>
      </c>
      <c r="D1" s="6" t="s">
        <v>70</v>
      </c>
      <c r="E1" s="6" t="s">
        <v>71</v>
      </c>
      <c r="F1" s="20" t="s">
        <v>72</v>
      </c>
      <c r="G1" s="18" t="s">
        <v>134</v>
      </c>
      <c r="H1" s="18" t="s">
        <v>137</v>
      </c>
      <c r="I1" s="24" t="s">
        <v>152</v>
      </c>
      <c r="J1" s="7"/>
      <c r="K1" s="7"/>
      <c r="L1" s="7"/>
      <c r="M1" s="7"/>
      <c r="N1" s="7"/>
      <c r="O1" s="7"/>
      <c r="P1" s="7"/>
      <c r="Q1" s="7"/>
      <c r="R1" s="7"/>
      <c r="S1" s="7"/>
      <c r="T1" s="7"/>
      <c r="U1" s="7"/>
      <c r="V1" s="7"/>
      <c r="W1" s="7"/>
      <c r="X1" s="7"/>
      <c r="Y1" s="7"/>
      <c r="Z1" s="7"/>
    </row>
    <row r="2" spans="1:26">
      <c r="A2" s="8">
        <v>2001</v>
      </c>
      <c r="B2" s="8" t="s">
        <v>73</v>
      </c>
      <c r="C2" s="8" t="s">
        <v>74</v>
      </c>
      <c r="D2" s="8" t="s">
        <v>75</v>
      </c>
      <c r="E2" s="8">
        <v>7048</v>
      </c>
      <c r="F2" s="21">
        <v>44927</v>
      </c>
      <c r="G2" s="19" cm="1">
        <f t="array" ref="G2">_xlfn.IFS(E2&gt;1000,E2*$O$6 / 100)</f>
        <v>352.4</v>
      </c>
      <c r="H2" s="19" t="str">
        <f>IF(E2&gt;$Q$6,"eligible","not eligible")</f>
        <v>not eligible</v>
      </c>
      <c r="I2" s="7" t="str">
        <f>TEXT(F2,"mmmm")</f>
        <v>January</v>
      </c>
      <c r="J2" s="7"/>
      <c r="K2" s="7"/>
      <c r="L2" s="7"/>
      <c r="M2" s="7"/>
      <c r="N2" s="7"/>
      <c r="O2" s="7"/>
      <c r="P2" s="7"/>
      <c r="Q2" s="7"/>
      <c r="R2" s="7"/>
      <c r="S2" s="7"/>
      <c r="T2" s="7"/>
      <c r="U2" s="7"/>
      <c r="V2" s="7"/>
      <c r="W2" s="7"/>
      <c r="X2" s="7"/>
      <c r="Y2" s="7"/>
      <c r="Z2" s="7"/>
    </row>
    <row r="3" spans="1:26">
      <c r="A3" s="8">
        <v>2002</v>
      </c>
      <c r="B3" s="8" t="s">
        <v>76</v>
      </c>
      <c r="C3" s="8" t="s">
        <v>77</v>
      </c>
      <c r="D3" s="8" t="s">
        <v>78</v>
      </c>
      <c r="E3" s="8">
        <v>17428</v>
      </c>
      <c r="F3" s="21">
        <v>44942</v>
      </c>
      <c r="G3" s="19" cm="1">
        <f t="array" ref="G3">_xlfn.IFS(E3&gt;1000,E3*$O$6 / 100)</f>
        <v>871.4</v>
      </c>
      <c r="H3" s="19" t="str">
        <f t="shared" ref="H3:H21" si="0">IF(E3&gt;$Q$6,"eligible","not eligible")</f>
        <v>eligible</v>
      </c>
      <c r="I3" s="7" t="str">
        <f t="shared" ref="I3:I21" si="1">TEXT(F3,"mmmm")</f>
        <v>January</v>
      </c>
      <c r="J3" s="7"/>
      <c r="K3" s="7"/>
      <c r="L3" s="7"/>
      <c r="M3" s="7"/>
      <c r="N3" s="7"/>
      <c r="O3" s="7"/>
      <c r="P3" s="7"/>
      <c r="Q3" s="7"/>
      <c r="R3" s="7"/>
      <c r="S3" s="7"/>
      <c r="T3" s="7"/>
      <c r="U3" s="7"/>
      <c r="V3" s="7"/>
      <c r="W3" s="7"/>
      <c r="X3" s="7"/>
      <c r="Y3" s="7"/>
      <c r="Z3" s="7"/>
    </row>
    <row r="4" spans="1:26">
      <c r="A4" s="8">
        <v>2003</v>
      </c>
      <c r="B4" s="8" t="s">
        <v>79</v>
      </c>
      <c r="C4" s="8" t="s">
        <v>74</v>
      </c>
      <c r="D4" s="8" t="s">
        <v>80</v>
      </c>
      <c r="E4" s="8">
        <v>23672</v>
      </c>
      <c r="F4" s="21">
        <v>44957</v>
      </c>
      <c r="G4" s="19" cm="1">
        <f t="array" ref="G4">_xlfn.IFS(E4&gt;1000,E4*$O$6 / 100)</f>
        <v>1183.5999999999999</v>
      </c>
      <c r="H4" s="19" t="str">
        <f t="shared" si="0"/>
        <v>eligible</v>
      </c>
      <c r="I4" s="7" t="str">
        <f t="shared" si="1"/>
        <v>January</v>
      </c>
      <c r="J4" s="7"/>
      <c r="K4" s="7"/>
      <c r="L4" s="7"/>
      <c r="M4" s="7"/>
      <c r="N4" s="7"/>
      <c r="O4" s="7"/>
      <c r="P4" s="7"/>
      <c r="Q4" s="7"/>
      <c r="R4" s="7"/>
      <c r="S4" s="7"/>
      <c r="T4" s="7"/>
      <c r="U4" s="7"/>
      <c r="V4" s="7"/>
      <c r="W4" s="7"/>
      <c r="X4" s="7"/>
      <c r="Y4" s="7"/>
      <c r="Z4" s="7"/>
    </row>
    <row r="5" spans="1:26">
      <c r="A5" s="8">
        <v>2004</v>
      </c>
      <c r="B5" s="8" t="s">
        <v>76</v>
      </c>
      <c r="C5" s="8" t="s">
        <v>81</v>
      </c>
      <c r="D5" s="8" t="s">
        <v>82</v>
      </c>
      <c r="E5" s="8">
        <v>5264</v>
      </c>
      <c r="F5" s="21">
        <v>44972</v>
      </c>
      <c r="G5" s="19" cm="1">
        <f t="array" ref="G5">_xlfn.IFS(E5&gt;1000,E5*$O$6 / 100)</f>
        <v>263.2</v>
      </c>
      <c r="H5" s="19" t="str">
        <f t="shared" si="0"/>
        <v>not eligible</v>
      </c>
      <c r="I5" s="7" t="str">
        <f t="shared" si="1"/>
        <v>February</v>
      </c>
      <c r="J5" s="7"/>
      <c r="K5" s="7"/>
      <c r="L5" s="7"/>
      <c r="M5" s="7"/>
      <c r="N5" s="7"/>
      <c r="O5" s="18" t="s">
        <v>135</v>
      </c>
      <c r="P5" s="7"/>
      <c r="Q5" s="18" t="s">
        <v>138</v>
      </c>
      <c r="R5" s="7"/>
      <c r="S5" s="18" t="s">
        <v>145</v>
      </c>
      <c r="T5" s="18" t="s">
        <v>144</v>
      </c>
      <c r="U5" s="7"/>
      <c r="W5" s="24" t="s">
        <v>153</v>
      </c>
      <c r="X5" s="7"/>
      <c r="Y5" s="7"/>
      <c r="Z5" s="7"/>
    </row>
    <row r="6" spans="1:26">
      <c r="A6" s="8">
        <v>2005</v>
      </c>
      <c r="B6" s="8" t="s">
        <v>73</v>
      </c>
      <c r="C6" s="8" t="s">
        <v>83</v>
      </c>
      <c r="D6" s="8" t="s">
        <v>84</v>
      </c>
      <c r="E6" s="8">
        <v>43388</v>
      </c>
      <c r="F6" s="21">
        <v>44987</v>
      </c>
      <c r="G6" s="19" cm="1">
        <f t="array" ref="G6">_xlfn.IFS(E6&gt;1000,E6*$O$6 / 100)</f>
        <v>2169.4</v>
      </c>
      <c r="H6" s="19" t="str">
        <f t="shared" si="0"/>
        <v>eligible</v>
      </c>
      <c r="I6" s="7" t="str">
        <f t="shared" si="1"/>
        <v>March</v>
      </c>
      <c r="J6" s="7"/>
      <c r="K6" s="7"/>
      <c r="L6" s="7"/>
      <c r="M6" s="7"/>
      <c r="N6" s="7"/>
      <c r="O6" s="7">
        <v>5</v>
      </c>
      <c r="P6" s="7"/>
      <c r="Q6" s="7">
        <v>10000</v>
      </c>
      <c r="R6" s="7"/>
      <c r="S6" s="7">
        <f>SUMIFS(E2:E21,C2:C21,"East")</f>
        <v>173932</v>
      </c>
      <c r="T6" s="7" t="s">
        <v>81</v>
      </c>
      <c r="U6" s="7"/>
      <c r="V6" s="7"/>
      <c r="W6" s="7">
        <f>INDEX(E:E,MATCH("Person 2",D:D,0))</f>
        <v>17428</v>
      </c>
      <c r="X6" s="7"/>
      <c r="Y6" s="7"/>
      <c r="Z6" s="7"/>
    </row>
    <row r="7" spans="1:26">
      <c r="A7" s="8">
        <v>2006</v>
      </c>
      <c r="B7" s="8" t="s">
        <v>79</v>
      </c>
      <c r="C7" s="8" t="s">
        <v>83</v>
      </c>
      <c r="D7" s="8" t="s">
        <v>85</v>
      </c>
      <c r="E7" s="8">
        <v>19757</v>
      </c>
      <c r="F7" s="21">
        <v>45002</v>
      </c>
      <c r="G7" s="19" cm="1">
        <f t="array" ref="G7">_xlfn.IFS(E7&gt;1000,E7*$O$6 / 100)</f>
        <v>987.85</v>
      </c>
      <c r="H7" s="19" t="str">
        <f t="shared" si="0"/>
        <v>eligible</v>
      </c>
      <c r="I7" s="7" t="str">
        <f t="shared" si="1"/>
        <v>March</v>
      </c>
      <c r="J7" s="7"/>
      <c r="K7" s="7"/>
      <c r="L7" s="7"/>
      <c r="M7" s="7"/>
      <c r="N7" s="7"/>
      <c r="O7" s="7"/>
      <c r="P7" s="7"/>
      <c r="Q7" s="7"/>
      <c r="R7" s="7"/>
      <c r="S7" s="7">
        <f>SUMIFS(E2:E21,C2:C21,"West")</f>
        <v>119978</v>
      </c>
      <c r="T7" s="7" t="s">
        <v>77</v>
      </c>
      <c r="U7" s="7"/>
      <c r="V7" s="7"/>
      <c r="W7" s="7"/>
      <c r="X7" s="7"/>
      <c r="Y7" s="7"/>
      <c r="Z7" s="7"/>
    </row>
    <row r="8" spans="1:26">
      <c r="A8" s="8">
        <v>2007</v>
      </c>
      <c r="B8" s="8" t="s">
        <v>79</v>
      </c>
      <c r="C8" s="8" t="s">
        <v>81</v>
      </c>
      <c r="D8" s="8" t="s">
        <v>86</v>
      </c>
      <c r="E8" s="8">
        <v>32058</v>
      </c>
      <c r="F8" s="21">
        <v>45017</v>
      </c>
      <c r="G8" s="19" cm="1">
        <f t="array" ref="G8">_xlfn.IFS(E8&gt;1000,E8*$O$6 / 100)</f>
        <v>1602.9</v>
      </c>
      <c r="H8" s="19" t="str">
        <f t="shared" si="0"/>
        <v>eligible</v>
      </c>
      <c r="I8" s="7" t="str">
        <f t="shared" si="1"/>
        <v>April</v>
      </c>
      <c r="J8" s="7"/>
      <c r="K8" s="7"/>
      <c r="L8" s="7"/>
      <c r="M8" s="7"/>
      <c r="N8" s="7"/>
      <c r="O8" s="7"/>
      <c r="P8" s="7"/>
      <c r="Q8" s="7"/>
      <c r="R8" s="7"/>
      <c r="S8" s="7">
        <f>SUMIFS(E2:E21,C2:C21,"North")</f>
        <v>140627</v>
      </c>
      <c r="T8" s="7" t="s">
        <v>83</v>
      </c>
      <c r="U8" s="7"/>
      <c r="V8" s="7"/>
      <c r="W8" s="7"/>
      <c r="X8" s="7"/>
      <c r="Y8" s="7"/>
      <c r="Z8" s="7"/>
    </row>
    <row r="9" spans="1:26">
      <c r="A9" s="8">
        <v>2008</v>
      </c>
      <c r="B9" s="8" t="s">
        <v>73</v>
      </c>
      <c r="C9" s="8" t="s">
        <v>81</v>
      </c>
      <c r="D9" s="8" t="s">
        <v>87</v>
      </c>
      <c r="E9" s="8">
        <v>46429</v>
      </c>
      <c r="F9" s="21">
        <v>45032</v>
      </c>
      <c r="G9" s="19" cm="1">
        <f t="array" ref="G9">_xlfn.IFS(E9&gt;1000,E9*$O$6 / 100)</f>
        <v>2321.4499999999998</v>
      </c>
      <c r="H9" s="19" t="str">
        <f t="shared" si="0"/>
        <v>eligible</v>
      </c>
      <c r="I9" s="7" t="str">
        <f t="shared" si="1"/>
        <v>April</v>
      </c>
      <c r="J9" s="7"/>
      <c r="K9" s="7"/>
      <c r="L9" s="7"/>
      <c r="M9" s="7"/>
      <c r="N9" s="7"/>
      <c r="O9" s="7"/>
      <c r="P9" s="7"/>
      <c r="Q9" s="7"/>
      <c r="R9" s="7"/>
      <c r="S9" s="7">
        <f>SUMIFS(E2:E21,C2:C21,"South")</f>
        <v>73188</v>
      </c>
      <c r="T9" s="7" t="s">
        <v>146</v>
      </c>
      <c r="U9" s="7"/>
      <c r="V9" s="7"/>
      <c r="W9" s="7"/>
      <c r="X9" s="7"/>
      <c r="Y9" s="7"/>
      <c r="Z9" s="7"/>
    </row>
    <row r="10" spans="1:26">
      <c r="A10" s="8">
        <v>2009</v>
      </c>
      <c r="B10" s="8" t="s">
        <v>76</v>
      </c>
      <c r="C10" s="8" t="s">
        <v>81</v>
      </c>
      <c r="D10" s="8" t="s">
        <v>88</v>
      </c>
      <c r="E10" s="8">
        <v>19746</v>
      </c>
      <c r="F10" s="21">
        <v>45047</v>
      </c>
      <c r="G10" s="19" cm="1">
        <f t="array" ref="G10">_xlfn.IFS(E10&gt;1000,E10*$O$6 / 100)</f>
        <v>987.3</v>
      </c>
      <c r="H10" s="19" t="str">
        <f t="shared" si="0"/>
        <v>eligible</v>
      </c>
      <c r="I10" s="7" t="str">
        <f t="shared" si="1"/>
        <v>May</v>
      </c>
      <c r="J10" s="7"/>
      <c r="K10" s="7"/>
      <c r="L10" s="7"/>
      <c r="M10" s="7"/>
      <c r="N10" s="7"/>
      <c r="O10" s="7"/>
      <c r="P10" s="7"/>
      <c r="Q10" s="7"/>
      <c r="R10" s="7"/>
      <c r="S10" s="7"/>
      <c r="T10" s="7"/>
      <c r="U10" s="7"/>
      <c r="V10" s="7"/>
      <c r="W10" s="7"/>
      <c r="X10" s="7"/>
      <c r="Y10" s="7"/>
      <c r="Z10" s="7"/>
    </row>
    <row r="11" spans="1:26">
      <c r="A11" s="8">
        <v>2010</v>
      </c>
      <c r="B11" s="8" t="s">
        <v>73</v>
      </c>
      <c r="C11" s="8" t="s">
        <v>74</v>
      </c>
      <c r="D11" s="8" t="s">
        <v>89</v>
      </c>
      <c r="E11" s="8">
        <v>35185</v>
      </c>
      <c r="F11" s="21">
        <v>45062</v>
      </c>
      <c r="G11" s="19" cm="1">
        <f t="array" ref="G11">_xlfn.IFS(E11&gt;1000,E11*$O$6 / 100)</f>
        <v>1759.25</v>
      </c>
      <c r="H11" s="19" t="str">
        <f t="shared" si="0"/>
        <v>eligible</v>
      </c>
      <c r="I11" s="7" t="str">
        <f t="shared" si="1"/>
        <v>May</v>
      </c>
      <c r="J11" s="7"/>
      <c r="K11" s="7"/>
      <c r="L11" s="7"/>
      <c r="M11" s="7"/>
      <c r="N11" s="7"/>
      <c r="O11" s="7"/>
      <c r="P11" s="7"/>
      <c r="Q11" s="7"/>
      <c r="R11" s="7"/>
      <c r="S11" s="7"/>
      <c r="T11" s="7"/>
      <c r="U11" s="7"/>
      <c r="V11" s="7"/>
      <c r="W11" s="7"/>
      <c r="X11" s="7"/>
      <c r="Y11" s="7"/>
      <c r="Z11" s="7"/>
    </row>
    <row r="12" spans="1:26">
      <c r="A12" s="8">
        <v>2011</v>
      </c>
      <c r="B12" s="8" t="s">
        <v>73</v>
      </c>
      <c r="C12" s="8" t="s">
        <v>81</v>
      </c>
      <c r="D12" s="8" t="s">
        <v>90</v>
      </c>
      <c r="E12" s="8">
        <v>33920</v>
      </c>
      <c r="F12" s="21">
        <v>45077</v>
      </c>
      <c r="G12" s="19" cm="1">
        <f t="array" ref="G12">_xlfn.IFS(E12&gt;1000,E12*$O$6 / 100)</f>
        <v>1696</v>
      </c>
      <c r="H12" s="19" t="str">
        <f t="shared" si="0"/>
        <v>eligible</v>
      </c>
      <c r="I12" s="7" t="str">
        <f t="shared" si="1"/>
        <v>May</v>
      </c>
      <c r="J12" s="7"/>
      <c r="K12" s="7"/>
      <c r="L12" s="7"/>
      <c r="M12" s="7"/>
      <c r="N12" s="7"/>
      <c r="O12" s="7"/>
      <c r="P12" s="7"/>
      <c r="Q12" s="18" t="s">
        <v>145</v>
      </c>
      <c r="R12" s="18" t="s">
        <v>147</v>
      </c>
      <c r="S12" s="7"/>
      <c r="T12" s="7"/>
      <c r="U12" s="7"/>
      <c r="V12" s="7"/>
      <c r="W12" s="7"/>
      <c r="X12" s="7"/>
      <c r="Y12" s="7"/>
      <c r="Z12" s="7"/>
    </row>
    <row r="13" spans="1:26">
      <c r="A13" s="8">
        <v>2012</v>
      </c>
      <c r="B13" s="8" t="s">
        <v>91</v>
      </c>
      <c r="C13" s="8" t="s">
        <v>83</v>
      </c>
      <c r="D13" s="8" t="s">
        <v>92</v>
      </c>
      <c r="E13" s="8">
        <v>35611</v>
      </c>
      <c r="F13" s="21">
        <v>45092</v>
      </c>
      <c r="G13" s="19" cm="1">
        <f t="array" ref="G13">_xlfn.IFS(E13&gt;1000,E13*$O$6 / 100)</f>
        <v>1780.55</v>
      </c>
      <c r="H13" s="19" t="str">
        <f t="shared" si="0"/>
        <v>eligible</v>
      </c>
      <c r="I13" s="7" t="str">
        <f t="shared" si="1"/>
        <v>June</v>
      </c>
      <c r="J13" s="7"/>
      <c r="K13" s="7"/>
      <c r="L13" s="7"/>
      <c r="M13" s="7"/>
      <c r="N13" s="7"/>
      <c r="O13" s="7"/>
      <c r="P13" s="7"/>
      <c r="Q13" s="7">
        <f>SUMIFS(E2:E21,B2:B21,"Keyboard")</f>
        <v>165970</v>
      </c>
      <c r="R13" s="7" t="s">
        <v>73</v>
      </c>
      <c r="S13" s="7"/>
      <c r="T13" s="7"/>
      <c r="U13" s="7"/>
      <c r="V13" s="7"/>
      <c r="W13" s="7"/>
      <c r="X13" s="7"/>
      <c r="Y13" s="7"/>
      <c r="Z13" s="7"/>
    </row>
    <row r="14" spans="1:26">
      <c r="A14" s="8">
        <v>2013</v>
      </c>
      <c r="B14" s="8" t="s">
        <v>93</v>
      </c>
      <c r="C14" s="8" t="s">
        <v>81</v>
      </c>
      <c r="D14" s="8" t="s">
        <v>94</v>
      </c>
      <c r="E14" s="8">
        <v>15560</v>
      </c>
      <c r="F14" s="21">
        <v>45107</v>
      </c>
      <c r="G14" s="19" cm="1">
        <f t="array" ref="G14">_xlfn.IFS(E14&gt;1000,E14*$O$6 / 100)</f>
        <v>778</v>
      </c>
      <c r="H14" s="19" t="str">
        <f t="shared" si="0"/>
        <v>eligible</v>
      </c>
      <c r="I14" s="7" t="str">
        <f t="shared" si="1"/>
        <v>June</v>
      </c>
      <c r="J14" s="7"/>
      <c r="K14" s="7"/>
      <c r="L14" s="7"/>
      <c r="M14" s="7"/>
      <c r="N14" s="7"/>
      <c r="O14" s="7"/>
      <c r="P14" s="7"/>
      <c r="Q14" s="7">
        <f>SUMIFS(E2:E21,B2:B21,"Printer")</f>
        <v>76391</v>
      </c>
      <c r="R14" s="7" t="s">
        <v>76</v>
      </c>
      <c r="S14" s="7"/>
      <c r="T14" s="7"/>
      <c r="U14" s="7"/>
      <c r="V14" s="7"/>
      <c r="W14" s="7"/>
      <c r="X14" s="7"/>
      <c r="Y14" s="7"/>
      <c r="Z14" s="7"/>
    </row>
    <row r="15" spans="1:26">
      <c r="A15" s="8">
        <v>2014</v>
      </c>
      <c r="B15" s="8" t="s">
        <v>93</v>
      </c>
      <c r="C15" s="8" t="s">
        <v>74</v>
      </c>
      <c r="D15" s="26" t="s">
        <v>95</v>
      </c>
      <c r="E15" s="8">
        <v>7283</v>
      </c>
      <c r="F15" s="21">
        <v>45122</v>
      </c>
      <c r="G15" s="19" cm="1">
        <f t="array" ref="G15">_xlfn.IFS(E15&gt;1000,E15*$O$6 / 100)</f>
        <v>364.15</v>
      </c>
      <c r="H15" s="19" t="str">
        <f t="shared" si="0"/>
        <v>not eligible</v>
      </c>
      <c r="I15" s="7" t="str">
        <f t="shared" si="1"/>
        <v>July</v>
      </c>
      <c r="J15" s="7"/>
      <c r="K15" s="7"/>
      <c r="L15" s="7"/>
      <c r="M15" s="7"/>
      <c r="N15" s="7"/>
      <c r="O15" s="7"/>
      <c r="P15" s="7"/>
      <c r="Q15" s="7">
        <f>SUMIFS(E2:E21,B2:B21,"Mouse")</f>
        <v>111200</v>
      </c>
      <c r="R15" s="7" t="s">
        <v>79</v>
      </c>
      <c r="S15" s="7"/>
      <c r="T15" s="7"/>
      <c r="U15" s="7"/>
      <c r="V15" s="7"/>
      <c r="W15" s="7"/>
      <c r="X15" s="7"/>
      <c r="Y15" s="7"/>
      <c r="Z15" s="7"/>
    </row>
    <row r="16" spans="1:26">
      <c r="A16" s="8">
        <v>2015</v>
      </c>
      <c r="B16" s="8" t="s">
        <v>93</v>
      </c>
      <c r="C16" s="8" t="s">
        <v>81</v>
      </c>
      <c r="D16" s="8" t="s">
        <v>96</v>
      </c>
      <c r="E16" s="8">
        <v>15678</v>
      </c>
      <c r="F16" s="21">
        <v>45137</v>
      </c>
      <c r="G16" s="19" cm="1">
        <f t="array" ref="G16">_xlfn.IFS(E16&gt;1000,E16*$O$6 / 100)</f>
        <v>783.9</v>
      </c>
      <c r="H16" s="19" t="str">
        <f t="shared" si="0"/>
        <v>eligible</v>
      </c>
      <c r="I16" s="7" t="str">
        <f t="shared" si="1"/>
        <v>July</v>
      </c>
      <c r="J16" s="7"/>
      <c r="K16" s="7"/>
      <c r="L16" s="7"/>
      <c r="M16" s="7"/>
      <c r="N16" s="7"/>
      <c r="O16" s="7"/>
      <c r="P16" s="7"/>
      <c r="Q16" s="7">
        <f>SUMIFS(E2:E21,B2:B21,"Laptop")</f>
        <v>38521</v>
      </c>
      <c r="R16" s="7" t="s">
        <v>93</v>
      </c>
      <c r="S16" s="7"/>
      <c r="T16" s="7"/>
      <c r="U16" s="7"/>
      <c r="V16" s="7"/>
      <c r="W16" s="7"/>
      <c r="X16" s="7"/>
      <c r="Y16" s="7"/>
      <c r="Z16" s="7"/>
    </row>
    <row r="17" spans="1:26">
      <c r="A17" s="8">
        <v>2016</v>
      </c>
      <c r="B17" s="8" t="s">
        <v>79</v>
      </c>
      <c r="C17" s="8" t="s">
        <v>81</v>
      </c>
      <c r="D17" s="8" t="s">
        <v>97</v>
      </c>
      <c r="E17" s="8">
        <v>5277</v>
      </c>
      <c r="F17" s="21">
        <v>45152</v>
      </c>
      <c r="G17" s="19" cm="1">
        <f t="array" ref="G17">_xlfn.IFS(E17&gt;1000,E17*$O$6 / 100)</f>
        <v>263.85000000000002</v>
      </c>
      <c r="H17" s="19" t="str">
        <f t="shared" si="0"/>
        <v>not eligible</v>
      </c>
      <c r="I17" s="7" t="str">
        <f t="shared" si="1"/>
        <v>August</v>
      </c>
      <c r="J17" s="7"/>
      <c r="K17" s="7"/>
      <c r="L17" s="7"/>
      <c r="M17" s="7"/>
      <c r="N17" s="7"/>
      <c r="O17" s="7"/>
      <c r="P17" s="7"/>
      <c r="Q17" s="7">
        <f>SUMIFS(E2:E21,B2:B21,"Monitor")</f>
        <v>115643</v>
      </c>
      <c r="R17" s="7" t="s">
        <v>91</v>
      </c>
      <c r="S17" s="7"/>
      <c r="T17" s="7"/>
      <c r="U17" s="7"/>
      <c r="V17" s="7"/>
      <c r="W17" s="7"/>
      <c r="X17" s="7"/>
      <c r="Y17" s="7"/>
      <c r="Z17" s="7"/>
    </row>
    <row r="18" spans="1:26">
      <c r="A18" s="8">
        <v>2017</v>
      </c>
      <c r="B18" s="8" t="s">
        <v>91</v>
      </c>
      <c r="C18" s="8" t="s">
        <v>83</v>
      </c>
      <c r="D18" s="8" t="s">
        <v>98</v>
      </c>
      <c r="E18" s="8">
        <v>41871</v>
      </c>
      <c r="F18" s="21">
        <v>45167</v>
      </c>
      <c r="G18" s="19" cm="1">
        <f t="array" ref="G18">_xlfn.IFS(E18&gt;1000,E18*$O$6 / 100)</f>
        <v>2093.5500000000002</v>
      </c>
      <c r="H18" s="19" t="str">
        <f t="shared" si="0"/>
        <v>eligible</v>
      </c>
      <c r="I18" s="7" t="str">
        <f t="shared" si="1"/>
        <v>August</v>
      </c>
      <c r="J18" s="7"/>
      <c r="K18" s="7"/>
      <c r="L18" s="7"/>
      <c r="M18" s="7"/>
      <c r="N18" s="7"/>
      <c r="O18" s="7"/>
      <c r="P18" s="7"/>
      <c r="Q18" s="7"/>
      <c r="R18" s="7"/>
      <c r="S18" s="7"/>
      <c r="T18" s="7"/>
      <c r="U18" s="7"/>
      <c r="V18" s="7"/>
      <c r="W18" s="7"/>
      <c r="X18" s="7"/>
      <c r="Y18" s="7"/>
      <c r="Z18" s="7"/>
    </row>
    <row r="19" spans="1:26">
      <c r="A19" s="8">
        <v>2018</v>
      </c>
      <c r="B19" s="8" t="s">
        <v>91</v>
      </c>
      <c r="C19" s="8" t="s">
        <v>77</v>
      </c>
      <c r="D19" s="8" t="s">
        <v>99</v>
      </c>
      <c r="E19" s="8">
        <v>38161</v>
      </c>
      <c r="F19" s="21">
        <v>45182</v>
      </c>
      <c r="G19" s="19" cm="1">
        <f t="array" ref="G19">_xlfn.IFS(E19&gt;1000,E19*$O$6 / 100)</f>
        <v>1908.05</v>
      </c>
      <c r="H19" s="19" t="str">
        <f t="shared" si="0"/>
        <v>eligible</v>
      </c>
      <c r="I19" s="7" t="str">
        <f t="shared" si="1"/>
        <v>September</v>
      </c>
      <c r="J19" s="7"/>
      <c r="K19" s="7"/>
      <c r="L19" s="7"/>
      <c r="M19" s="7"/>
      <c r="N19" s="7"/>
      <c r="O19" s="7"/>
      <c r="P19" s="7"/>
      <c r="Q19" s="7"/>
      <c r="R19" s="7"/>
      <c r="S19" s="7"/>
      <c r="T19" s="7"/>
      <c r="U19" s="7"/>
      <c r="V19" s="7"/>
      <c r="W19" s="7"/>
      <c r="X19" s="7"/>
      <c r="Y19" s="7"/>
      <c r="Z19" s="7"/>
    </row>
    <row r="20" spans="1:26">
      <c r="A20" s="8">
        <v>2019</v>
      </c>
      <c r="B20" s="8" t="s">
        <v>79</v>
      </c>
      <c r="C20" s="8" t="s">
        <v>77</v>
      </c>
      <c r="D20" s="8" t="s">
        <v>100</v>
      </c>
      <c r="E20" s="8">
        <v>30436</v>
      </c>
      <c r="F20" s="21">
        <v>45197</v>
      </c>
      <c r="G20" s="19" cm="1">
        <f t="array" ref="G20">_xlfn.IFS(E20&gt;1000,E20*$O$6 / 100)</f>
        <v>1521.8</v>
      </c>
      <c r="H20" s="19" t="str">
        <f t="shared" si="0"/>
        <v>eligible</v>
      </c>
      <c r="I20" s="7" t="str">
        <f t="shared" si="1"/>
        <v>September</v>
      </c>
      <c r="J20" s="7"/>
      <c r="K20" s="7"/>
      <c r="L20" s="7"/>
      <c r="M20" s="7"/>
      <c r="N20" s="7"/>
      <c r="O20" s="7"/>
      <c r="P20" s="7"/>
      <c r="Q20" s="18" t="s">
        <v>150</v>
      </c>
      <c r="R20" s="18" t="s">
        <v>151</v>
      </c>
      <c r="S20" s="7"/>
      <c r="T20" s="7"/>
      <c r="U20" s="7"/>
      <c r="V20" s="7"/>
      <c r="W20" s="7"/>
      <c r="X20" s="7"/>
      <c r="Y20" s="7"/>
      <c r="Z20" s="7"/>
    </row>
    <row r="21" spans="1:26" ht="15.75" customHeight="1">
      <c r="A21" s="8">
        <v>2020</v>
      </c>
      <c r="B21" s="8" t="s">
        <v>76</v>
      </c>
      <c r="C21" s="8" t="s">
        <v>77</v>
      </c>
      <c r="D21" s="8" t="s">
        <v>101</v>
      </c>
      <c r="E21" s="8">
        <v>33953</v>
      </c>
      <c r="F21" s="21">
        <v>45212</v>
      </c>
      <c r="G21" s="19" cm="1">
        <f t="array" ref="G21">_xlfn.IFS(E21&gt;1000,E21*$O$6 / 100)</f>
        <v>1697.65</v>
      </c>
      <c r="H21" s="19" t="str">
        <f t="shared" si="0"/>
        <v>eligible</v>
      </c>
      <c r="I21" s="7" t="str">
        <f t="shared" si="1"/>
        <v>October</v>
      </c>
      <c r="J21" s="7"/>
      <c r="K21" s="7"/>
      <c r="L21" s="7"/>
      <c r="M21" s="7"/>
      <c r="N21" s="7"/>
      <c r="O21" s="7"/>
      <c r="P21" s="7"/>
      <c r="Q21" s="7">
        <v>2001</v>
      </c>
      <c r="R21" s="7">
        <f>VLOOKUP(Q21,A1:H21,5)</f>
        <v>7048</v>
      </c>
      <c r="S21" s="7"/>
      <c r="T21" s="7"/>
      <c r="U21" s="7"/>
      <c r="V21" s="7"/>
      <c r="W21" s="7"/>
      <c r="X21" s="7"/>
      <c r="Y21" s="7"/>
      <c r="Z21" s="7"/>
    </row>
    <row r="22" spans="1:26" ht="15.75" customHeight="1">
      <c r="A22" s="7"/>
      <c r="B22" s="7"/>
      <c r="C22" s="7"/>
      <c r="D22" s="7"/>
      <c r="E22" s="7"/>
      <c r="F22" s="22"/>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22"/>
      <c r="G23" s="7"/>
      <c r="H23" s="7"/>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22"/>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24" t="s">
        <v>159</v>
      </c>
      <c r="E25" s="7"/>
      <c r="F25"/>
      <c r="G25" s="7"/>
      <c r="H25" s="7"/>
      <c r="I25" s="7"/>
      <c r="J25" s="7"/>
      <c r="K25" s="7"/>
      <c r="L25" s="7"/>
      <c r="O25" s="7"/>
      <c r="P25" s="7"/>
      <c r="Q25" s="7"/>
      <c r="R25" s="7"/>
      <c r="S25" s="7"/>
      <c r="T25" s="7"/>
      <c r="U25" s="7"/>
      <c r="V25" s="7"/>
      <c r="W25" s="7"/>
      <c r="X25" s="7"/>
      <c r="Y25" s="7"/>
      <c r="Z25" s="7"/>
    </row>
    <row r="26" spans="1:26" ht="15.75" customHeight="1">
      <c r="A26" s="7"/>
      <c r="B26" s="7"/>
      <c r="C26" s="7"/>
      <c r="D26" s="7">
        <f>_xlfn.XMATCH("Laptop",B:B,0)</f>
        <v>14</v>
      </c>
      <c r="E26" s="7"/>
      <c r="F26" s="22"/>
      <c r="G26" s="7"/>
      <c r="H26" s="7"/>
      <c r="I26" s="7"/>
      <c r="J26" s="7"/>
      <c r="K26" s="7"/>
      <c r="L26" s="7"/>
      <c r="M26" s="25"/>
      <c r="N26" s="7"/>
      <c r="O26" s="7"/>
      <c r="P26" s="7"/>
      <c r="Q26" s="7"/>
      <c r="R26" s="7"/>
      <c r="S26" s="7"/>
      <c r="T26" s="7"/>
      <c r="U26" s="7"/>
      <c r="V26" s="7"/>
      <c r="W26" s="7"/>
      <c r="X26" s="7"/>
      <c r="Y26" s="7"/>
      <c r="Z26" s="7"/>
    </row>
    <row r="27" spans="1:26" ht="15.75" customHeight="1">
      <c r="A27" s="7"/>
      <c r="B27" s="7"/>
      <c r="C27" s="7"/>
      <c r="D27" s="7"/>
      <c r="E27" s="7"/>
      <c r="F27" s="22"/>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22"/>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22"/>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22"/>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22"/>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22"/>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22"/>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22"/>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22"/>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22"/>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22"/>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22"/>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22"/>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22"/>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22"/>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22"/>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22"/>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22"/>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22"/>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22"/>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22"/>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22"/>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22"/>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22"/>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22"/>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22"/>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22"/>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22"/>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22"/>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22"/>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22"/>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22"/>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22"/>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22"/>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22"/>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22"/>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22"/>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22"/>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22"/>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22"/>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22"/>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22"/>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22"/>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22"/>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22"/>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22"/>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22"/>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22"/>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22"/>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22"/>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22"/>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22"/>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22"/>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22"/>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22"/>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22"/>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22"/>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22"/>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22"/>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22"/>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22"/>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22"/>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22"/>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22"/>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22"/>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22"/>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22"/>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22"/>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22"/>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22"/>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22"/>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22"/>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22"/>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22"/>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22"/>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22"/>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22"/>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22"/>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22"/>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22"/>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22"/>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22"/>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22"/>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22"/>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22"/>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22"/>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22"/>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22"/>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22"/>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22"/>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22"/>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22"/>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22"/>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22"/>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22"/>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22"/>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22"/>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22"/>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22"/>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22"/>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22"/>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22"/>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22"/>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22"/>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22"/>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22"/>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22"/>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22"/>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22"/>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22"/>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22"/>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22"/>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22"/>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22"/>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22"/>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22"/>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22"/>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22"/>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22"/>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22"/>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22"/>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22"/>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22"/>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22"/>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22"/>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22"/>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22"/>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22"/>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22"/>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22"/>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22"/>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22"/>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22"/>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22"/>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22"/>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22"/>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22"/>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22"/>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22"/>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22"/>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22"/>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22"/>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22"/>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22"/>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22"/>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22"/>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22"/>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22"/>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22"/>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22"/>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22"/>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22"/>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22"/>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22"/>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22"/>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22"/>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22"/>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22"/>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22"/>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22"/>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22"/>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22"/>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22"/>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22"/>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22"/>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22"/>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22"/>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22"/>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22"/>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22"/>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22"/>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22"/>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22"/>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22"/>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22"/>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22"/>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22"/>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22"/>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22"/>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22"/>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22"/>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22"/>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22"/>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22"/>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22"/>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22"/>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22"/>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22"/>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22"/>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22"/>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22"/>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22"/>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22"/>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22"/>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22"/>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22"/>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22"/>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22"/>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22"/>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22"/>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22"/>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22"/>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22"/>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22"/>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22"/>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22"/>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22"/>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22"/>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22"/>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22"/>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22"/>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22"/>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22"/>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22"/>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22"/>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22"/>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22"/>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22"/>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22"/>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22"/>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22"/>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22"/>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22"/>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22"/>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22"/>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22"/>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22"/>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22"/>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22"/>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22"/>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22"/>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22"/>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22"/>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22"/>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22"/>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22"/>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22"/>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22"/>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22"/>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22"/>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22"/>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22"/>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22"/>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22"/>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22"/>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22"/>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22"/>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22"/>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22"/>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22"/>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22"/>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22"/>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22"/>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22"/>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22"/>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22"/>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22"/>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22"/>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22"/>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22"/>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22"/>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22"/>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22"/>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22"/>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22"/>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22"/>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22"/>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22"/>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22"/>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22"/>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22"/>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22"/>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22"/>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22"/>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22"/>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22"/>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22"/>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22"/>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22"/>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22"/>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22"/>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22"/>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22"/>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22"/>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22"/>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22"/>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22"/>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22"/>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22"/>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22"/>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22"/>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22"/>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22"/>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22"/>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22"/>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22"/>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22"/>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22"/>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22"/>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22"/>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22"/>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22"/>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22"/>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22"/>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22"/>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22"/>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22"/>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22"/>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22"/>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22"/>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22"/>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22"/>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22"/>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22"/>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22"/>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22"/>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22"/>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22"/>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22"/>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22"/>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22"/>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22"/>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22"/>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22"/>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22"/>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22"/>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22"/>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22"/>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22"/>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22"/>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22"/>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22"/>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22"/>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22"/>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22"/>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22"/>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22"/>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22"/>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22"/>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22"/>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22"/>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22"/>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22"/>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22"/>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22"/>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22"/>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22"/>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22"/>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22"/>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22"/>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22"/>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22"/>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22"/>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22"/>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22"/>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22"/>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22"/>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22"/>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22"/>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22"/>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22"/>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22"/>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22"/>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22"/>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22"/>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22"/>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22"/>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22"/>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22"/>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22"/>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22"/>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22"/>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22"/>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22"/>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22"/>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22"/>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22"/>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22"/>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22"/>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22"/>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22"/>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22"/>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22"/>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22"/>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22"/>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22"/>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22"/>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22"/>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22"/>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22"/>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22"/>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22"/>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22"/>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22"/>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22"/>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22"/>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22"/>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22"/>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22"/>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22"/>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22"/>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22"/>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22"/>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22"/>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22"/>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22"/>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22"/>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22"/>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22"/>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22"/>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22"/>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22"/>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22"/>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22"/>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22"/>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22"/>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22"/>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22"/>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22"/>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22"/>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22"/>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22"/>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22"/>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22"/>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22"/>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22"/>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22"/>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22"/>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22"/>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22"/>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22"/>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22"/>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22"/>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22"/>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22"/>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22"/>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22"/>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22"/>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22"/>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22"/>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22"/>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22"/>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22"/>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22"/>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22"/>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22"/>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22"/>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22"/>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22"/>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22"/>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22"/>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22"/>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22"/>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22"/>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22"/>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22"/>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22"/>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22"/>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22"/>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22"/>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22"/>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22"/>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22"/>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22"/>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22"/>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22"/>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22"/>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22"/>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22"/>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22"/>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22"/>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22"/>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22"/>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22"/>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22"/>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22"/>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22"/>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22"/>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22"/>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22"/>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22"/>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22"/>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22"/>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22"/>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22"/>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22"/>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22"/>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22"/>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22"/>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22"/>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22"/>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22"/>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22"/>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22"/>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22"/>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22"/>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22"/>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22"/>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22"/>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22"/>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22"/>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22"/>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22"/>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22"/>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22"/>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22"/>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22"/>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22"/>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22"/>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22"/>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22"/>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22"/>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22"/>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22"/>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22"/>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22"/>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22"/>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22"/>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22"/>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22"/>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22"/>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22"/>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22"/>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22"/>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22"/>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22"/>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22"/>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22"/>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22"/>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22"/>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22"/>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22"/>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22"/>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22"/>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22"/>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22"/>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22"/>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22"/>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22"/>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22"/>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22"/>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22"/>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22"/>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22"/>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22"/>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22"/>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22"/>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22"/>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22"/>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22"/>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22"/>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22"/>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22"/>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22"/>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22"/>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22"/>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22"/>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22"/>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22"/>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22"/>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22"/>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22"/>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22"/>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22"/>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22"/>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22"/>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22"/>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22"/>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22"/>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22"/>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22"/>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22"/>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22"/>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22"/>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22"/>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22"/>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22"/>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22"/>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22"/>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22"/>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22"/>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22"/>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22"/>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22"/>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22"/>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22"/>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22"/>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22"/>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22"/>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22"/>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22"/>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22"/>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22"/>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22"/>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22"/>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22"/>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22"/>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22"/>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22"/>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22"/>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22"/>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22"/>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22"/>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22"/>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22"/>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22"/>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22"/>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22"/>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22"/>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22"/>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22"/>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22"/>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22"/>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22"/>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22"/>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22"/>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22"/>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22"/>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22"/>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22"/>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22"/>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22"/>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22"/>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22"/>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22"/>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22"/>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22"/>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22"/>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22"/>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22"/>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22"/>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22"/>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22"/>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22"/>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22"/>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22"/>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22"/>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22"/>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22"/>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22"/>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22"/>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22"/>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22"/>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22"/>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22"/>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22"/>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22"/>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22"/>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22"/>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22"/>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22"/>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22"/>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22"/>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22"/>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22"/>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22"/>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22"/>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22"/>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22"/>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22"/>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22"/>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22"/>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22"/>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22"/>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22"/>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22"/>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22"/>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22"/>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22"/>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22"/>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22"/>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22"/>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22"/>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22"/>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22"/>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22"/>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22"/>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22"/>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22"/>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22"/>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22"/>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22"/>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22"/>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22"/>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22"/>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22"/>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22"/>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22"/>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22"/>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22"/>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22"/>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22"/>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22"/>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22"/>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22"/>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22"/>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22"/>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22"/>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22"/>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22"/>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22"/>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22"/>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22"/>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22"/>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22"/>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22"/>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22"/>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22"/>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22"/>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22"/>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22"/>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22"/>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22"/>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22"/>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22"/>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22"/>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22"/>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22"/>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22"/>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22"/>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22"/>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22"/>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22"/>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22"/>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22"/>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22"/>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22"/>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22"/>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22"/>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22"/>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22"/>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22"/>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22"/>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22"/>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22"/>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22"/>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22"/>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22"/>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22"/>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22"/>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22"/>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22"/>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22"/>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22"/>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22"/>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22"/>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22"/>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22"/>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22"/>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22"/>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22"/>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22"/>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22"/>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22"/>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22"/>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22"/>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22"/>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22"/>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22"/>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22"/>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22"/>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22"/>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22"/>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22"/>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22"/>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22"/>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22"/>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22"/>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22"/>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22"/>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22"/>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22"/>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22"/>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22"/>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22"/>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22"/>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22"/>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22"/>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22"/>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22"/>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22"/>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22"/>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22"/>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22"/>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22"/>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22"/>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22"/>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22"/>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22"/>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22"/>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22"/>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22"/>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22"/>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22"/>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22"/>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22"/>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22"/>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22"/>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22"/>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22"/>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22"/>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22"/>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22"/>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22"/>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22"/>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22"/>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22"/>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22"/>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22"/>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22"/>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22"/>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22"/>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22"/>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22"/>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22"/>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22"/>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22"/>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22"/>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22"/>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22"/>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22"/>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22"/>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22"/>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22"/>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22"/>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22"/>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22"/>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22"/>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22"/>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22"/>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22"/>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22"/>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22"/>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22"/>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22"/>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22"/>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22"/>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22"/>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22"/>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22"/>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22"/>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22"/>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22"/>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22"/>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22"/>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22"/>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22"/>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22"/>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22"/>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22"/>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22"/>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22"/>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22"/>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22"/>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22"/>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22"/>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22"/>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22"/>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22"/>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22"/>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22"/>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22"/>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22"/>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22"/>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22"/>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22"/>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22"/>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22"/>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22"/>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22"/>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22"/>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22"/>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22"/>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22"/>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22"/>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22"/>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22"/>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22"/>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22"/>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22"/>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22"/>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22"/>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22"/>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22"/>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22"/>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22"/>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22"/>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22"/>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22"/>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22"/>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22"/>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22"/>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22"/>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22"/>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22"/>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22"/>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22"/>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22"/>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22"/>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22"/>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22"/>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22"/>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22"/>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22"/>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22"/>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22"/>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22"/>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22"/>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22"/>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22"/>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22"/>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22"/>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22"/>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22"/>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22"/>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22"/>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22"/>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22"/>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22"/>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22"/>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22"/>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22"/>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22"/>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22"/>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22"/>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22"/>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22"/>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22"/>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22"/>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22"/>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22"/>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22"/>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22"/>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22"/>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22"/>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22"/>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22"/>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22"/>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22"/>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22"/>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22"/>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22"/>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22"/>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22"/>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22"/>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22"/>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22"/>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22"/>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22"/>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22"/>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22"/>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22"/>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22"/>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22"/>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22"/>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22"/>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22"/>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22"/>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22"/>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22"/>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22"/>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22"/>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22"/>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22"/>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22"/>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22"/>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22"/>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22"/>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22"/>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22"/>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22"/>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22"/>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22"/>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22"/>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selection activeCell="G1" sqref="G1"/>
    </sheetView>
  </sheetViews>
  <sheetFormatPr defaultColWidth="14.42578125" defaultRowHeight="15" customHeight="1"/>
  <cols>
    <col min="1" max="1" width="12" customWidth="1"/>
    <col min="2" max="2" width="12.140625" customWidth="1"/>
    <col min="3" max="3" width="11.7109375" customWidth="1"/>
    <col min="4" max="4" width="7.5703125" customWidth="1"/>
    <col min="5" max="5" width="18.85546875" customWidth="1"/>
    <col min="6" max="6" width="19.42578125" customWidth="1"/>
    <col min="7" max="14" width="8.7109375" customWidth="1"/>
    <col min="15" max="15" width="7.28515625" customWidth="1"/>
    <col min="16" max="16" width="16.28515625" customWidth="1"/>
    <col min="17" max="25" width="8.7109375" customWidth="1"/>
  </cols>
  <sheetData>
    <row r="1" spans="1:25">
      <c r="A1" s="6" t="s">
        <v>102</v>
      </c>
      <c r="B1" s="6" t="s">
        <v>42</v>
      </c>
      <c r="C1" s="6" t="s">
        <v>103</v>
      </c>
      <c r="D1" s="6" t="s">
        <v>104</v>
      </c>
      <c r="E1" s="6" t="s">
        <v>105</v>
      </c>
      <c r="F1" s="28" t="s">
        <v>162</v>
      </c>
      <c r="G1" s="7"/>
      <c r="H1" s="7"/>
      <c r="I1" s="7"/>
      <c r="J1" s="7"/>
      <c r="K1" s="7"/>
      <c r="L1" s="7"/>
      <c r="M1" s="7"/>
      <c r="N1" s="7"/>
      <c r="O1" s="7"/>
      <c r="P1" s="7"/>
      <c r="Q1" s="7"/>
      <c r="R1" s="7"/>
      <c r="S1" s="7"/>
      <c r="T1" s="7"/>
      <c r="U1" s="7"/>
      <c r="V1" s="7"/>
      <c r="W1" s="7"/>
      <c r="X1" s="7"/>
      <c r="Y1" s="7"/>
    </row>
    <row r="2" spans="1:25">
      <c r="A2" s="8">
        <v>3001</v>
      </c>
      <c r="B2" s="8" t="s">
        <v>106</v>
      </c>
      <c r="C2" s="8" t="s">
        <v>107</v>
      </c>
      <c r="D2" s="8">
        <v>86766</v>
      </c>
      <c r="E2" s="9">
        <v>42005</v>
      </c>
      <c r="F2" s="7">
        <f ca="1">DATEDIF(E2,TODAY(),"Y")</f>
        <v>10</v>
      </c>
      <c r="G2" s="7"/>
      <c r="H2" s="7"/>
      <c r="I2" s="7"/>
      <c r="J2" s="7"/>
      <c r="K2" s="7"/>
      <c r="L2" s="7"/>
      <c r="M2" s="7"/>
      <c r="N2" s="7"/>
      <c r="O2" s="7"/>
      <c r="P2" s="7"/>
      <c r="Q2" s="7"/>
      <c r="R2" s="7"/>
      <c r="S2" s="7"/>
      <c r="T2" s="7"/>
      <c r="U2" s="7"/>
      <c r="V2" s="7"/>
      <c r="W2" s="7"/>
      <c r="X2" s="7"/>
      <c r="Y2" s="7"/>
    </row>
    <row r="3" spans="1:25">
      <c r="A3" s="8">
        <v>3002</v>
      </c>
      <c r="B3" s="8" t="s">
        <v>108</v>
      </c>
      <c r="C3" s="8" t="s">
        <v>107</v>
      </c>
      <c r="D3" s="8">
        <v>31943</v>
      </c>
      <c r="E3" s="9">
        <v>42255</v>
      </c>
      <c r="F3" s="7">
        <f t="shared" ref="F3:F21" ca="1" si="0">DATEDIF(E3,TODAY(),"Y")</f>
        <v>10</v>
      </c>
      <c r="G3" s="7"/>
      <c r="H3" s="7"/>
      <c r="I3" s="7"/>
      <c r="J3" s="7"/>
      <c r="K3" s="7"/>
      <c r="L3" s="7"/>
      <c r="M3" s="7"/>
      <c r="N3" s="7"/>
      <c r="O3" s="7"/>
      <c r="P3" s="28" t="s">
        <v>158</v>
      </c>
      <c r="Q3" s="7"/>
      <c r="R3" s="7"/>
      <c r="S3" s="7"/>
      <c r="T3" s="7"/>
      <c r="U3" s="7"/>
      <c r="V3" s="7"/>
      <c r="W3" s="7"/>
      <c r="X3" s="7"/>
      <c r="Y3" s="7"/>
    </row>
    <row r="4" spans="1:25">
      <c r="A4" s="8">
        <v>3003</v>
      </c>
      <c r="B4" s="8" t="s">
        <v>109</v>
      </c>
      <c r="C4" s="8" t="s">
        <v>110</v>
      </c>
      <c r="D4" s="8">
        <v>63374</v>
      </c>
      <c r="E4" s="9">
        <v>42505</v>
      </c>
      <c r="F4" s="7">
        <f t="shared" ca="1" si="0"/>
        <v>9</v>
      </c>
      <c r="G4" s="7"/>
      <c r="H4" s="7"/>
      <c r="I4" s="7"/>
      <c r="J4" s="7"/>
      <c r="K4" s="7"/>
      <c r="L4" s="7"/>
      <c r="M4" s="7"/>
      <c r="N4" s="7"/>
      <c r="O4" s="7"/>
      <c r="P4" s="7">
        <f>_xlfn.XLOOKUP("Employee 5",B:B,D:D,"Not Found")</f>
        <v>54149</v>
      </c>
      <c r="Q4" s="7"/>
      <c r="R4" s="7"/>
      <c r="S4" s="7"/>
      <c r="T4" s="7"/>
      <c r="U4" s="7"/>
      <c r="V4" s="7"/>
      <c r="W4" s="7"/>
      <c r="X4" s="7"/>
      <c r="Y4" s="7"/>
    </row>
    <row r="5" spans="1:25">
      <c r="A5" s="8">
        <v>3004</v>
      </c>
      <c r="B5" s="8" t="s">
        <v>111</v>
      </c>
      <c r="C5" s="8" t="s">
        <v>107</v>
      </c>
      <c r="D5" s="8">
        <v>109972</v>
      </c>
      <c r="E5" s="9">
        <v>42755</v>
      </c>
      <c r="F5" s="7">
        <f t="shared" ca="1" si="0"/>
        <v>8</v>
      </c>
      <c r="G5" s="7"/>
      <c r="H5" s="7"/>
      <c r="I5" s="7"/>
      <c r="J5" s="7"/>
      <c r="K5" s="7"/>
      <c r="L5" s="7"/>
      <c r="M5" s="7"/>
      <c r="N5" s="7"/>
      <c r="O5" s="7"/>
      <c r="P5" s="7"/>
      <c r="Q5" s="7"/>
      <c r="R5" s="7"/>
      <c r="S5" s="7"/>
      <c r="T5" s="7"/>
      <c r="U5" s="7"/>
      <c r="V5" s="7"/>
      <c r="W5" s="7"/>
      <c r="X5" s="7"/>
      <c r="Y5" s="7"/>
    </row>
    <row r="6" spans="1:25">
      <c r="A6" s="8">
        <v>3005</v>
      </c>
      <c r="B6" s="8" t="s">
        <v>112</v>
      </c>
      <c r="C6" s="8" t="s">
        <v>113</v>
      </c>
      <c r="D6" s="8">
        <v>54149</v>
      </c>
      <c r="E6" s="9">
        <v>43005</v>
      </c>
      <c r="F6" s="7">
        <f t="shared" ca="1" si="0"/>
        <v>8</v>
      </c>
      <c r="G6" s="7"/>
      <c r="H6" s="7"/>
      <c r="I6" s="7"/>
      <c r="J6" s="7"/>
      <c r="K6" s="7"/>
      <c r="L6" s="7"/>
      <c r="M6" s="7"/>
      <c r="N6" s="7"/>
      <c r="O6" s="7"/>
      <c r="P6" s="7"/>
      <c r="Q6" s="7"/>
      <c r="R6" s="7"/>
      <c r="S6" s="7"/>
      <c r="T6" s="7"/>
      <c r="U6" s="7"/>
      <c r="V6" s="7"/>
      <c r="W6" s="7"/>
      <c r="X6" s="7"/>
      <c r="Y6" s="7"/>
    </row>
    <row r="7" spans="1:25">
      <c r="A7" s="8">
        <v>3006</v>
      </c>
      <c r="B7" s="8" t="s">
        <v>114</v>
      </c>
      <c r="C7" s="8" t="s">
        <v>113</v>
      </c>
      <c r="D7" s="8">
        <v>78689</v>
      </c>
      <c r="E7" s="9">
        <v>43255</v>
      </c>
      <c r="F7" s="7">
        <f t="shared" ca="1" si="0"/>
        <v>7</v>
      </c>
      <c r="G7" s="7"/>
      <c r="H7" s="7"/>
      <c r="I7" s="7"/>
      <c r="J7" s="7"/>
      <c r="K7" s="7"/>
      <c r="L7" s="7"/>
      <c r="M7" s="7"/>
      <c r="N7" s="7"/>
      <c r="O7" s="7"/>
      <c r="P7" s="7"/>
      <c r="Q7" s="7"/>
      <c r="R7" s="7"/>
      <c r="S7" s="7"/>
      <c r="T7" s="7"/>
      <c r="U7" s="7"/>
      <c r="V7" s="7"/>
      <c r="W7" s="7"/>
      <c r="X7" s="7"/>
      <c r="Y7" s="7"/>
    </row>
    <row r="8" spans="1:25">
      <c r="A8" s="8">
        <v>3007</v>
      </c>
      <c r="B8" s="8" t="s">
        <v>115</v>
      </c>
      <c r="C8" s="8" t="s">
        <v>116</v>
      </c>
      <c r="D8" s="8">
        <v>35960</v>
      </c>
      <c r="E8" s="9">
        <v>43505</v>
      </c>
      <c r="F8" s="7">
        <f t="shared" ca="1" si="0"/>
        <v>6</v>
      </c>
      <c r="G8" s="7"/>
      <c r="H8" s="7"/>
      <c r="I8" s="7"/>
      <c r="J8" s="7"/>
      <c r="K8" s="7"/>
      <c r="L8" s="7"/>
      <c r="M8" s="7"/>
      <c r="N8" s="7"/>
      <c r="O8" s="7"/>
      <c r="P8" s="7"/>
      <c r="Q8" s="7"/>
      <c r="R8" s="7"/>
      <c r="S8" s="7"/>
      <c r="T8" s="7"/>
      <c r="U8" s="7"/>
      <c r="V8" s="7"/>
      <c r="W8" s="7"/>
      <c r="X8" s="7"/>
      <c r="Y8" s="7"/>
    </row>
    <row r="9" spans="1:25">
      <c r="A9" s="8">
        <v>3008</v>
      </c>
      <c r="B9" s="8" t="s">
        <v>117</v>
      </c>
      <c r="C9" s="8" t="s">
        <v>113</v>
      </c>
      <c r="D9" s="8">
        <v>91659</v>
      </c>
      <c r="E9" s="9">
        <v>43755</v>
      </c>
      <c r="F9" s="7">
        <f t="shared" ca="1" si="0"/>
        <v>5</v>
      </c>
      <c r="G9" s="7"/>
      <c r="H9" s="7"/>
      <c r="I9" s="7"/>
      <c r="J9" s="7"/>
      <c r="K9" s="7"/>
      <c r="L9" s="7"/>
      <c r="M9" s="7"/>
      <c r="N9" s="7"/>
      <c r="O9" s="7"/>
      <c r="P9" s="7"/>
      <c r="Q9" s="7"/>
      <c r="R9" s="7"/>
      <c r="S9" s="7"/>
      <c r="T9" s="7"/>
      <c r="U9" s="7"/>
      <c r="V9" s="7"/>
      <c r="W9" s="7"/>
      <c r="X9" s="7"/>
      <c r="Y9" s="7"/>
    </row>
    <row r="10" spans="1:25">
      <c r="A10" s="8">
        <v>3009</v>
      </c>
      <c r="B10" s="8" t="s">
        <v>118</v>
      </c>
      <c r="C10" s="8" t="s">
        <v>113</v>
      </c>
      <c r="D10" s="8">
        <v>90423</v>
      </c>
      <c r="E10" s="9">
        <v>44005</v>
      </c>
      <c r="F10" s="7">
        <f t="shared" ca="1" si="0"/>
        <v>5</v>
      </c>
      <c r="G10" s="7"/>
      <c r="H10" s="7"/>
      <c r="I10" s="7"/>
      <c r="J10" s="7"/>
      <c r="K10" s="7"/>
      <c r="L10" s="7"/>
      <c r="M10" s="7"/>
      <c r="N10" s="7"/>
      <c r="O10" s="7"/>
      <c r="P10" s="7"/>
      <c r="Q10" s="7"/>
      <c r="R10" s="7"/>
      <c r="S10" s="7"/>
      <c r="T10" s="7"/>
      <c r="U10" s="7"/>
      <c r="V10" s="7"/>
      <c r="W10" s="7"/>
      <c r="X10" s="7"/>
      <c r="Y10" s="7"/>
    </row>
    <row r="11" spans="1:25">
      <c r="A11" s="8">
        <v>3010</v>
      </c>
      <c r="B11" s="8" t="s">
        <v>119</v>
      </c>
      <c r="C11" s="8" t="s">
        <v>110</v>
      </c>
      <c r="D11" s="8">
        <v>107877</v>
      </c>
      <c r="E11" s="9">
        <v>44255</v>
      </c>
      <c r="F11" s="7">
        <f t="shared" ca="1" si="0"/>
        <v>4</v>
      </c>
      <c r="G11" s="7"/>
      <c r="H11" s="7"/>
      <c r="I11" s="7"/>
      <c r="J11" s="7"/>
      <c r="K11" s="7"/>
      <c r="L11" s="7"/>
      <c r="M11" s="7"/>
      <c r="N11" s="7"/>
      <c r="O11" s="7"/>
      <c r="P11" s="7"/>
      <c r="Q11" s="7"/>
      <c r="R11" s="7"/>
      <c r="S11" s="7"/>
      <c r="T11" s="7"/>
      <c r="U11" s="7"/>
      <c r="V11" s="7"/>
      <c r="W11" s="7"/>
      <c r="X11" s="7"/>
      <c r="Y11" s="7"/>
    </row>
    <row r="12" spans="1:25">
      <c r="A12" s="8">
        <v>3011</v>
      </c>
      <c r="B12" s="8" t="s">
        <v>120</v>
      </c>
      <c r="C12" s="8" t="s">
        <v>107</v>
      </c>
      <c r="D12" s="8">
        <v>107634</v>
      </c>
      <c r="E12" s="9">
        <v>44505</v>
      </c>
      <c r="F12" s="7">
        <f t="shared" ca="1" si="0"/>
        <v>3</v>
      </c>
      <c r="G12" s="7"/>
      <c r="H12" s="7"/>
      <c r="I12" s="7"/>
      <c r="J12" s="7"/>
      <c r="K12" s="7"/>
      <c r="L12" s="7"/>
      <c r="M12" s="7"/>
      <c r="N12" s="7"/>
      <c r="O12" s="7"/>
      <c r="P12" s="7"/>
      <c r="Q12" s="7"/>
      <c r="R12" s="7"/>
      <c r="S12" s="7"/>
      <c r="T12" s="7"/>
      <c r="U12" s="7"/>
      <c r="V12" s="7"/>
      <c r="W12" s="7"/>
      <c r="X12" s="7"/>
      <c r="Y12" s="7"/>
    </row>
    <row r="13" spans="1:25">
      <c r="A13" s="8">
        <v>3012</v>
      </c>
      <c r="B13" s="8" t="s">
        <v>121</v>
      </c>
      <c r="C13" s="8" t="s">
        <v>107</v>
      </c>
      <c r="D13" s="8">
        <v>35226</v>
      </c>
      <c r="E13" s="9">
        <v>44755</v>
      </c>
      <c r="F13" s="7">
        <f t="shared" ca="1" si="0"/>
        <v>3</v>
      </c>
      <c r="G13" s="7"/>
      <c r="H13" s="7"/>
      <c r="I13" s="7"/>
      <c r="J13" s="7"/>
      <c r="K13" s="7"/>
      <c r="L13" s="7"/>
      <c r="M13" s="7"/>
      <c r="N13" s="7"/>
      <c r="O13" s="7"/>
      <c r="P13" s="7"/>
      <c r="Q13" s="7"/>
      <c r="R13" s="7"/>
      <c r="S13" s="7"/>
      <c r="T13" s="7"/>
      <c r="U13" s="7"/>
      <c r="V13" s="7"/>
      <c r="W13" s="7"/>
      <c r="X13" s="7"/>
      <c r="Y13" s="7"/>
    </row>
    <row r="14" spans="1:25">
      <c r="A14" s="8">
        <v>3013</v>
      </c>
      <c r="B14" s="8" t="s">
        <v>122</v>
      </c>
      <c r="C14" s="8" t="s">
        <v>110</v>
      </c>
      <c r="D14" s="8">
        <v>40872</v>
      </c>
      <c r="E14" s="9">
        <v>45005</v>
      </c>
      <c r="F14" s="7">
        <f t="shared" ca="1" si="0"/>
        <v>2</v>
      </c>
      <c r="G14" s="7"/>
      <c r="H14" s="7"/>
      <c r="I14" s="7"/>
      <c r="J14" s="7"/>
      <c r="K14" s="7"/>
      <c r="L14" s="7"/>
      <c r="M14" s="7"/>
      <c r="N14" s="7"/>
      <c r="O14" s="7"/>
      <c r="P14" s="7"/>
      <c r="Q14" s="7"/>
      <c r="R14" s="7"/>
      <c r="S14" s="7"/>
      <c r="T14" s="7"/>
      <c r="U14" s="7"/>
      <c r="V14" s="7"/>
      <c r="W14" s="7"/>
      <c r="X14" s="7"/>
      <c r="Y14" s="7"/>
    </row>
    <row r="15" spans="1:25">
      <c r="A15" s="8">
        <v>3014</v>
      </c>
      <c r="B15" s="8" t="s">
        <v>123</v>
      </c>
      <c r="C15" s="8" t="s">
        <v>110</v>
      </c>
      <c r="D15" s="8">
        <v>55378</v>
      </c>
      <c r="E15" s="9">
        <v>45255</v>
      </c>
      <c r="F15" s="7">
        <f t="shared" ca="1" si="0"/>
        <v>1</v>
      </c>
      <c r="G15" s="7"/>
      <c r="H15" s="7"/>
      <c r="I15" s="7"/>
      <c r="J15" s="7"/>
      <c r="K15" s="7"/>
      <c r="L15" s="7"/>
      <c r="M15" s="7"/>
      <c r="N15" s="7"/>
      <c r="O15" s="7"/>
      <c r="P15" s="7"/>
      <c r="Q15" s="7"/>
      <c r="R15" s="7"/>
      <c r="S15" s="7"/>
      <c r="T15" s="7"/>
      <c r="U15" s="7"/>
      <c r="V15" s="7"/>
      <c r="W15" s="7"/>
      <c r="X15" s="7"/>
      <c r="Y15" s="7"/>
    </row>
    <row r="16" spans="1:25">
      <c r="A16" s="8">
        <v>3015</v>
      </c>
      <c r="B16" s="8" t="s">
        <v>124</v>
      </c>
      <c r="C16" s="8" t="s">
        <v>110</v>
      </c>
      <c r="D16" s="8">
        <v>63297</v>
      </c>
      <c r="E16" s="9">
        <v>45505</v>
      </c>
      <c r="F16" s="7">
        <f t="shared" ca="1" si="0"/>
        <v>1</v>
      </c>
      <c r="G16" s="7"/>
      <c r="H16" s="7"/>
      <c r="I16" s="7"/>
      <c r="J16" s="7"/>
      <c r="K16" s="7"/>
      <c r="L16" s="7"/>
      <c r="M16" s="7"/>
      <c r="N16" s="7"/>
      <c r="O16" s="7"/>
      <c r="P16" s="7"/>
      <c r="Q16" s="7"/>
      <c r="R16" s="7"/>
      <c r="S16" s="7"/>
      <c r="T16" s="7"/>
      <c r="U16" s="7"/>
      <c r="V16" s="7"/>
      <c r="W16" s="7"/>
      <c r="X16" s="7"/>
      <c r="Y16" s="7"/>
    </row>
    <row r="17" spans="1:25">
      <c r="A17" s="8">
        <v>3016</v>
      </c>
      <c r="B17" s="8" t="s">
        <v>125</v>
      </c>
      <c r="C17" s="8" t="s">
        <v>107</v>
      </c>
      <c r="D17" s="8">
        <v>114173</v>
      </c>
      <c r="E17" s="9">
        <v>45755</v>
      </c>
      <c r="F17" s="7">
        <f t="shared" ca="1" si="0"/>
        <v>0</v>
      </c>
      <c r="G17" s="7"/>
      <c r="H17" s="7"/>
      <c r="I17" s="7"/>
      <c r="J17" s="7"/>
      <c r="K17" s="7"/>
      <c r="L17" s="7"/>
      <c r="M17" s="7"/>
      <c r="N17" s="7"/>
      <c r="O17" s="7"/>
      <c r="P17" s="7"/>
      <c r="Q17" s="7"/>
      <c r="R17" s="7"/>
      <c r="S17" s="7"/>
      <c r="T17" s="7"/>
      <c r="U17" s="7"/>
      <c r="V17" s="7"/>
      <c r="W17" s="7"/>
      <c r="X17" s="7"/>
      <c r="Y17" s="7"/>
    </row>
    <row r="18" spans="1:25">
      <c r="A18" s="8">
        <v>3017</v>
      </c>
      <c r="B18" s="8" t="s">
        <v>126</v>
      </c>
      <c r="C18" s="8" t="s">
        <v>110</v>
      </c>
      <c r="D18" s="8">
        <v>86915</v>
      </c>
      <c r="E18" s="9">
        <v>46005</v>
      </c>
      <c r="F18" s="7" t="e">
        <f t="shared" ca="1" si="0"/>
        <v>#NUM!</v>
      </c>
      <c r="G18" s="7"/>
      <c r="H18" s="7"/>
      <c r="I18" s="7"/>
      <c r="J18" s="7"/>
      <c r="K18" s="7"/>
      <c r="L18" s="7"/>
      <c r="M18" s="7"/>
      <c r="N18" s="7"/>
      <c r="O18" s="7"/>
      <c r="P18" s="7"/>
      <c r="Q18" s="7"/>
      <c r="R18" s="7"/>
      <c r="S18" s="7"/>
      <c r="T18" s="7"/>
      <c r="U18" s="7"/>
      <c r="V18" s="7"/>
      <c r="W18" s="7"/>
      <c r="X18" s="7"/>
      <c r="Y18" s="7"/>
    </row>
    <row r="19" spans="1:25">
      <c r="A19" s="8">
        <v>3018</v>
      </c>
      <c r="B19" s="8" t="s">
        <v>127</v>
      </c>
      <c r="C19" s="8" t="s">
        <v>113</v>
      </c>
      <c r="D19" s="8">
        <v>116284</v>
      </c>
      <c r="E19" s="9">
        <v>46255</v>
      </c>
      <c r="F19" s="7" t="e">
        <f t="shared" ca="1" si="0"/>
        <v>#NUM!</v>
      </c>
      <c r="G19" s="7"/>
      <c r="H19" s="7"/>
      <c r="I19" s="7"/>
      <c r="J19" s="7"/>
      <c r="K19" s="7"/>
      <c r="L19" s="7"/>
      <c r="M19" s="7"/>
      <c r="N19" s="7"/>
      <c r="O19" s="7"/>
      <c r="P19" s="7"/>
      <c r="Q19" s="7"/>
      <c r="R19" s="7"/>
      <c r="S19" s="7"/>
      <c r="T19" s="7"/>
      <c r="U19" s="7"/>
      <c r="V19" s="7"/>
      <c r="W19" s="7"/>
      <c r="X19" s="7"/>
      <c r="Y19" s="7"/>
    </row>
    <row r="20" spans="1:25">
      <c r="A20" s="8">
        <v>3019</v>
      </c>
      <c r="B20" s="8" t="s">
        <v>128</v>
      </c>
      <c r="C20" s="8" t="s">
        <v>116</v>
      </c>
      <c r="D20" s="8">
        <v>116283</v>
      </c>
      <c r="E20" s="9">
        <v>46505</v>
      </c>
      <c r="F20" s="7" t="e">
        <f t="shared" ca="1" si="0"/>
        <v>#NUM!</v>
      </c>
      <c r="G20" s="7"/>
      <c r="H20" s="7"/>
      <c r="I20" s="7"/>
      <c r="J20" s="7"/>
      <c r="K20" s="7"/>
      <c r="L20" s="7"/>
      <c r="M20" s="7"/>
      <c r="N20" s="7"/>
      <c r="O20" s="7"/>
      <c r="P20" s="7"/>
      <c r="Q20" s="7"/>
      <c r="R20" s="7"/>
      <c r="S20" s="7"/>
      <c r="T20" s="7"/>
      <c r="U20" s="7"/>
      <c r="V20" s="7"/>
      <c r="W20" s="7"/>
      <c r="X20" s="7"/>
      <c r="Y20" s="7"/>
    </row>
    <row r="21" spans="1:25" ht="15.75" customHeight="1">
      <c r="A21" s="8">
        <v>3020</v>
      </c>
      <c r="B21" s="8" t="s">
        <v>129</v>
      </c>
      <c r="C21" s="8" t="s">
        <v>116</v>
      </c>
      <c r="D21" s="8">
        <v>99924</v>
      </c>
      <c r="E21" s="9">
        <v>46755</v>
      </c>
      <c r="F21" s="7" t="e">
        <f t="shared" ca="1" si="0"/>
        <v>#NUM!</v>
      </c>
      <c r="G21" s="7"/>
      <c r="H21" s="7"/>
      <c r="I21" s="7"/>
      <c r="J21" s="7"/>
      <c r="K21" s="7"/>
      <c r="L21" s="7"/>
      <c r="M21" s="7"/>
      <c r="N21" s="7"/>
      <c r="O21" s="7"/>
      <c r="P21" s="7"/>
      <c r="Q21" s="7"/>
      <c r="R21" s="7"/>
      <c r="S21" s="7"/>
      <c r="T21" s="7"/>
      <c r="U21" s="7"/>
      <c r="V21" s="7"/>
      <c r="W21" s="7"/>
      <c r="X21" s="7"/>
      <c r="Y21" s="7"/>
    </row>
    <row r="22" spans="1:25" ht="15.75" customHeight="1">
      <c r="A22" s="7"/>
      <c r="B22" s="7"/>
      <c r="C22" s="7"/>
      <c r="D22" s="7"/>
      <c r="E22" s="7"/>
      <c r="F22" s="7"/>
      <c r="G22" s="7"/>
      <c r="H22" s="7"/>
      <c r="I22" s="7"/>
      <c r="J22" s="7"/>
      <c r="K22" s="7"/>
      <c r="L22" s="7"/>
      <c r="M22" s="7"/>
      <c r="N22" s="7"/>
      <c r="O22" s="7"/>
      <c r="P22" s="7"/>
      <c r="Q22" s="7"/>
      <c r="R22" s="7"/>
      <c r="S22" s="7"/>
      <c r="T22" s="7"/>
      <c r="U22" s="7"/>
      <c r="V22" s="7"/>
      <c r="W22" s="7"/>
      <c r="X22" s="7"/>
      <c r="Y22" s="7"/>
    </row>
    <row r="23" spans="1:25"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spans="1:25"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spans="1: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spans="1:25"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spans="1:25"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EEAB-DED4-463D-BD44-957BE7C879EC}">
  <dimension ref="A1:R21"/>
  <sheetViews>
    <sheetView tabSelected="1" workbookViewId="0">
      <selection activeCell="L1" sqref="L1"/>
    </sheetView>
  </sheetViews>
  <sheetFormatPr defaultRowHeight="15"/>
  <cols>
    <col min="6" max="6" width="27.28515625" customWidth="1"/>
    <col min="7" max="7" width="21.140625" customWidth="1"/>
    <col min="10" max="10" width="14" customWidth="1"/>
    <col min="18" max="18" width="16.42578125" customWidth="1"/>
  </cols>
  <sheetData>
    <row r="1" spans="1:18">
      <c r="A1" s="10" t="s">
        <v>41</v>
      </c>
      <c r="B1" s="10" t="s">
        <v>42</v>
      </c>
      <c r="C1" s="10" t="s">
        <v>43</v>
      </c>
      <c r="D1" s="10" t="s">
        <v>44</v>
      </c>
      <c r="E1" s="10" t="s">
        <v>45</v>
      </c>
      <c r="F1" s="10" t="s">
        <v>46</v>
      </c>
      <c r="G1" s="11" t="s">
        <v>130</v>
      </c>
      <c r="H1" s="12" t="s">
        <v>131</v>
      </c>
      <c r="I1" s="12" t="s">
        <v>132</v>
      </c>
      <c r="J1" s="27" t="s">
        <v>154</v>
      </c>
      <c r="K1" s="27" t="s">
        <v>155</v>
      </c>
      <c r="L1" s="27" t="s">
        <v>163</v>
      </c>
    </row>
    <row r="2" spans="1:18">
      <c r="A2" s="13">
        <v>1001</v>
      </c>
      <c r="B2" s="13" t="s">
        <v>47</v>
      </c>
      <c r="C2" s="13">
        <v>61</v>
      </c>
      <c r="D2" s="13">
        <v>48</v>
      </c>
      <c r="E2" s="13">
        <v>76</v>
      </c>
      <c r="F2" s="35">
        <v>43101</v>
      </c>
      <c r="G2" s="14">
        <f>SUM(C2:E2)</f>
        <v>185</v>
      </c>
      <c r="H2" s="15">
        <f>SUM(G2/$R$5 *100)</f>
        <v>61.666666666666671</v>
      </c>
      <c r="I2" s="15" t="str" cm="1">
        <f t="array" ref="I2">_xlfn.IFS(H2&gt;90,"A",H2&gt;70,"B",H2&gt;50,"C")</f>
        <v>C</v>
      </c>
      <c r="J2" t="str">
        <f>LEFT(B2,FIND(" ",B2)-1)</f>
        <v>Student</v>
      </c>
      <c r="K2" t="str">
        <f>RIGHT(B2,LEN(B2)-FIND(" ",B2))</f>
        <v>1</v>
      </c>
    </row>
    <row r="3" spans="1:18">
      <c r="A3" s="13">
        <v>1002</v>
      </c>
      <c r="B3" s="13" t="s">
        <v>48</v>
      </c>
      <c r="C3" s="13">
        <v>78</v>
      </c>
      <c r="D3" s="13">
        <v>76</v>
      </c>
      <c r="E3" s="13">
        <v>70</v>
      </c>
      <c r="F3" s="35">
        <v>43102</v>
      </c>
      <c r="G3" s="14">
        <f t="shared" ref="G3:G21" si="0">SUM(C3:E3)</f>
        <v>224</v>
      </c>
      <c r="H3" s="15">
        <f t="shared" ref="H3:H21" si="1">SUM(G3/$R$5 *100)</f>
        <v>74.666666666666671</v>
      </c>
      <c r="I3" s="15" t="str" cm="1">
        <f t="array" ref="I3">_xlfn.IFS(H3&gt;90,"first",H3&gt;70,"second",H3&gt;50,"third")</f>
        <v>second</v>
      </c>
      <c r="J3" t="str">
        <f t="shared" ref="J3:J21" si="2">LEFT(B3,FIND(" ",B3)-1)</f>
        <v>Student</v>
      </c>
      <c r="K3" t="str">
        <f t="shared" ref="K3:K21" si="3">RIGHT(B3,LEN(B3)-FIND(" ",B3))</f>
        <v>2</v>
      </c>
    </row>
    <row r="4" spans="1:18">
      <c r="A4" s="13">
        <v>1003</v>
      </c>
      <c r="B4" s="13" t="s">
        <v>49</v>
      </c>
      <c r="C4" s="13">
        <v>97</v>
      </c>
      <c r="D4" s="13">
        <v>60</v>
      </c>
      <c r="E4" s="13">
        <v>51</v>
      </c>
      <c r="F4" s="35">
        <v>43103</v>
      </c>
      <c r="G4" s="14">
        <f t="shared" si="0"/>
        <v>208</v>
      </c>
      <c r="H4" s="15">
        <f t="shared" si="1"/>
        <v>69.333333333333343</v>
      </c>
      <c r="I4" s="15" t="str" cm="1">
        <f t="array" ref="I4">_xlfn.IFS(H4&gt;90,"first",H4&gt;70,"second",H4&gt;50,"third")</f>
        <v>third</v>
      </c>
      <c r="J4" t="str">
        <f t="shared" si="2"/>
        <v>Student</v>
      </c>
      <c r="K4" t="str">
        <f t="shared" si="3"/>
        <v>3</v>
      </c>
      <c r="R4" s="16" t="s">
        <v>133</v>
      </c>
    </row>
    <row r="5" spans="1:18">
      <c r="A5" s="13">
        <v>1004</v>
      </c>
      <c r="B5" s="13" t="s">
        <v>50</v>
      </c>
      <c r="C5" s="13">
        <v>74</v>
      </c>
      <c r="D5" s="13">
        <v>55</v>
      </c>
      <c r="E5" s="13">
        <v>46</v>
      </c>
      <c r="F5" s="35">
        <v>43104</v>
      </c>
      <c r="G5" s="14">
        <f t="shared" si="0"/>
        <v>175</v>
      </c>
      <c r="H5" s="15">
        <f t="shared" si="1"/>
        <v>58.333333333333336</v>
      </c>
      <c r="I5" s="15" t="str" cm="1">
        <f t="array" ref="I5">_xlfn.IFS(H5&gt;90,"first",H5&gt;70,"second",H5&gt;50,"third")</f>
        <v>third</v>
      </c>
      <c r="J5" t="str">
        <f t="shared" si="2"/>
        <v>Student</v>
      </c>
      <c r="K5" t="str">
        <f t="shared" si="3"/>
        <v>4</v>
      </c>
      <c r="R5">
        <v>300</v>
      </c>
    </row>
    <row r="6" spans="1:18">
      <c r="A6" s="13">
        <v>1005</v>
      </c>
      <c r="B6" s="13" t="s">
        <v>51</v>
      </c>
      <c r="C6" s="13">
        <v>68</v>
      </c>
      <c r="D6" s="13">
        <v>74</v>
      </c>
      <c r="E6" s="13">
        <v>84</v>
      </c>
      <c r="F6" s="35">
        <v>43105</v>
      </c>
      <c r="G6" s="14">
        <f t="shared" si="0"/>
        <v>226</v>
      </c>
      <c r="H6" s="15">
        <f t="shared" si="1"/>
        <v>75.333333333333329</v>
      </c>
      <c r="I6" s="15" t="str" cm="1">
        <f t="array" ref="I6">_xlfn.IFS(H6&gt;90,"first",H6&gt;70,"second",H6&gt;50,"third")</f>
        <v>second</v>
      </c>
      <c r="J6" t="str">
        <f t="shared" si="2"/>
        <v>Student</v>
      </c>
      <c r="K6" t="str">
        <f t="shared" si="3"/>
        <v>5</v>
      </c>
    </row>
    <row r="7" spans="1:18">
      <c r="A7" s="13">
        <v>1006</v>
      </c>
      <c r="B7" s="13" t="s">
        <v>52</v>
      </c>
      <c r="C7" s="13">
        <v>80</v>
      </c>
      <c r="D7" s="13">
        <v>70</v>
      </c>
      <c r="E7" s="13">
        <v>65</v>
      </c>
      <c r="F7" s="35">
        <v>43106</v>
      </c>
      <c r="G7" s="14">
        <f t="shared" si="0"/>
        <v>215</v>
      </c>
      <c r="H7" s="15">
        <f t="shared" si="1"/>
        <v>71.666666666666671</v>
      </c>
      <c r="I7" s="15" t="str" cm="1">
        <f t="array" ref="I7">_xlfn.IFS(H7&gt;90,"first",H7&gt;70,"second",H7&gt;50,"third")</f>
        <v>second</v>
      </c>
      <c r="J7" t="str">
        <f t="shared" si="2"/>
        <v>Student</v>
      </c>
      <c r="K7" t="str">
        <f t="shared" si="3"/>
        <v>6</v>
      </c>
    </row>
    <row r="8" spans="1:18">
      <c r="A8" s="13">
        <v>1007</v>
      </c>
      <c r="B8" s="13" t="s">
        <v>53</v>
      </c>
      <c r="C8" s="13">
        <v>75</v>
      </c>
      <c r="D8" s="13">
        <v>47</v>
      </c>
      <c r="E8" s="13">
        <v>78</v>
      </c>
      <c r="F8" s="35">
        <v>43107</v>
      </c>
      <c r="G8" s="14">
        <f t="shared" si="0"/>
        <v>200</v>
      </c>
      <c r="H8" s="15">
        <f t="shared" si="1"/>
        <v>66.666666666666657</v>
      </c>
      <c r="I8" s="15" t="str" cm="1">
        <f t="array" ref="I8">_xlfn.IFS(H8&gt;90,"first",H8&gt;70,"second",H8&gt;50,"third")</f>
        <v>third</v>
      </c>
      <c r="J8" t="str">
        <f t="shared" si="2"/>
        <v>Student</v>
      </c>
      <c r="K8" t="str">
        <f t="shared" si="3"/>
        <v>7</v>
      </c>
      <c r="R8" s="27" t="s">
        <v>161</v>
      </c>
    </row>
    <row r="9" spans="1:18">
      <c r="A9" s="13">
        <v>1008</v>
      </c>
      <c r="B9" s="13" t="s">
        <v>54</v>
      </c>
      <c r="C9" s="13">
        <v>94</v>
      </c>
      <c r="D9" s="13">
        <v>67</v>
      </c>
      <c r="E9" s="13">
        <v>64</v>
      </c>
      <c r="F9" s="35">
        <v>43108</v>
      </c>
      <c r="G9" s="14">
        <f t="shared" si="0"/>
        <v>225</v>
      </c>
      <c r="H9" s="15">
        <f t="shared" si="1"/>
        <v>75</v>
      </c>
      <c r="I9" s="15" t="str" cm="1">
        <f t="array" ref="I9">_xlfn.IFS(H9&gt;90,"first",H9&gt;70,"second",H9&gt;50,"third")</f>
        <v>second</v>
      </c>
      <c r="J9" t="str">
        <f t="shared" si="2"/>
        <v>Student</v>
      </c>
      <c r="K9" t="str">
        <f t="shared" si="3"/>
        <v>8</v>
      </c>
      <c r="R9">
        <f ca="1">SUM(OFFSET(A1,0,0,10,1))</f>
        <v>9045</v>
      </c>
    </row>
    <row r="10" spans="1:18">
      <c r="A10" s="13">
        <v>1009</v>
      </c>
      <c r="B10" s="13" t="s">
        <v>55</v>
      </c>
      <c r="C10" s="13">
        <v>41</v>
      </c>
      <c r="D10" s="13">
        <v>75</v>
      </c>
      <c r="E10" s="13">
        <v>56</v>
      </c>
      <c r="F10" s="35">
        <v>43109</v>
      </c>
      <c r="G10" s="14">
        <f t="shared" si="0"/>
        <v>172</v>
      </c>
      <c r="H10" s="15">
        <f t="shared" si="1"/>
        <v>57.333333333333336</v>
      </c>
      <c r="I10" s="15" t="str" cm="1">
        <f t="array" ref="I10">_xlfn.IFS(H10&gt;90,"first",H10&gt;70,"second",H10&gt;50,"third")</f>
        <v>third</v>
      </c>
      <c r="J10" t="str">
        <f t="shared" si="2"/>
        <v>Student</v>
      </c>
      <c r="K10" t="str">
        <f t="shared" si="3"/>
        <v>9</v>
      </c>
    </row>
    <row r="11" spans="1:18">
      <c r="A11" s="13">
        <v>1010</v>
      </c>
      <c r="B11" s="13" t="s">
        <v>56</v>
      </c>
      <c r="C11" s="13">
        <v>98</v>
      </c>
      <c r="D11" s="13">
        <v>54</v>
      </c>
      <c r="E11" s="13">
        <v>58</v>
      </c>
      <c r="F11" s="35">
        <v>43110</v>
      </c>
      <c r="G11" s="14">
        <f t="shared" si="0"/>
        <v>210</v>
      </c>
      <c r="H11" s="15">
        <f t="shared" si="1"/>
        <v>70</v>
      </c>
      <c r="I11" s="15" t="str" cm="1">
        <f t="array" ref="I11">_xlfn.IFS(H11&gt;90,"first",H11&gt;70,"second",H11&gt;50,"third")</f>
        <v>third</v>
      </c>
      <c r="J11" t="str">
        <f t="shared" si="2"/>
        <v>Student</v>
      </c>
      <c r="K11" t="str">
        <f t="shared" si="3"/>
        <v>10</v>
      </c>
    </row>
    <row r="12" spans="1:18">
      <c r="A12" s="13">
        <v>1011</v>
      </c>
      <c r="B12" s="13" t="s">
        <v>57</v>
      </c>
      <c r="C12" s="13">
        <v>73</v>
      </c>
      <c r="D12" s="13">
        <v>79</v>
      </c>
      <c r="E12" s="13">
        <v>53</v>
      </c>
      <c r="F12" s="35">
        <v>43111</v>
      </c>
      <c r="G12" s="14">
        <f t="shared" si="0"/>
        <v>205</v>
      </c>
      <c r="H12" s="15">
        <f t="shared" si="1"/>
        <v>68.333333333333329</v>
      </c>
      <c r="I12" s="15" t="str" cm="1">
        <f t="array" ref="I12">_xlfn.IFS(H12&gt;90,"first",H12&gt;70,"second",H12&gt;50,"third")</f>
        <v>third</v>
      </c>
      <c r="J12" t="str">
        <f t="shared" si="2"/>
        <v>Student</v>
      </c>
      <c r="K12" t="str">
        <f t="shared" si="3"/>
        <v>11</v>
      </c>
    </row>
    <row r="13" spans="1:18">
      <c r="A13" s="13">
        <v>1012</v>
      </c>
      <c r="B13" s="13" t="s">
        <v>58</v>
      </c>
      <c r="C13" s="13">
        <v>85</v>
      </c>
      <c r="D13" s="13">
        <v>89</v>
      </c>
      <c r="E13" s="13">
        <v>79</v>
      </c>
      <c r="F13" s="35">
        <v>43112</v>
      </c>
      <c r="G13" s="14">
        <f t="shared" si="0"/>
        <v>253</v>
      </c>
      <c r="H13" s="15">
        <f t="shared" si="1"/>
        <v>84.333333333333343</v>
      </c>
      <c r="I13" s="15" t="str" cm="1">
        <f t="array" ref="I13">_xlfn.IFS(H13&gt;90,"first",H13&gt;70,"second",H13&gt;50,"third")</f>
        <v>second</v>
      </c>
      <c r="J13" t="str">
        <f t="shared" si="2"/>
        <v>Student</v>
      </c>
      <c r="K13" t="str">
        <f t="shared" si="3"/>
        <v>12</v>
      </c>
    </row>
    <row r="14" spans="1:18">
      <c r="A14" s="13">
        <v>1013</v>
      </c>
      <c r="B14" s="13" t="s">
        <v>59</v>
      </c>
      <c r="C14" s="13">
        <v>98</v>
      </c>
      <c r="D14" s="13">
        <v>90</v>
      </c>
      <c r="E14" s="13">
        <v>97</v>
      </c>
      <c r="F14" s="35">
        <v>43113</v>
      </c>
      <c r="G14" s="14">
        <f t="shared" si="0"/>
        <v>285</v>
      </c>
      <c r="H14" s="15">
        <f t="shared" si="1"/>
        <v>95</v>
      </c>
      <c r="I14" s="15" t="str" cm="1">
        <f t="array" ref="I14">_xlfn.IFS(H14&gt;90,"first",H14&gt;70,"second",H14&gt;50,"third")</f>
        <v>first</v>
      </c>
      <c r="J14" t="str">
        <f t="shared" si="2"/>
        <v>Student</v>
      </c>
      <c r="K14" t="str">
        <f t="shared" si="3"/>
        <v>13</v>
      </c>
    </row>
    <row r="15" spans="1:18">
      <c r="A15" s="13">
        <v>1014</v>
      </c>
      <c r="B15" s="13" t="s">
        <v>60</v>
      </c>
      <c r="C15" s="13">
        <v>93</v>
      </c>
      <c r="D15" s="13">
        <v>40</v>
      </c>
      <c r="E15" s="13">
        <v>44</v>
      </c>
      <c r="F15" s="35">
        <v>43114</v>
      </c>
      <c r="G15" s="14">
        <f t="shared" si="0"/>
        <v>177</v>
      </c>
      <c r="H15" s="15">
        <f t="shared" si="1"/>
        <v>59</v>
      </c>
      <c r="I15" s="15" t="str" cm="1">
        <f t="array" ref="I15">_xlfn.IFS(H15&gt;90,"first",H15&gt;70,"second",H15&gt;50,"third")</f>
        <v>third</v>
      </c>
      <c r="J15" t="str">
        <f t="shared" si="2"/>
        <v>Student</v>
      </c>
      <c r="K15" t="str">
        <f t="shared" si="3"/>
        <v>14</v>
      </c>
    </row>
    <row r="16" spans="1:18">
      <c r="A16" s="13">
        <v>1015</v>
      </c>
      <c r="B16" s="13" t="s">
        <v>61</v>
      </c>
      <c r="C16" s="13">
        <v>70</v>
      </c>
      <c r="D16" s="13">
        <v>51</v>
      </c>
      <c r="E16" s="13">
        <v>75</v>
      </c>
      <c r="F16" s="35">
        <v>43115</v>
      </c>
      <c r="G16" s="14">
        <f t="shared" si="0"/>
        <v>196</v>
      </c>
      <c r="H16" s="15">
        <f t="shared" si="1"/>
        <v>65.333333333333329</v>
      </c>
      <c r="I16" s="15" t="str" cm="1">
        <f t="array" ref="I16">_xlfn.IFS(H16&gt;90,"first",H16&gt;70,"second",H16&gt;50,"third")</f>
        <v>third</v>
      </c>
      <c r="J16" t="str">
        <f t="shared" si="2"/>
        <v>Student</v>
      </c>
      <c r="K16" t="str">
        <f t="shared" si="3"/>
        <v>15</v>
      </c>
    </row>
    <row r="17" spans="1:11">
      <c r="A17" s="13">
        <v>1016</v>
      </c>
      <c r="B17" s="13" t="s">
        <v>62</v>
      </c>
      <c r="C17" s="13">
        <v>98</v>
      </c>
      <c r="D17" s="13">
        <v>77</v>
      </c>
      <c r="E17" s="13">
        <v>60</v>
      </c>
      <c r="F17" s="35">
        <v>43116</v>
      </c>
      <c r="G17" s="14">
        <f t="shared" si="0"/>
        <v>235</v>
      </c>
      <c r="H17" s="15">
        <f t="shared" si="1"/>
        <v>78.333333333333329</v>
      </c>
      <c r="I17" s="15" t="str" cm="1">
        <f t="array" ref="I17">_xlfn.IFS(H17&gt;90,"first",H17&gt;70,"second",H17&gt;50,"third")</f>
        <v>second</v>
      </c>
      <c r="J17" t="str">
        <f t="shared" si="2"/>
        <v>Student</v>
      </c>
      <c r="K17" t="str">
        <f t="shared" si="3"/>
        <v>16</v>
      </c>
    </row>
    <row r="18" spans="1:11">
      <c r="A18" s="13">
        <v>1017</v>
      </c>
      <c r="B18" s="13" t="s">
        <v>63</v>
      </c>
      <c r="C18" s="13">
        <v>66</v>
      </c>
      <c r="D18" s="13">
        <v>59</v>
      </c>
      <c r="E18" s="13">
        <v>40</v>
      </c>
      <c r="F18" s="35">
        <v>43117</v>
      </c>
      <c r="G18" s="14">
        <f t="shared" si="0"/>
        <v>165</v>
      </c>
      <c r="H18" s="15">
        <f t="shared" si="1"/>
        <v>55.000000000000007</v>
      </c>
      <c r="I18" s="15" t="str" cm="1">
        <f t="array" ref="I18">_xlfn.IFS(H18&gt;90,"first",H18&gt;70,"second",H18&gt;50,"third")</f>
        <v>third</v>
      </c>
      <c r="J18" t="str">
        <f t="shared" si="2"/>
        <v>Student</v>
      </c>
      <c r="K18" t="str">
        <f t="shared" si="3"/>
        <v>17</v>
      </c>
    </row>
    <row r="19" spans="1:11">
      <c r="A19" s="13">
        <v>1018</v>
      </c>
      <c r="B19" s="13" t="s">
        <v>64</v>
      </c>
      <c r="C19" s="13">
        <v>82</v>
      </c>
      <c r="D19" s="13">
        <v>48</v>
      </c>
      <c r="E19" s="13">
        <v>79</v>
      </c>
      <c r="F19" s="35">
        <v>43118</v>
      </c>
      <c r="G19" s="14">
        <f t="shared" si="0"/>
        <v>209</v>
      </c>
      <c r="H19" s="15">
        <f t="shared" si="1"/>
        <v>69.666666666666671</v>
      </c>
      <c r="I19" s="15" t="str" cm="1">
        <f t="array" ref="I19">_xlfn.IFS(H19&gt;90,"first",H19&gt;70,"second",H19&gt;50,"third")</f>
        <v>third</v>
      </c>
      <c r="J19" t="str">
        <f t="shared" si="2"/>
        <v>Student</v>
      </c>
      <c r="K19" t="str">
        <f t="shared" si="3"/>
        <v>18</v>
      </c>
    </row>
    <row r="20" spans="1:11">
      <c r="A20" s="13">
        <v>1019</v>
      </c>
      <c r="B20" s="13" t="s">
        <v>65</v>
      </c>
      <c r="C20" s="13">
        <v>90</v>
      </c>
      <c r="D20" s="13">
        <v>78</v>
      </c>
      <c r="E20" s="13">
        <v>60</v>
      </c>
      <c r="F20" s="35">
        <v>43119</v>
      </c>
      <c r="G20" s="14">
        <f t="shared" si="0"/>
        <v>228</v>
      </c>
      <c r="H20" s="15">
        <f t="shared" si="1"/>
        <v>76</v>
      </c>
      <c r="I20" s="15" t="str" cm="1">
        <f t="array" ref="I20">_xlfn.IFS(H20&gt;90,"first",H20&gt;70,"second",H20&gt;50,"third")</f>
        <v>second</v>
      </c>
      <c r="J20" t="str">
        <f t="shared" si="2"/>
        <v>Student</v>
      </c>
      <c r="K20" t="str">
        <f t="shared" si="3"/>
        <v>19</v>
      </c>
    </row>
    <row r="21" spans="1:11">
      <c r="A21" s="13">
        <v>1020</v>
      </c>
      <c r="B21" s="13" t="s">
        <v>66</v>
      </c>
      <c r="C21" s="13">
        <v>83</v>
      </c>
      <c r="D21" s="13">
        <v>92</v>
      </c>
      <c r="E21" s="13">
        <v>55</v>
      </c>
      <c r="F21" s="35">
        <v>43120</v>
      </c>
      <c r="G21" s="17">
        <f t="shared" si="0"/>
        <v>230</v>
      </c>
      <c r="H21" s="15">
        <f t="shared" si="1"/>
        <v>76.666666666666671</v>
      </c>
      <c r="I21" s="15" t="str" cm="1">
        <f t="array" ref="I21">_xlfn.IFS(H21&gt;90,"first",H21&gt;70,"second",H21&gt;50,"third")</f>
        <v>second</v>
      </c>
      <c r="J21" t="str">
        <f t="shared" si="2"/>
        <v>Student</v>
      </c>
      <c r="K21" t="str">
        <f t="shared" si="3"/>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Instructions</vt:lpstr>
      <vt:lpstr>Students Grade</vt:lpstr>
      <vt:lpstr>Sales Data</vt:lpstr>
      <vt:lpstr>Employee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r42</cp:lastModifiedBy>
  <dcterms:modified xsi:type="dcterms:W3CDTF">2025-10-15T04:40:16Z</dcterms:modified>
</cp:coreProperties>
</file>