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shg\OneDrive\Desktop\CMU\Fall 2020\Energy Transport and Storage\Project\"/>
    </mc:Choice>
  </mc:AlternateContent>
  <bookViews>
    <workbookView xWindow="0" yWindow="0" windowWidth="19200" windowHeight="64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8" i="1"/>
  <c r="B59" i="1"/>
  <c r="B56" i="1"/>
  <c r="B22" i="1" l="1"/>
  <c r="N3" i="1"/>
  <c r="B15" i="1" l="1"/>
  <c r="G9" i="1" s="1"/>
  <c r="F4" i="1"/>
  <c r="O4" i="1" s="1"/>
  <c r="F5" i="1"/>
  <c r="O5" i="1" s="1"/>
  <c r="F6" i="1"/>
  <c r="O6" i="1" s="1"/>
  <c r="F7" i="1"/>
  <c r="O7" i="1" s="1"/>
  <c r="F8" i="1"/>
  <c r="O8" i="1" s="1"/>
  <c r="F9" i="1"/>
  <c r="O9" i="1" s="1"/>
  <c r="F10" i="1"/>
  <c r="O10" i="1" s="1"/>
  <c r="F11" i="1"/>
  <c r="O11" i="1" s="1"/>
  <c r="F12" i="1"/>
  <c r="O12" i="1" s="1"/>
  <c r="F13" i="1"/>
  <c r="O13" i="1" s="1"/>
  <c r="F14" i="1"/>
  <c r="O14" i="1" s="1"/>
  <c r="F15" i="1"/>
  <c r="O15" i="1" s="1"/>
  <c r="F16" i="1"/>
  <c r="O16" i="1" s="1"/>
  <c r="F17" i="1"/>
  <c r="O17" i="1" s="1"/>
  <c r="F18" i="1"/>
  <c r="O18" i="1" s="1"/>
  <c r="F19" i="1"/>
  <c r="O19" i="1" s="1"/>
  <c r="F20" i="1"/>
  <c r="O20" i="1" s="1"/>
  <c r="F21" i="1"/>
  <c r="O21" i="1" s="1"/>
  <c r="F22" i="1"/>
  <c r="O22" i="1" s="1"/>
  <c r="F23" i="1"/>
  <c r="O23" i="1" s="1"/>
  <c r="F24" i="1"/>
  <c r="O24" i="1" s="1"/>
  <c r="F25" i="1"/>
  <c r="O25" i="1" s="1"/>
  <c r="F26" i="1"/>
  <c r="O26" i="1" s="1"/>
  <c r="F27" i="1"/>
  <c r="O27" i="1" s="1"/>
  <c r="F28" i="1"/>
  <c r="O28" i="1" s="1"/>
  <c r="F29" i="1"/>
  <c r="O29" i="1" s="1"/>
  <c r="F30" i="1"/>
  <c r="O30" i="1" s="1"/>
  <c r="F31" i="1"/>
  <c r="O31" i="1" s="1"/>
  <c r="F32" i="1"/>
  <c r="O32" i="1" s="1"/>
  <c r="F33" i="1"/>
  <c r="O33" i="1" s="1"/>
  <c r="F3" i="1"/>
  <c r="O3" i="1" s="1"/>
  <c r="B6" i="1"/>
  <c r="B5" i="1"/>
  <c r="B42" i="1" l="1"/>
  <c r="B34" i="1"/>
  <c r="B35" i="1" s="1"/>
  <c r="B38" i="1"/>
  <c r="B39" i="1"/>
  <c r="B40" i="1"/>
  <c r="B41" i="1"/>
  <c r="B10" i="1"/>
  <c r="B11" i="1" s="1"/>
  <c r="B45" i="1" s="1"/>
  <c r="H9" i="1"/>
  <c r="P9" i="1" s="1"/>
  <c r="I9" i="1"/>
  <c r="G31" i="1"/>
  <c r="H31" i="1" s="1"/>
  <c r="P31" i="1" s="1"/>
  <c r="G7" i="1"/>
  <c r="H7" i="1" s="1"/>
  <c r="P7" i="1" s="1"/>
  <c r="G32" i="1"/>
  <c r="H32" i="1" s="1"/>
  <c r="P32" i="1" s="1"/>
  <c r="G24" i="1"/>
  <c r="H24" i="1" s="1"/>
  <c r="P24" i="1" s="1"/>
  <c r="G16" i="1"/>
  <c r="H16" i="1" s="1"/>
  <c r="P16" i="1" s="1"/>
  <c r="G15" i="1"/>
  <c r="H15" i="1" s="1"/>
  <c r="P15" i="1" s="1"/>
  <c r="G23" i="1"/>
  <c r="I23" i="1" s="1"/>
  <c r="G8" i="1"/>
  <c r="I8" i="1" s="1"/>
  <c r="G30" i="1"/>
  <c r="H30" i="1" s="1"/>
  <c r="P30" i="1" s="1"/>
  <c r="G22" i="1"/>
  <c r="H22" i="1" s="1"/>
  <c r="P22" i="1" s="1"/>
  <c r="G14" i="1"/>
  <c r="H14" i="1" s="1"/>
  <c r="P14" i="1" s="1"/>
  <c r="G6" i="1"/>
  <c r="H6" i="1" s="1"/>
  <c r="P6" i="1" s="1"/>
  <c r="G29" i="1"/>
  <c r="I29" i="1" s="1"/>
  <c r="G21" i="1"/>
  <c r="I21" i="1" s="1"/>
  <c r="G13" i="1"/>
  <c r="I13" i="1" s="1"/>
  <c r="G5" i="1"/>
  <c r="I5" i="1" s="1"/>
  <c r="G28" i="1"/>
  <c r="H28" i="1" s="1"/>
  <c r="P28" i="1" s="1"/>
  <c r="G20" i="1"/>
  <c r="H20" i="1" s="1"/>
  <c r="P20" i="1" s="1"/>
  <c r="G12" i="1"/>
  <c r="H12" i="1" s="1"/>
  <c r="P12" i="1" s="1"/>
  <c r="G4" i="1"/>
  <c r="H4" i="1" s="1"/>
  <c r="P4" i="1" s="1"/>
  <c r="G27" i="1"/>
  <c r="H27" i="1" s="1"/>
  <c r="P27" i="1" s="1"/>
  <c r="G19" i="1"/>
  <c r="H19" i="1" s="1"/>
  <c r="P19" i="1" s="1"/>
  <c r="G11" i="1"/>
  <c r="H11" i="1" s="1"/>
  <c r="P11" i="1" s="1"/>
  <c r="G3" i="1"/>
  <c r="I3" i="1" s="1"/>
  <c r="G26" i="1"/>
  <c r="H26" i="1" s="1"/>
  <c r="P26" i="1" s="1"/>
  <c r="G18" i="1"/>
  <c r="H18" i="1" s="1"/>
  <c r="P18" i="1" s="1"/>
  <c r="G10" i="1"/>
  <c r="H10" i="1" s="1"/>
  <c r="P10" i="1" s="1"/>
  <c r="G33" i="1"/>
  <c r="I33" i="1" s="1"/>
  <c r="G25" i="1"/>
  <c r="I25" i="1" s="1"/>
  <c r="G17" i="1"/>
  <c r="I17" i="1" s="1"/>
  <c r="L31" i="1" l="1"/>
  <c r="V31" i="1" s="1"/>
  <c r="AB31" i="1" s="1"/>
  <c r="U3" i="1"/>
  <c r="Q3" i="1"/>
  <c r="X3" i="1" s="1"/>
  <c r="R3" i="1"/>
  <c r="Y3" i="1" s="1"/>
  <c r="S3" i="1"/>
  <c r="Z3" i="1" s="1"/>
  <c r="T3" i="1"/>
  <c r="AA3" i="1" s="1"/>
  <c r="U5" i="1"/>
  <c r="R5" i="1"/>
  <c r="Y5" i="1" s="1"/>
  <c r="T5" i="1"/>
  <c r="AA5" i="1" s="1"/>
  <c r="Q5" i="1"/>
  <c r="X5" i="1" s="1"/>
  <c r="S5" i="1"/>
  <c r="Z5" i="1" s="1"/>
  <c r="S8" i="1"/>
  <c r="Z8" i="1" s="1"/>
  <c r="R8" i="1"/>
  <c r="Y8" i="1" s="1"/>
  <c r="T8" i="1"/>
  <c r="AA8" i="1" s="1"/>
  <c r="Q8" i="1"/>
  <c r="X8" i="1" s="1"/>
  <c r="U8" i="1"/>
  <c r="R9" i="1"/>
  <c r="Y9" i="1" s="1"/>
  <c r="S9" i="1"/>
  <c r="Z9" i="1" s="1"/>
  <c r="T9" i="1"/>
  <c r="AA9" i="1" s="1"/>
  <c r="Q9" i="1"/>
  <c r="X9" i="1" s="1"/>
  <c r="U9" i="1"/>
  <c r="U21" i="1"/>
  <c r="Q21" i="1"/>
  <c r="X21" i="1" s="1"/>
  <c r="R21" i="1"/>
  <c r="Y21" i="1" s="1"/>
  <c r="T21" i="1"/>
  <c r="AA21" i="1" s="1"/>
  <c r="S21" i="1"/>
  <c r="Z21" i="1" s="1"/>
  <c r="U29" i="1"/>
  <c r="Q29" i="1"/>
  <c r="X29" i="1" s="1"/>
  <c r="R29" i="1"/>
  <c r="Y29" i="1" s="1"/>
  <c r="S29" i="1"/>
  <c r="Z29" i="1" s="1"/>
  <c r="T29" i="1"/>
  <c r="AA29" i="1" s="1"/>
  <c r="R33" i="1"/>
  <c r="Y33" i="1" s="1"/>
  <c r="S33" i="1"/>
  <c r="Z33" i="1" s="1"/>
  <c r="T33" i="1"/>
  <c r="AA33" i="1" s="1"/>
  <c r="U33" i="1"/>
  <c r="Q33" i="1"/>
  <c r="X33" i="1" s="1"/>
  <c r="T23" i="1"/>
  <c r="AA23" i="1" s="1"/>
  <c r="S23" i="1"/>
  <c r="Z23" i="1" s="1"/>
  <c r="U23" i="1"/>
  <c r="R23" i="1"/>
  <c r="Y23" i="1" s="1"/>
  <c r="Q23" i="1"/>
  <c r="X23" i="1" s="1"/>
  <c r="R17" i="1"/>
  <c r="Y17" i="1" s="1"/>
  <c r="S17" i="1"/>
  <c r="Z17" i="1" s="1"/>
  <c r="T17" i="1"/>
  <c r="AA17" i="1" s="1"/>
  <c r="U17" i="1"/>
  <c r="Q17" i="1"/>
  <c r="X17" i="1" s="1"/>
  <c r="R25" i="1"/>
  <c r="Y25" i="1" s="1"/>
  <c r="Q25" i="1"/>
  <c r="X25" i="1" s="1"/>
  <c r="S25" i="1"/>
  <c r="Z25" i="1" s="1"/>
  <c r="T25" i="1"/>
  <c r="AA25" i="1" s="1"/>
  <c r="U25" i="1"/>
  <c r="U13" i="1"/>
  <c r="R13" i="1"/>
  <c r="Y13" i="1" s="1"/>
  <c r="T13" i="1"/>
  <c r="AA13" i="1" s="1"/>
  <c r="Q13" i="1"/>
  <c r="X13" i="1" s="1"/>
  <c r="S13" i="1"/>
  <c r="Z13" i="1" s="1"/>
  <c r="J3" i="1"/>
  <c r="H23" i="1"/>
  <c r="P23" i="1" s="1"/>
  <c r="L29" i="1"/>
  <c r="V29" i="1" s="1"/>
  <c r="AB29" i="1" s="1"/>
  <c r="L14" i="1"/>
  <c r="V14" i="1" s="1"/>
  <c r="AB14" i="1" s="1"/>
  <c r="L33" i="1"/>
  <c r="V33" i="1" s="1"/>
  <c r="AB33" i="1" s="1"/>
  <c r="L15" i="1"/>
  <c r="V15" i="1" s="1"/>
  <c r="AB15" i="1" s="1"/>
  <c r="L19" i="1"/>
  <c r="V19" i="1" s="1"/>
  <c r="AB19" i="1" s="1"/>
  <c r="L23" i="1"/>
  <c r="V23" i="1" s="1"/>
  <c r="AB23" i="1" s="1"/>
  <c r="L10" i="1"/>
  <c r="V10" i="1" s="1"/>
  <c r="AB10" i="1" s="1"/>
  <c r="L28" i="1"/>
  <c r="V28" i="1" s="1"/>
  <c r="AB28" i="1" s="1"/>
  <c r="L27" i="1"/>
  <c r="V27" i="1" s="1"/>
  <c r="AB27" i="1" s="1"/>
  <c r="L3" i="1"/>
  <c r="V3" i="1" s="1"/>
  <c r="AB3" i="1" s="1"/>
  <c r="L25" i="1"/>
  <c r="V25" i="1" s="1"/>
  <c r="AB25" i="1" s="1"/>
  <c r="L32" i="1"/>
  <c r="V32" i="1" s="1"/>
  <c r="AB32" i="1" s="1"/>
  <c r="L30" i="1"/>
  <c r="V30" i="1" s="1"/>
  <c r="AB30" i="1" s="1"/>
  <c r="L6" i="1"/>
  <c r="V6" i="1" s="1"/>
  <c r="AB6" i="1" s="1"/>
  <c r="L9" i="1"/>
  <c r="V9" i="1" s="1"/>
  <c r="AB9" i="1" s="1"/>
  <c r="L17" i="1"/>
  <c r="V17" i="1" s="1"/>
  <c r="AB17" i="1" s="1"/>
  <c r="L7" i="1"/>
  <c r="V7" i="1" s="1"/>
  <c r="AB7" i="1" s="1"/>
  <c r="L11" i="1"/>
  <c r="V11" i="1" s="1"/>
  <c r="AB11" i="1" s="1"/>
  <c r="L16" i="1"/>
  <c r="V16" i="1" s="1"/>
  <c r="AB16" i="1" s="1"/>
  <c r="L13" i="1"/>
  <c r="V13" i="1" s="1"/>
  <c r="AB13" i="1" s="1"/>
  <c r="L20" i="1"/>
  <c r="V20" i="1" s="1"/>
  <c r="AB20" i="1" s="1"/>
  <c r="L12" i="1"/>
  <c r="V12" i="1" s="1"/>
  <c r="AB12" i="1" s="1"/>
  <c r="I32" i="1"/>
  <c r="L18" i="1"/>
  <c r="V18" i="1" s="1"/>
  <c r="AB18" i="1" s="1"/>
  <c r="L21" i="1"/>
  <c r="V21" i="1" s="1"/>
  <c r="AB21" i="1" s="1"/>
  <c r="L4" i="1"/>
  <c r="V4" i="1" s="1"/>
  <c r="AB4" i="1" s="1"/>
  <c r="L24" i="1"/>
  <c r="V24" i="1" s="1"/>
  <c r="AB24" i="1" s="1"/>
  <c r="I18" i="1"/>
  <c r="L26" i="1"/>
  <c r="V26" i="1" s="1"/>
  <c r="AB26" i="1" s="1"/>
  <c r="L22" i="1"/>
  <c r="V22" i="1" s="1"/>
  <c r="AB22" i="1" s="1"/>
  <c r="L8" i="1"/>
  <c r="V8" i="1" s="1"/>
  <c r="AB8" i="1" s="1"/>
  <c r="J23" i="1"/>
  <c r="J5" i="1"/>
  <c r="J17" i="1"/>
  <c r="J21" i="1"/>
  <c r="J25" i="1"/>
  <c r="J29" i="1"/>
  <c r="J33" i="1"/>
  <c r="H29" i="1"/>
  <c r="P29" i="1" s="1"/>
  <c r="J8" i="1"/>
  <c r="J13" i="1"/>
  <c r="M9" i="1"/>
  <c r="J9" i="1"/>
  <c r="L5" i="1"/>
  <c r="V5" i="1" s="1"/>
  <c r="AB5" i="1" s="1"/>
  <c r="K15" i="1"/>
  <c r="N15" i="1" s="1"/>
  <c r="K28" i="1"/>
  <c r="N28" i="1" s="1"/>
  <c r="K26" i="1"/>
  <c r="N26" i="1" s="1"/>
  <c r="K14" i="1"/>
  <c r="N14" i="1" s="1"/>
  <c r="K18" i="1"/>
  <c r="N18" i="1" s="1"/>
  <c r="K30" i="1"/>
  <c r="N30" i="1" s="1"/>
  <c r="K27" i="1"/>
  <c r="N27" i="1" s="1"/>
  <c r="K6" i="1"/>
  <c r="N6" i="1" s="1"/>
  <c r="K19" i="1"/>
  <c r="N19" i="1" s="1"/>
  <c r="K31" i="1"/>
  <c r="N31" i="1" s="1"/>
  <c r="K22" i="1"/>
  <c r="N22" i="1" s="1"/>
  <c r="K12" i="1"/>
  <c r="N12" i="1" s="1"/>
  <c r="K7" i="1"/>
  <c r="N7" i="1" s="1"/>
  <c r="K20" i="1"/>
  <c r="N20" i="1" s="1"/>
  <c r="K10" i="1"/>
  <c r="N10" i="1" s="1"/>
  <c r="K11" i="1"/>
  <c r="N11" i="1" s="1"/>
  <c r="K23" i="1"/>
  <c r="N23" i="1" s="1"/>
  <c r="K29" i="1"/>
  <c r="N29" i="1" s="1"/>
  <c r="K21" i="1"/>
  <c r="N21" i="1" s="1"/>
  <c r="K13" i="1"/>
  <c r="N13" i="1" s="1"/>
  <c r="K5" i="1"/>
  <c r="N5" i="1" s="1"/>
  <c r="K33" i="1"/>
  <c r="N33" i="1" s="1"/>
  <c r="K32" i="1"/>
  <c r="N32" i="1" s="1"/>
  <c r="K25" i="1"/>
  <c r="N25" i="1" s="1"/>
  <c r="K24" i="1"/>
  <c r="N24" i="1" s="1"/>
  <c r="K17" i="1"/>
  <c r="N17" i="1" s="1"/>
  <c r="K16" i="1"/>
  <c r="N16" i="1" s="1"/>
  <c r="K9" i="1"/>
  <c r="N9" i="1" s="1"/>
  <c r="K8" i="1"/>
  <c r="N8" i="1" s="1"/>
  <c r="K4" i="1"/>
  <c r="N4" i="1" s="1"/>
  <c r="I30" i="1"/>
  <c r="I24" i="1"/>
  <c r="I22" i="1"/>
  <c r="I20" i="1"/>
  <c r="I15" i="1"/>
  <c r="I16" i="1"/>
  <c r="I26" i="1"/>
  <c r="I7" i="1"/>
  <c r="H33" i="1"/>
  <c r="P33" i="1" s="1"/>
  <c r="I14" i="1"/>
  <c r="I10" i="1"/>
  <c r="I12" i="1"/>
  <c r="H25" i="1"/>
  <c r="P25" i="1" s="1"/>
  <c r="H13" i="1"/>
  <c r="P13" i="1" s="1"/>
  <c r="H17" i="1"/>
  <c r="P17" i="1" s="1"/>
  <c r="H8" i="1"/>
  <c r="P8" i="1" s="1"/>
  <c r="I28" i="1"/>
  <c r="I27" i="1"/>
  <c r="H3" i="1"/>
  <c r="P3" i="1" s="1"/>
  <c r="H21" i="1"/>
  <c r="P21" i="1" s="1"/>
  <c r="H5" i="1"/>
  <c r="P5" i="1" s="1"/>
  <c r="I6" i="1"/>
  <c r="I4" i="1"/>
  <c r="I19" i="1"/>
  <c r="I11" i="1"/>
  <c r="I31" i="1"/>
  <c r="W8" i="1" l="1"/>
  <c r="W17" i="1"/>
  <c r="T15" i="1"/>
  <c r="AA15" i="1" s="1"/>
  <c r="U15" i="1"/>
  <c r="W15" i="1" s="1"/>
  <c r="R15" i="1"/>
  <c r="Y15" i="1" s="1"/>
  <c r="Q15" i="1"/>
  <c r="X15" i="1" s="1"/>
  <c r="S15" i="1"/>
  <c r="Z15" i="1" s="1"/>
  <c r="S32" i="1"/>
  <c r="Z32" i="1" s="1"/>
  <c r="T32" i="1"/>
  <c r="AA32" i="1" s="1"/>
  <c r="R32" i="1"/>
  <c r="Y32" i="1" s="1"/>
  <c r="U32" i="1"/>
  <c r="W32" i="1" s="1"/>
  <c r="Q32" i="1"/>
  <c r="X32" i="1" s="1"/>
  <c r="W23" i="1"/>
  <c r="W5" i="1"/>
  <c r="Q12" i="1"/>
  <c r="X12" i="1" s="1"/>
  <c r="R12" i="1"/>
  <c r="Y12" i="1" s="1"/>
  <c r="S12" i="1"/>
  <c r="Z12" i="1" s="1"/>
  <c r="U12" i="1"/>
  <c r="W12" i="1" s="1"/>
  <c r="T12" i="1"/>
  <c r="AA12" i="1" s="1"/>
  <c r="T31" i="1"/>
  <c r="AA31" i="1" s="1"/>
  <c r="R31" i="1"/>
  <c r="Y31" i="1" s="1"/>
  <c r="U31" i="1"/>
  <c r="W31" i="1" s="1"/>
  <c r="S31" i="1"/>
  <c r="Z31" i="1" s="1"/>
  <c r="Q31" i="1"/>
  <c r="X31" i="1" s="1"/>
  <c r="S24" i="1"/>
  <c r="Z24" i="1" s="1"/>
  <c r="T24" i="1"/>
  <c r="AA24" i="1" s="1"/>
  <c r="Q24" i="1"/>
  <c r="X24" i="1" s="1"/>
  <c r="R24" i="1"/>
  <c r="Y24" i="1" s="1"/>
  <c r="U24" i="1"/>
  <c r="W24" i="1" s="1"/>
  <c r="Q18" i="1"/>
  <c r="X18" i="1" s="1"/>
  <c r="R18" i="1"/>
  <c r="Y18" i="1" s="1"/>
  <c r="S18" i="1"/>
  <c r="Z18" i="1" s="1"/>
  <c r="T18" i="1"/>
  <c r="AA18" i="1" s="1"/>
  <c r="U18" i="1"/>
  <c r="W18" i="1" s="1"/>
  <c r="W21" i="1"/>
  <c r="T22" i="1"/>
  <c r="AA22" i="1" s="1"/>
  <c r="U22" i="1"/>
  <c r="W22" i="1" s="1"/>
  <c r="S22" i="1"/>
  <c r="Z22" i="1" s="1"/>
  <c r="Q22" i="1"/>
  <c r="X22" i="1" s="1"/>
  <c r="R22" i="1"/>
  <c r="Y22" i="1" s="1"/>
  <c r="Q28" i="1"/>
  <c r="X28" i="1" s="1"/>
  <c r="U28" i="1"/>
  <c r="W28" i="1" s="1"/>
  <c r="R28" i="1"/>
  <c r="Y28" i="1" s="1"/>
  <c r="S28" i="1"/>
  <c r="Z28" i="1" s="1"/>
  <c r="T28" i="1"/>
  <c r="AA28" i="1" s="1"/>
  <c r="W9" i="1"/>
  <c r="Q11" i="1"/>
  <c r="X11" i="1" s="1"/>
  <c r="R11" i="1"/>
  <c r="Y11" i="1" s="1"/>
  <c r="S11" i="1"/>
  <c r="Z11" i="1" s="1"/>
  <c r="T11" i="1"/>
  <c r="AA11" i="1" s="1"/>
  <c r="U11" i="1"/>
  <c r="W11" i="1" s="1"/>
  <c r="W13" i="1"/>
  <c r="Q10" i="1"/>
  <c r="X10" i="1" s="1"/>
  <c r="R10" i="1"/>
  <c r="Y10" i="1" s="1"/>
  <c r="S10" i="1"/>
  <c r="Z10" i="1" s="1"/>
  <c r="T10" i="1"/>
  <c r="AA10" i="1" s="1"/>
  <c r="U10" i="1"/>
  <c r="W10" i="1" s="1"/>
  <c r="Q14" i="1"/>
  <c r="X14" i="1" s="1"/>
  <c r="S14" i="1"/>
  <c r="Z14" i="1" s="1"/>
  <c r="U14" i="1"/>
  <c r="W14" i="1" s="1"/>
  <c r="T14" i="1"/>
  <c r="AA14" i="1" s="1"/>
  <c r="R14" i="1"/>
  <c r="Y14" i="1" s="1"/>
  <c r="Q19" i="1"/>
  <c r="X19" i="1" s="1"/>
  <c r="R19" i="1"/>
  <c r="Y19" i="1" s="1"/>
  <c r="S19" i="1"/>
  <c r="Z19" i="1" s="1"/>
  <c r="U19" i="1"/>
  <c r="W19" i="1" s="1"/>
  <c r="T19" i="1"/>
  <c r="AA19" i="1" s="1"/>
  <c r="T7" i="1"/>
  <c r="AA7" i="1" s="1"/>
  <c r="U7" i="1"/>
  <c r="W7" i="1" s="1"/>
  <c r="R7" i="1"/>
  <c r="Y7" i="1" s="1"/>
  <c r="S7" i="1"/>
  <c r="Z7" i="1" s="1"/>
  <c r="Q7" i="1"/>
  <c r="X7" i="1" s="1"/>
  <c r="U4" i="1"/>
  <c r="W4" i="1" s="1"/>
  <c r="Q4" i="1"/>
  <c r="X4" i="1" s="1"/>
  <c r="R4" i="1"/>
  <c r="Y4" i="1" s="1"/>
  <c r="S4" i="1"/>
  <c r="Z4" i="1" s="1"/>
  <c r="T4" i="1"/>
  <c r="AA4" i="1" s="1"/>
  <c r="Q26" i="1"/>
  <c r="X26" i="1" s="1"/>
  <c r="R26" i="1"/>
  <c r="Y26" i="1" s="1"/>
  <c r="S26" i="1"/>
  <c r="Z26" i="1" s="1"/>
  <c r="T26" i="1"/>
  <c r="AA26" i="1" s="1"/>
  <c r="U26" i="1"/>
  <c r="W26" i="1" s="1"/>
  <c r="W25" i="1"/>
  <c r="W33" i="1"/>
  <c r="W29" i="1"/>
  <c r="Q20" i="1"/>
  <c r="X20" i="1" s="1"/>
  <c r="R20" i="1"/>
  <c r="Y20" i="1" s="1"/>
  <c r="S20" i="1"/>
  <c r="Z20" i="1" s="1"/>
  <c r="T20" i="1"/>
  <c r="AA20" i="1" s="1"/>
  <c r="U20" i="1"/>
  <c r="W20" i="1" s="1"/>
  <c r="U27" i="1"/>
  <c r="W27" i="1" s="1"/>
  <c r="Q27" i="1"/>
  <c r="X27" i="1" s="1"/>
  <c r="R27" i="1"/>
  <c r="Y27" i="1" s="1"/>
  <c r="S27" i="1"/>
  <c r="Z27" i="1" s="1"/>
  <c r="T27" i="1"/>
  <c r="AA27" i="1" s="1"/>
  <c r="U30" i="1"/>
  <c r="W30" i="1" s="1"/>
  <c r="Q30" i="1"/>
  <c r="X30" i="1" s="1"/>
  <c r="T30" i="1"/>
  <c r="AA30" i="1" s="1"/>
  <c r="R30" i="1"/>
  <c r="Y30" i="1" s="1"/>
  <c r="S30" i="1"/>
  <c r="Z30" i="1" s="1"/>
  <c r="U6" i="1"/>
  <c r="W6" i="1" s="1"/>
  <c r="T6" i="1"/>
  <c r="AA6" i="1" s="1"/>
  <c r="Q6" i="1"/>
  <c r="X6" i="1" s="1"/>
  <c r="S6" i="1"/>
  <c r="Z6" i="1" s="1"/>
  <c r="R6" i="1"/>
  <c r="Y6" i="1" s="1"/>
  <c r="S16" i="1"/>
  <c r="Z16" i="1" s="1"/>
  <c r="T16" i="1"/>
  <c r="AA16" i="1" s="1"/>
  <c r="U16" i="1"/>
  <c r="W16" i="1" s="1"/>
  <c r="R16" i="1"/>
  <c r="Y16" i="1" s="1"/>
  <c r="Q16" i="1"/>
  <c r="X16" i="1" s="1"/>
  <c r="W3" i="1"/>
  <c r="M21" i="1"/>
  <c r="M25" i="1"/>
  <c r="M13" i="1"/>
  <c r="M18" i="1"/>
  <c r="J32" i="1"/>
  <c r="M33" i="1"/>
  <c r="J18" i="1"/>
  <c r="M22" i="1"/>
  <c r="J22" i="1"/>
  <c r="M11" i="1"/>
  <c r="J11" i="1"/>
  <c r="M28" i="1"/>
  <c r="J28" i="1"/>
  <c r="M30" i="1"/>
  <c r="J30" i="1"/>
  <c r="M10" i="1"/>
  <c r="J10" i="1"/>
  <c r="M19" i="1"/>
  <c r="J19" i="1"/>
  <c r="J7" i="1"/>
  <c r="M7" i="1"/>
  <c r="M29" i="1"/>
  <c r="M26" i="1"/>
  <c r="J26" i="1"/>
  <c r="J16" i="1"/>
  <c r="M16" i="1"/>
  <c r="M17" i="1"/>
  <c r="M4" i="1"/>
  <c r="J4" i="1"/>
  <c r="M15" i="1"/>
  <c r="J15" i="1"/>
  <c r="M8" i="1"/>
  <c r="M6" i="1"/>
  <c r="J6" i="1"/>
  <c r="M12" i="1"/>
  <c r="J12" i="1"/>
  <c r="M20" i="1"/>
  <c r="J20" i="1"/>
  <c r="M5" i="1"/>
  <c r="J31" i="1"/>
  <c r="M31" i="1"/>
  <c r="M27" i="1"/>
  <c r="J27" i="1"/>
  <c r="M14" i="1"/>
  <c r="J14" i="1"/>
  <c r="M24" i="1"/>
  <c r="J24" i="1"/>
  <c r="M32" i="1"/>
  <c r="M23" i="1"/>
  <c r="BA30" i="1" l="1"/>
  <c r="BB30" i="1"/>
  <c r="AY30" i="1"/>
  <c r="AZ30" i="1"/>
  <c r="BB3" i="1"/>
  <c r="BA3" i="1"/>
  <c r="AZ3" i="1"/>
  <c r="AY3" i="1"/>
  <c r="AZ9" i="1"/>
  <c r="AY9" i="1"/>
  <c r="BA9" i="1"/>
  <c r="BB9" i="1"/>
  <c r="AY31" i="1"/>
  <c r="AZ31" i="1"/>
  <c r="BA31" i="1"/>
  <c r="BB31" i="1"/>
  <c r="BB5" i="1"/>
  <c r="AZ5" i="1"/>
  <c r="AY5" i="1"/>
  <c r="BA5" i="1"/>
  <c r="BA6" i="1"/>
  <c r="AZ6" i="1"/>
  <c r="BB6" i="1"/>
  <c r="AY6" i="1"/>
  <c r="BA7" i="1"/>
  <c r="AY7" i="1"/>
  <c r="BB7" i="1"/>
  <c r="AZ7" i="1"/>
  <c r="BA22" i="1"/>
  <c r="BB22" i="1"/>
  <c r="AZ22" i="1"/>
  <c r="AY22" i="1"/>
  <c r="BA23" i="1"/>
  <c r="BB23" i="1"/>
  <c r="AY23" i="1"/>
  <c r="AZ23" i="1"/>
  <c r="AZ16" i="1"/>
  <c r="AY16" i="1"/>
  <c r="BA16" i="1"/>
  <c r="BB16" i="1"/>
  <c r="AZ33" i="1"/>
  <c r="AY33" i="1"/>
  <c r="BA33" i="1"/>
  <c r="BB33" i="1"/>
  <c r="BA14" i="1"/>
  <c r="BB14" i="1"/>
  <c r="AZ14" i="1"/>
  <c r="AY14" i="1"/>
  <c r="BB13" i="1"/>
  <c r="AY13" i="1"/>
  <c r="AZ13" i="1"/>
  <c r="BA13" i="1"/>
  <c r="BA15" i="1"/>
  <c r="AY15" i="1"/>
  <c r="AZ15" i="1"/>
  <c r="BB15" i="1"/>
  <c r="AZ24" i="1"/>
  <c r="BA24" i="1"/>
  <c r="AY24" i="1"/>
  <c r="BB24" i="1"/>
  <c r="AY27" i="1"/>
  <c r="BB27" i="1"/>
  <c r="AZ27" i="1"/>
  <c r="BA27" i="1"/>
  <c r="AZ25" i="1"/>
  <c r="BA25" i="1"/>
  <c r="BB25" i="1"/>
  <c r="AY25" i="1"/>
  <c r="AY11" i="1"/>
  <c r="BB11" i="1"/>
  <c r="AZ11" i="1"/>
  <c r="BA11" i="1"/>
  <c r="BB21" i="1"/>
  <c r="BA21" i="1"/>
  <c r="AY21" i="1"/>
  <c r="AZ21" i="1"/>
  <c r="AZ32" i="1"/>
  <c r="BA32" i="1"/>
  <c r="BB32" i="1"/>
  <c r="AY32" i="1"/>
  <c r="BB20" i="1"/>
  <c r="BA20" i="1"/>
  <c r="AY20" i="1"/>
  <c r="AZ20" i="1"/>
  <c r="AY26" i="1"/>
  <c r="AZ26" i="1"/>
  <c r="BA26" i="1"/>
  <c r="BB26" i="1"/>
  <c r="BB28" i="1"/>
  <c r="AY28" i="1"/>
  <c r="AZ28" i="1"/>
  <c r="BA28" i="1"/>
  <c r="AY18" i="1"/>
  <c r="AZ18" i="1"/>
  <c r="BB18" i="1"/>
  <c r="BA18" i="1"/>
  <c r="BB12" i="1"/>
  <c r="AY12" i="1"/>
  <c r="BA12" i="1"/>
  <c r="AZ12" i="1"/>
  <c r="AZ17" i="1"/>
  <c r="BA17" i="1"/>
  <c r="AY17" i="1"/>
  <c r="BB17" i="1"/>
  <c r="BA29" i="1"/>
  <c r="BB29" i="1"/>
  <c r="AY29" i="1"/>
  <c r="AZ29" i="1"/>
  <c r="BB19" i="1"/>
  <c r="AY19" i="1"/>
  <c r="BA19" i="1"/>
  <c r="AZ19" i="1"/>
  <c r="BB4" i="1"/>
  <c r="AY4" i="1"/>
  <c r="BA4" i="1"/>
  <c r="AZ4" i="1"/>
  <c r="AY10" i="1"/>
  <c r="BB10" i="1"/>
  <c r="AZ10" i="1"/>
  <c r="BA10" i="1"/>
  <c r="AZ8" i="1"/>
  <c r="AY8" i="1"/>
  <c r="BA8" i="1"/>
  <c r="BB8" i="1"/>
  <c r="AC9" i="1"/>
  <c r="AG9" i="1"/>
  <c r="AH9" i="1" s="1"/>
  <c r="AK9" i="1"/>
  <c r="AL9" i="1" s="1"/>
  <c r="AO9" i="1"/>
  <c r="AP9" i="1" s="1"/>
  <c r="AC5" i="1"/>
  <c r="AK5" i="1"/>
  <c r="AL5" i="1" s="1"/>
  <c r="AG5" i="1"/>
  <c r="AH5" i="1" s="1"/>
  <c r="AO5" i="1"/>
  <c r="AP5" i="1" s="1"/>
  <c r="AC6" i="1"/>
  <c r="AT6" i="1" s="1"/>
  <c r="AK6" i="1"/>
  <c r="AL6" i="1" s="1"/>
  <c r="AG6" i="1"/>
  <c r="AH6" i="1" s="1"/>
  <c r="AO6" i="1"/>
  <c r="AP6" i="1" s="1"/>
  <c r="AC29" i="1"/>
  <c r="AK29" i="1"/>
  <c r="AL29" i="1" s="1"/>
  <c r="AG29" i="1"/>
  <c r="AH29" i="1" s="1"/>
  <c r="AO29" i="1"/>
  <c r="AP29" i="1" s="1"/>
  <c r="AC7" i="1"/>
  <c r="AT7" i="1" s="1"/>
  <c r="AG7" i="1"/>
  <c r="AH7" i="1" s="1"/>
  <c r="AK7" i="1"/>
  <c r="AL7" i="1" s="1"/>
  <c r="AO7" i="1"/>
  <c r="AP7" i="1" s="1"/>
  <c r="AC22" i="1"/>
  <c r="AT22" i="1" s="1"/>
  <c r="AO22" i="1"/>
  <c r="AP22" i="1" s="1"/>
  <c r="AK22" i="1"/>
  <c r="AL22" i="1" s="1"/>
  <c r="AG22" i="1"/>
  <c r="AH22" i="1" s="1"/>
  <c r="AC24" i="1"/>
  <c r="AT24" i="1" s="1"/>
  <c r="AO24" i="1"/>
  <c r="AP24" i="1" s="1"/>
  <c r="AG24" i="1"/>
  <c r="AH24" i="1" s="1"/>
  <c r="AK24" i="1"/>
  <c r="AL24" i="1" s="1"/>
  <c r="AC23" i="1"/>
  <c r="AO23" i="1"/>
  <c r="AP23" i="1" s="1"/>
  <c r="AK23" i="1"/>
  <c r="AL23" i="1" s="1"/>
  <c r="AG23" i="1"/>
  <c r="AH23" i="1" s="1"/>
  <c r="AC31" i="1"/>
  <c r="AT31" i="1" s="1"/>
  <c r="AG31" i="1"/>
  <c r="AH31" i="1" s="1"/>
  <c r="AK31" i="1"/>
  <c r="AL31" i="1" s="1"/>
  <c r="AO31" i="1"/>
  <c r="AP31" i="1" s="1"/>
  <c r="AC16" i="1"/>
  <c r="AT16" i="1" s="1"/>
  <c r="AO16" i="1"/>
  <c r="AP16" i="1" s="1"/>
  <c r="AK16" i="1"/>
  <c r="AL16" i="1" s="1"/>
  <c r="AG16" i="1"/>
  <c r="AH16" i="1" s="1"/>
  <c r="AC33" i="1"/>
  <c r="AK33" i="1"/>
  <c r="AL33" i="1" s="1"/>
  <c r="AO33" i="1"/>
  <c r="AP33" i="1" s="1"/>
  <c r="AG33" i="1"/>
  <c r="AH33" i="1" s="1"/>
  <c r="AC14" i="1"/>
  <c r="AT14" i="1" s="1"/>
  <c r="AK14" i="1"/>
  <c r="AL14" i="1" s="1"/>
  <c r="AO14" i="1"/>
  <c r="AP14" i="1" s="1"/>
  <c r="AG14" i="1"/>
  <c r="AH14" i="1" s="1"/>
  <c r="AC13" i="1"/>
  <c r="AK13" i="1"/>
  <c r="AL13" i="1" s="1"/>
  <c r="AG13" i="1"/>
  <c r="AH13" i="1" s="1"/>
  <c r="AO13" i="1"/>
  <c r="AP13" i="1" s="1"/>
  <c r="AC15" i="1"/>
  <c r="AT15" i="1" s="1"/>
  <c r="AG15" i="1"/>
  <c r="AH15" i="1" s="1"/>
  <c r="AO15" i="1"/>
  <c r="AP15" i="1" s="1"/>
  <c r="AK15" i="1"/>
  <c r="AL15" i="1" s="1"/>
  <c r="AC25" i="1"/>
  <c r="AO25" i="1"/>
  <c r="AP25" i="1" s="1"/>
  <c r="AK25" i="1"/>
  <c r="AL25" i="1" s="1"/>
  <c r="AG25" i="1"/>
  <c r="AH25" i="1" s="1"/>
  <c r="AC11" i="1"/>
  <c r="AT11" i="1" s="1"/>
  <c r="AG11" i="1"/>
  <c r="AH11" i="1" s="1"/>
  <c r="AK11" i="1"/>
  <c r="AL11" i="1" s="1"/>
  <c r="AO11" i="1"/>
  <c r="AP11" i="1" s="1"/>
  <c r="AC21" i="1"/>
  <c r="AK21" i="1"/>
  <c r="AL21" i="1" s="1"/>
  <c r="AO21" i="1"/>
  <c r="AP21" i="1" s="1"/>
  <c r="AG21" i="1"/>
  <c r="AH21" i="1" s="1"/>
  <c r="AC32" i="1"/>
  <c r="AT32" i="1" s="1"/>
  <c r="AO32" i="1"/>
  <c r="AP32" i="1" s="1"/>
  <c r="AG32" i="1"/>
  <c r="AH32" i="1" s="1"/>
  <c r="AK32" i="1"/>
  <c r="AL32" i="1" s="1"/>
  <c r="AC27" i="1"/>
  <c r="AT27" i="1" s="1"/>
  <c r="AK27" i="1"/>
  <c r="AL27" i="1" s="1"/>
  <c r="AG27" i="1"/>
  <c r="AH27" i="1" s="1"/>
  <c r="AO27" i="1"/>
  <c r="AP27" i="1" s="1"/>
  <c r="AC20" i="1"/>
  <c r="AT20" i="1" s="1"/>
  <c r="AO20" i="1"/>
  <c r="AP20" i="1" s="1"/>
  <c r="AG20" i="1"/>
  <c r="AH20" i="1" s="1"/>
  <c r="AK20" i="1"/>
  <c r="AL20" i="1" s="1"/>
  <c r="AC26" i="1"/>
  <c r="AT26" i="1" s="1"/>
  <c r="AO26" i="1"/>
  <c r="AP26" i="1" s="1"/>
  <c r="AK26" i="1"/>
  <c r="AL26" i="1" s="1"/>
  <c r="AG26" i="1"/>
  <c r="AH26" i="1" s="1"/>
  <c r="AC19" i="1"/>
  <c r="AT19" i="1" s="1"/>
  <c r="AG19" i="1"/>
  <c r="AH19" i="1" s="1"/>
  <c r="AK19" i="1"/>
  <c r="AL19" i="1" s="1"/>
  <c r="AO19" i="1"/>
  <c r="AP19" i="1" s="1"/>
  <c r="AC28" i="1"/>
  <c r="AT28" i="1" s="1"/>
  <c r="AG28" i="1"/>
  <c r="AH28" i="1" s="1"/>
  <c r="AO28" i="1"/>
  <c r="AP28" i="1" s="1"/>
  <c r="AK28" i="1"/>
  <c r="AL28" i="1" s="1"/>
  <c r="AC18" i="1"/>
  <c r="AT18" i="1" s="1"/>
  <c r="AK18" i="1"/>
  <c r="AL18" i="1" s="1"/>
  <c r="AO18" i="1"/>
  <c r="AP18" i="1" s="1"/>
  <c r="AG18" i="1"/>
  <c r="AH18" i="1" s="1"/>
  <c r="AC12" i="1"/>
  <c r="AT12" i="1" s="1"/>
  <c r="AG12" i="1"/>
  <c r="AH12" i="1" s="1"/>
  <c r="AO12" i="1"/>
  <c r="AP12" i="1" s="1"/>
  <c r="AK12" i="1"/>
  <c r="AL12" i="1" s="1"/>
  <c r="AC17" i="1"/>
  <c r="AG17" i="1"/>
  <c r="AH17" i="1" s="1"/>
  <c r="AO17" i="1"/>
  <c r="AP17" i="1" s="1"/>
  <c r="AK17" i="1"/>
  <c r="AL17" i="1" s="1"/>
  <c r="AK3" i="1"/>
  <c r="AL3" i="1" s="1"/>
  <c r="AG3" i="1"/>
  <c r="AH3" i="1" s="1"/>
  <c r="AO3" i="1"/>
  <c r="AP3" i="1" s="1"/>
  <c r="AC4" i="1"/>
  <c r="AT4" i="1" s="1"/>
  <c r="AK4" i="1"/>
  <c r="AL4" i="1" s="1"/>
  <c r="AO4" i="1"/>
  <c r="AP4" i="1" s="1"/>
  <c r="AG4" i="1"/>
  <c r="AH4" i="1" s="1"/>
  <c r="AC10" i="1"/>
  <c r="AT10" i="1" s="1"/>
  <c r="AO10" i="1"/>
  <c r="AP10" i="1" s="1"/>
  <c r="AK10" i="1"/>
  <c r="AL10" i="1" s="1"/>
  <c r="AG10" i="1"/>
  <c r="AH10" i="1" s="1"/>
  <c r="AC8" i="1"/>
  <c r="AO8" i="1"/>
  <c r="AP8" i="1" s="1"/>
  <c r="AG8" i="1"/>
  <c r="AH8" i="1" s="1"/>
  <c r="AK8" i="1"/>
  <c r="AL8" i="1" s="1"/>
  <c r="AC30" i="1"/>
  <c r="AT30" i="1" s="1"/>
  <c r="AK30" i="1"/>
  <c r="AL30" i="1" s="1"/>
  <c r="AG30" i="1"/>
  <c r="AH30" i="1" s="1"/>
  <c r="AO30" i="1"/>
  <c r="AP30" i="1" s="1"/>
  <c r="AD15" i="1"/>
  <c r="AC3" i="1"/>
  <c r="AD3" i="1" s="1"/>
  <c r="B46" i="1" s="1"/>
  <c r="B47" i="1" s="1"/>
  <c r="AD19" i="1" l="1"/>
  <c r="AD16" i="1"/>
  <c r="AD4" i="1"/>
  <c r="AD31" i="1"/>
  <c r="AI8" i="1"/>
  <c r="AJ8" i="1" s="1"/>
  <c r="AU8" i="1" s="1"/>
  <c r="AD7" i="1"/>
  <c r="AD22" i="1"/>
  <c r="AD28" i="1"/>
  <c r="AD32" i="1"/>
  <c r="AI30" i="1"/>
  <c r="AJ30" i="1" s="1"/>
  <c r="AU30" i="1" s="1"/>
  <c r="AD12" i="1"/>
  <c r="AI31" i="1"/>
  <c r="AJ31" i="1" s="1"/>
  <c r="AU31" i="1" s="1"/>
  <c r="AM31" i="1"/>
  <c r="AN31" i="1" s="1"/>
  <c r="AV31" i="1" s="1"/>
  <c r="AD14" i="1"/>
  <c r="AD18" i="1"/>
  <c r="AQ17" i="1"/>
  <c r="AR17" i="1" s="1"/>
  <c r="AW17" i="1" s="1"/>
  <c r="AQ18" i="1"/>
  <c r="AR18" i="1" s="1"/>
  <c r="AW18" i="1" s="1"/>
  <c r="AM30" i="1"/>
  <c r="AN30" i="1" s="1"/>
  <c r="AV30" i="1" s="1"/>
  <c r="AI10" i="1"/>
  <c r="AJ10" i="1" s="1"/>
  <c r="AU10" i="1" s="1"/>
  <c r="AD26" i="1"/>
  <c r="AQ12" i="1"/>
  <c r="AR12" i="1" s="1"/>
  <c r="AW12" i="1" s="1"/>
  <c r="AI32" i="1"/>
  <c r="AJ32" i="1" s="1"/>
  <c r="AU32" i="1" s="1"/>
  <c r="AD11" i="1"/>
  <c r="AD6" i="1"/>
  <c r="AQ4" i="1"/>
  <c r="AR4" i="1" s="1"/>
  <c r="AW4" i="1" s="1"/>
  <c r="AD27" i="1"/>
  <c r="AM14" i="1"/>
  <c r="AN14" i="1" s="1"/>
  <c r="AV14" i="1" s="1"/>
  <c r="AQ26" i="1"/>
  <c r="AR26" i="1" s="1"/>
  <c r="AW26" i="1" s="1"/>
  <c r="AM27" i="1"/>
  <c r="AN27" i="1" s="1"/>
  <c r="AV27" i="1" s="1"/>
  <c r="AQ14" i="1"/>
  <c r="AR14" i="1" s="1"/>
  <c r="AW14" i="1" s="1"/>
  <c r="AI23" i="1"/>
  <c r="AJ23" i="1" s="1"/>
  <c r="AU23" i="1" s="1"/>
  <c r="AI22" i="1"/>
  <c r="AJ22" i="1" s="1"/>
  <c r="AU22" i="1" s="1"/>
  <c r="AQ29" i="1"/>
  <c r="AR29" i="1" s="1"/>
  <c r="AW29" i="1" s="1"/>
  <c r="AQ5" i="1"/>
  <c r="AR5" i="1" s="1"/>
  <c r="AW5" i="1" s="1"/>
  <c r="AM10" i="1"/>
  <c r="AN10" i="1" s="1"/>
  <c r="AV10" i="1" s="1"/>
  <c r="AI16" i="1"/>
  <c r="AJ16" i="1" s="1"/>
  <c r="AU16" i="1" s="1"/>
  <c r="AQ19" i="1"/>
  <c r="AR19" i="1" s="1"/>
  <c r="AW19" i="1" s="1"/>
  <c r="AI11" i="1"/>
  <c r="AJ11" i="1" s="1"/>
  <c r="AU11" i="1" s="1"/>
  <c r="AM22" i="1"/>
  <c r="AN22" i="1" s="1"/>
  <c r="AV22" i="1" s="1"/>
  <c r="AQ10" i="1"/>
  <c r="AR10" i="1" s="1"/>
  <c r="AW10" i="1" s="1"/>
  <c r="AM16" i="1"/>
  <c r="AN16" i="1" s="1"/>
  <c r="AV16" i="1" s="1"/>
  <c r="AQ32" i="1"/>
  <c r="AR32" i="1" s="1"/>
  <c r="AW32" i="1" s="1"/>
  <c r="AQ16" i="1"/>
  <c r="AR16" i="1" s="1"/>
  <c r="AW16" i="1" s="1"/>
  <c r="AQ23" i="1"/>
  <c r="AR23" i="1" s="1"/>
  <c r="AW23" i="1" s="1"/>
  <c r="AQ22" i="1"/>
  <c r="AR22" i="1" s="1"/>
  <c r="AW22" i="1" s="1"/>
  <c r="AI19" i="1"/>
  <c r="AJ19" i="1" s="1"/>
  <c r="AU19" i="1" s="1"/>
  <c r="AI20" i="1"/>
  <c r="AJ20" i="1" s="1"/>
  <c r="AU20" i="1" s="1"/>
  <c r="AQ11" i="1"/>
  <c r="AR11" i="1" s="1"/>
  <c r="AW11" i="1" s="1"/>
  <c r="AI21" i="1"/>
  <c r="AJ21" i="1" s="1"/>
  <c r="AU21" i="1" s="1"/>
  <c r="AI25" i="1"/>
  <c r="AJ25" i="1" s="1"/>
  <c r="AU25" i="1" s="1"/>
  <c r="AM6" i="1"/>
  <c r="AN6" i="1" s="1"/>
  <c r="AV6" i="1" s="1"/>
  <c r="AQ13" i="1"/>
  <c r="AR13" i="1" s="1"/>
  <c r="AW13" i="1" s="1"/>
  <c r="AI33" i="1"/>
  <c r="AJ33" i="1" s="1"/>
  <c r="AU33" i="1" s="1"/>
  <c r="AQ8" i="1"/>
  <c r="AR8" i="1" s="1"/>
  <c r="AW8" i="1" s="1"/>
  <c r="AI4" i="1"/>
  <c r="AJ4" i="1" s="1"/>
  <c r="AU4" i="1" s="1"/>
  <c r="AM32" i="1"/>
  <c r="AN32" i="1" s="1"/>
  <c r="AV32" i="1" s="1"/>
  <c r="AQ21" i="1"/>
  <c r="AR21" i="1" s="1"/>
  <c r="AW21" i="1" s="1"/>
  <c r="AM25" i="1"/>
  <c r="AN25" i="1" s="1"/>
  <c r="AV25" i="1" s="1"/>
  <c r="AQ7" i="1"/>
  <c r="AR7" i="1" s="1"/>
  <c r="AW7" i="1" s="1"/>
  <c r="AI12" i="1"/>
  <c r="AJ12" i="1" s="1"/>
  <c r="AU12" i="1" s="1"/>
  <c r="AM7" i="1"/>
  <c r="AN7" i="1" s="1"/>
  <c r="AV7" i="1" s="1"/>
  <c r="AI6" i="1"/>
  <c r="AJ6" i="1" s="1"/>
  <c r="AU6" i="1" s="1"/>
  <c r="AM9" i="1"/>
  <c r="AN9" i="1" s="1"/>
  <c r="AV9" i="1" s="1"/>
  <c r="AD30" i="1"/>
  <c r="AQ30" i="1"/>
  <c r="AR30" i="1" s="1"/>
  <c r="AW30" i="1" s="1"/>
  <c r="AI28" i="1"/>
  <c r="AJ28" i="1" s="1"/>
  <c r="AU28" i="1" s="1"/>
  <c r="AM4" i="1"/>
  <c r="AN4" i="1" s="1"/>
  <c r="AV4" i="1" s="1"/>
  <c r="AI26" i="1"/>
  <c r="AJ26" i="1" s="1"/>
  <c r="AU26" i="1" s="1"/>
  <c r="AI7" i="1"/>
  <c r="AJ7" i="1" s="1"/>
  <c r="AU7" i="1" s="1"/>
  <c r="AI9" i="1"/>
  <c r="AJ9" i="1" s="1"/>
  <c r="AU9" i="1" s="1"/>
  <c r="AQ28" i="1"/>
  <c r="AR28" i="1" s="1"/>
  <c r="AW28" i="1" s="1"/>
  <c r="AM17" i="1"/>
  <c r="AN17" i="1" s="1"/>
  <c r="AV17" i="1" s="1"/>
  <c r="AI18" i="1"/>
  <c r="AJ18" i="1" s="1"/>
  <c r="AU18" i="1" s="1"/>
  <c r="AI14" i="1"/>
  <c r="AJ14" i="1" s="1"/>
  <c r="AU14" i="1" s="1"/>
  <c r="AI27" i="1"/>
  <c r="AJ27" i="1" s="1"/>
  <c r="AU27" i="1" s="1"/>
  <c r="AQ27" i="1"/>
  <c r="AR27" i="1" s="1"/>
  <c r="AW27" i="1" s="1"/>
  <c r="AD24" i="1"/>
  <c r="AD8" i="1"/>
  <c r="AE8" i="1" s="1"/>
  <c r="AF8" i="1" s="1"/>
  <c r="AT8" i="1"/>
  <c r="AI17" i="1"/>
  <c r="AJ17" i="1" s="1"/>
  <c r="AU17" i="1" s="1"/>
  <c r="AM18" i="1"/>
  <c r="AN18" i="1" s="1"/>
  <c r="AV18" i="1" s="1"/>
  <c r="AM26" i="1"/>
  <c r="AN26" i="1" s="1"/>
  <c r="AV26" i="1" s="1"/>
  <c r="AM21" i="1"/>
  <c r="AN21" i="1" s="1"/>
  <c r="AV21" i="1" s="1"/>
  <c r="AQ25" i="1"/>
  <c r="AR25" i="1" s="1"/>
  <c r="AW25" i="1" s="1"/>
  <c r="AQ6" i="1"/>
  <c r="AR6" i="1" s="1"/>
  <c r="AW6" i="1" s="1"/>
  <c r="AM23" i="1"/>
  <c r="AN23" i="1" s="1"/>
  <c r="AV23" i="1" s="1"/>
  <c r="AD9" i="1"/>
  <c r="AT9" i="1"/>
  <c r="AD10" i="1"/>
  <c r="AM12" i="1"/>
  <c r="AN12" i="1" s="1"/>
  <c r="AV12" i="1" s="1"/>
  <c r="AM28" i="1"/>
  <c r="AN28" i="1" s="1"/>
  <c r="AV28" i="1" s="1"/>
  <c r="AM19" i="1"/>
  <c r="AN19" i="1" s="1"/>
  <c r="AV19" i="1" s="1"/>
  <c r="AM15" i="1"/>
  <c r="AN15" i="1" s="1"/>
  <c r="AV15" i="1" s="1"/>
  <c r="AI13" i="1"/>
  <c r="AJ13" i="1" s="1"/>
  <c r="AU13" i="1" s="1"/>
  <c r="AQ33" i="1"/>
  <c r="AR33" i="1" s="1"/>
  <c r="AW33" i="1" s="1"/>
  <c r="AD23" i="1"/>
  <c r="AT23" i="1"/>
  <c r="AI29" i="1"/>
  <c r="AJ29" i="1" s="1"/>
  <c r="AU29" i="1" s="1"/>
  <c r="AI5" i="1"/>
  <c r="AJ5" i="1" s="1"/>
  <c r="AU5" i="1" s="1"/>
  <c r="AD17" i="1"/>
  <c r="AT17" i="1"/>
  <c r="AD25" i="1"/>
  <c r="AT25" i="1"/>
  <c r="AQ31" i="1"/>
  <c r="AR31" i="1" s="1"/>
  <c r="AW31" i="1" s="1"/>
  <c r="AQ3" i="1"/>
  <c r="AR3" i="1" s="1"/>
  <c r="AW3" i="1" s="1"/>
  <c r="AM20" i="1"/>
  <c r="AN20" i="1" s="1"/>
  <c r="AV20" i="1" s="1"/>
  <c r="AI24" i="1"/>
  <c r="AJ24" i="1" s="1"/>
  <c r="AU24" i="1" s="1"/>
  <c r="AM11" i="1"/>
  <c r="AN11" i="1" s="1"/>
  <c r="AV11" i="1" s="1"/>
  <c r="AQ15" i="1"/>
  <c r="AR15" i="1" s="1"/>
  <c r="AW15" i="1" s="1"/>
  <c r="AM13" i="1"/>
  <c r="AN13" i="1" s="1"/>
  <c r="AV13" i="1" s="1"/>
  <c r="AM33" i="1"/>
  <c r="AN33" i="1" s="1"/>
  <c r="AV33" i="1" s="1"/>
  <c r="AM29" i="1"/>
  <c r="AN29" i="1" s="1"/>
  <c r="AV29" i="1" s="1"/>
  <c r="AM5" i="1"/>
  <c r="AN5" i="1" s="1"/>
  <c r="AV5" i="1" s="1"/>
  <c r="AD21" i="1"/>
  <c r="AT21" i="1"/>
  <c r="AI3" i="1"/>
  <c r="AJ3" i="1" s="1"/>
  <c r="AU3" i="1" s="1"/>
  <c r="AQ20" i="1"/>
  <c r="AR20" i="1" s="1"/>
  <c r="AW20" i="1" s="1"/>
  <c r="AQ24" i="1"/>
  <c r="AR24" i="1" s="1"/>
  <c r="AW24" i="1" s="1"/>
  <c r="AI15" i="1"/>
  <c r="AJ15" i="1" s="1"/>
  <c r="AU15" i="1" s="1"/>
  <c r="AD13" i="1"/>
  <c r="AT13" i="1"/>
  <c r="AD33" i="1"/>
  <c r="AT33" i="1"/>
  <c r="AD29" i="1"/>
  <c r="AT29" i="1"/>
  <c r="AD5" i="1"/>
  <c r="AT5" i="1"/>
  <c r="AD20" i="1"/>
  <c r="AM8" i="1"/>
  <c r="AN8" i="1" s="1"/>
  <c r="AV8" i="1" s="1"/>
  <c r="AM3" i="1"/>
  <c r="AN3" i="1" s="1"/>
  <c r="AV3" i="1" s="1"/>
  <c r="AM24" i="1"/>
  <c r="AN24" i="1" s="1"/>
  <c r="AV24" i="1" s="1"/>
  <c r="AQ9" i="1"/>
  <c r="AR9" i="1" s="1"/>
  <c r="AW9" i="1" s="1"/>
  <c r="AE14" i="1" l="1"/>
  <c r="AF14" i="1" s="1"/>
  <c r="AE4" i="1"/>
  <c r="AF4" i="1" s="1"/>
  <c r="AE12" i="1"/>
  <c r="AF12" i="1" s="1"/>
  <c r="AE29" i="1"/>
  <c r="AF29" i="1" s="1"/>
  <c r="AE10" i="1"/>
  <c r="AF10" i="1" s="1"/>
  <c r="AE21" i="1"/>
  <c r="AF21" i="1" s="1"/>
  <c r="AE7" i="1"/>
  <c r="AF7" i="1" s="1"/>
  <c r="AE33" i="1"/>
  <c r="AF33" i="1" s="1"/>
  <c r="AE31" i="1"/>
  <c r="AF31" i="1" s="1"/>
  <c r="AE32" i="1"/>
  <c r="AF32" i="1" s="1"/>
  <c r="AE27" i="1"/>
  <c r="AF27" i="1" s="1"/>
  <c r="AE19" i="1"/>
  <c r="AF19" i="1" s="1"/>
  <c r="AE25" i="1"/>
  <c r="AF25" i="1" s="1"/>
  <c r="AE30" i="1"/>
  <c r="AF30" i="1" s="1"/>
  <c r="AE11" i="1"/>
  <c r="AF11" i="1" s="1"/>
  <c r="AE3" i="1"/>
  <c r="AF3" i="1" s="1"/>
  <c r="AT3" i="1" s="1"/>
  <c r="AE20" i="1"/>
  <c r="AF20" i="1" s="1"/>
  <c r="AE18" i="1"/>
  <c r="AF18" i="1" s="1"/>
  <c r="AE5" i="1"/>
  <c r="AF5" i="1" s="1"/>
  <c r="AE6" i="1"/>
  <c r="AF6" i="1" s="1"/>
  <c r="AE26" i="1"/>
  <c r="AF26" i="1" s="1"/>
  <c r="AE13" i="1"/>
  <c r="AF13" i="1" s="1"/>
  <c r="AE24" i="1"/>
  <c r="AF24" i="1" s="1"/>
  <c r="AE22" i="1"/>
  <c r="AF22" i="1" s="1"/>
  <c r="AE28" i="1"/>
  <c r="AF28" i="1" s="1"/>
  <c r="AE23" i="1"/>
  <c r="AF23" i="1" s="1"/>
  <c r="AE9" i="1"/>
  <c r="AF9" i="1" s="1"/>
  <c r="AE15" i="1"/>
  <c r="AF15" i="1" s="1"/>
  <c r="AE16" i="1"/>
  <c r="AF16" i="1" s="1"/>
  <c r="AE17" i="1"/>
  <c r="AF17" i="1" s="1"/>
</calcChain>
</file>

<file path=xl/sharedStrings.xml><?xml version="1.0" encoding="utf-8"?>
<sst xmlns="http://schemas.openxmlformats.org/spreadsheetml/2006/main" count="111" uniqueCount="71">
  <si>
    <t>Electricity price ($/kWh)</t>
  </si>
  <si>
    <t>Demand (in kWh/yr)</t>
  </si>
  <si>
    <t>Supply (in kWh/yr)</t>
  </si>
  <si>
    <t>Ref Supply</t>
  </si>
  <si>
    <t>Ref Price</t>
  </si>
  <si>
    <t>Breakeven model</t>
  </si>
  <si>
    <t>Expected revenue ($/yr)</t>
  </si>
  <si>
    <t>Demand (MW)</t>
  </si>
  <si>
    <t>Supply (MW)</t>
  </si>
  <si>
    <t>Supply cost ($/yr)</t>
  </si>
  <si>
    <t>Year</t>
  </si>
  <si>
    <t>N_Year</t>
  </si>
  <si>
    <t>Demand in 2018 Jan</t>
  </si>
  <si>
    <t>Demand in 2019 Nov</t>
  </si>
  <si>
    <t>%increase/yr</t>
  </si>
  <si>
    <t>Net increase</t>
  </si>
  <si>
    <t>Demand (kWh/yr)</t>
  </si>
  <si>
    <t>Supply (kWh/yr)</t>
  </si>
  <si>
    <t>% LCOE reduction</t>
  </si>
  <si>
    <t>Energy share</t>
  </si>
  <si>
    <t>Hydro</t>
  </si>
  <si>
    <t>Biogas</t>
  </si>
  <si>
    <t xml:space="preserve">Geothermal </t>
  </si>
  <si>
    <t>Fossil Fuels</t>
  </si>
  <si>
    <t>LCOE</t>
  </si>
  <si>
    <t>Ref Share</t>
  </si>
  <si>
    <t>Ref LCOE</t>
  </si>
  <si>
    <t>Geothermal</t>
  </si>
  <si>
    <t>Biomass</t>
  </si>
  <si>
    <t>Wind</t>
  </si>
  <si>
    <t>Coal</t>
  </si>
  <si>
    <t>Solar PV</t>
  </si>
  <si>
    <t>Gas</t>
  </si>
  <si>
    <t>Retired Fossil</t>
  </si>
  <si>
    <t>Per yr Retirement</t>
  </si>
  <si>
    <t>Retirement Period</t>
  </si>
  <si>
    <t>Expected Fossil</t>
  </si>
  <si>
    <t>Fossil Left</t>
  </si>
  <si>
    <t>Initial fossil supply</t>
  </si>
  <si>
    <t>Additional yearly supply</t>
  </si>
  <si>
    <t>Supply cost</t>
  </si>
  <si>
    <t>Revenue</t>
  </si>
  <si>
    <t>Geo</t>
  </si>
  <si>
    <t>Fossil</t>
  </si>
  <si>
    <t>Initial shares</t>
  </si>
  <si>
    <t>New Source</t>
  </si>
  <si>
    <t>Solar</t>
  </si>
  <si>
    <t>Residual</t>
  </si>
  <si>
    <t>Hydro cost</t>
  </si>
  <si>
    <t>Biogas cost</t>
  </si>
  <si>
    <t>Geo cost</t>
  </si>
  <si>
    <t>Solar cost</t>
  </si>
  <si>
    <t>Fossil cost</t>
  </si>
  <si>
    <t>New cost</t>
  </si>
  <si>
    <t>Price</t>
  </si>
  <si>
    <t>2020 factorization</t>
  </si>
  <si>
    <t>Calculated LCOE</t>
  </si>
  <si>
    <t>Factor</t>
  </si>
  <si>
    <t>Total cost</t>
  </si>
  <si>
    <t>Scaled cost</t>
  </si>
  <si>
    <t>Investment</t>
  </si>
  <si>
    <t>Results</t>
  </si>
  <si>
    <t>Carbon emissions</t>
  </si>
  <si>
    <t>Emi Ref</t>
  </si>
  <si>
    <t>gCO2eq/kWh</t>
  </si>
  <si>
    <t>Hydropower</t>
  </si>
  <si>
    <t>Coal-Solar</t>
  </si>
  <si>
    <t>Coal-Geo</t>
  </si>
  <si>
    <t>Coal-Hydro</t>
  </si>
  <si>
    <t>Coal-Wind</t>
  </si>
  <si>
    <t>Delta Emissions (TgCo2 Saved)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</si>
</sst>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0" xfId="0" applyFill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Fill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for</a:t>
            </a:r>
            <a:r>
              <a:rPr lang="en-US" baseline="0"/>
              <a:t> decarbonization by source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Sheet1!$AS$3:$AS$33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Sheet1!$AT$3:$AT$33</c:f>
              <c:numCache>
                <c:formatCode>General</c:formatCode>
                <c:ptCount val="31"/>
                <c:pt idx="0">
                  <c:v>0</c:v>
                </c:pt>
                <c:pt idx="1">
                  <c:v>82.040631796610285</c:v>
                </c:pt>
                <c:pt idx="2">
                  <c:v>165.87859877308429</c:v>
                </c:pt>
                <c:pt idx="3">
                  <c:v>251.58599742533804</c:v>
                </c:pt>
                <c:pt idx="4">
                  <c:v>339.2378162556198</c:v>
                </c:pt>
                <c:pt idx="5">
                  <c:v>428.91205177954572</c:v>
                </c:pt>
                <c:pt idx="6">
                  <c:v>520.68982918652171</c:v>
                </c:pt>
                <c:pt idx="7">
                  <c:v>614.65552784021827</c:v>
                </c:pt>
                <c:pt idx="8">
                  <c:v>710.89691181324383</c:v>
                </c:pt>
                <c:pt idx="9">
                  <c:v>809.5052656579561</c:v>
                </c:pt>
                <c:pt idx="10">
                  <c:v>910.57553562344469</c:v>
                </c:pt>
                <c:pt idx="11">
                  <c:v>1014.2064765371531</c:v>
                </c:pt>
                <c:pt idx="12">
                  <c:v>1120.5008045783611</c:v>
                </c:pt>
                <c:pt idx="13">
                  <c:v>1229.5653561798661</c:v>
                </c:pt>
                <c:pt idx="14">
                  <c:v>1341.5112533036906</c:v>
                </c:pt>
                <c:pt idx="15">
                  <c:v>1456.4540753464942</c:v>
                </c:pt>
                <c:pt idx="16">
                  <c:v>1574.5140379406189</c:v>
                </c:pt>
                <c:pt idx="17">
                  <c:v>1695.8161789273897</c:v>
                </c:pt>
                <c:pt idx="18">
                  <c:v>1820.4905517903521</c:v>
                </c:pt>
                <c:pt idx="19">
                  <c:v>1948.6724268477058</c:v>
                </c:pt>
                <c:pt idx="20">
                  <c:v>2080.5025005151556</c:v>
                </c:pt>
                <c:pt idx="21">
                  <c:v>2216.1271129629395</c:v>
                </c:pt>
                <c:pt idx="22">
                  <c:v>2355.6984745037116</c:v>
                </c:pt>
                <c:pt idx="23">
                  <c:v>2499.3749010615447</c:v>
                </c:pt>
                <c:pt idx="24">
                  <c:v>2647.3210590862723</c:v>
                </c:pt>
                <c:pt idx="25">
                  <c:v>2799.7082202921065</c:v>
                </c:pt>
                <c:pt idx="26">
                  <c:v>2956.7145266145576</c:v>
                </c:pt>
                <c:pt idx="27">
                  <c:v>3118.5252657955939</c:v>
                </c:pt>
                <c:pt idx="28">
                  <c:v>3285.3331580233271</c:v>
                </c:pt>
                <c:pt idx="29">
                  <c:v>3457.3386540696865</c:v>
                </c:pt>
                <c:pt idx="30">
                  <c:v>3634.7502453872835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F-4E38-B33F-E7309EE030A9}"/>
            </c:ext>
          </c:extLst>
        </c:ser>
        <c:ser>
          <c:idx val="1"/>
          <c:order val="1"/>
          <c:tx>
            <c:v>Geothermal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Sheet1!$AS$3:$AS$33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Sheet1!$AU$3:$AU$33</c:f>
              <c:numCache>
                <c:formatCode>General</c:formatCode>
                <c:ptCount val="31"/>
                <c:pt idx="0">
                  <c:v>0</c:v>
                </c:pt>
                <c:pt idx="1">
                  <c:v>-4.9577487921142582</c:v>
                </c:pt>
                <c:pt idx="2">
                  <c:v>-8.3295467693362237</c:v>
                </c:pt>
                <c:pt idx="3">
                  <c:v>-10.0205570216403</c:v>
                </c:pt>
                <c:pt idx="4">
                  <c:v>-9.9312108518471724</c:v>
                </c:pt>
                <c:pt idx="5">
                  <c:v>-7.9569904088993075</c:v>
                </c:pt>
                <c:pt idx="6">
                  <c:v>-3.9882017830414771</c:v>
                </c:pt>
                <c:pt idx="7">
                  <c:v>2.0902618440504073</c:v>
                </c:pt>
                <c:pt idx="8">
                  <c:v>10.399167418144225</c:v>
                </c:pt>
                <c:pt idx="9">
                  <c:v>21.06520004207897</c:v>
                </c:pt>
                <c:pt idx="10">
                  <c:v>34.22123227636051</c:v>
                </c:pt>
                <c:pt idx="11">
                  <c:v>50.006605190169331</c:v>
                </c:pt>
                <c:pt idx="12">
                  <c:v>68.567421662323952</c:v>
                </c:pt>
                <c:pt idx="13">
                  <c:v>90.056852452558516</c:v>
                </c:pt>
                <c:pt idx="14">
                  <c:v>114.63545558523559</c:v>
                </c:pt>
                <c:pt idx="15">
                  <c:v>142.47150961027813</c:v>
                </c:pt>
                <c:pt idx="16">
                  <c:v>173.74136132960987</c:v>
                </c:pt>
                <c:pt idx="17">
                  <c:v>208.62978860195923</c:v>
                </c:pt>
                <c:pt idx="18">
                  <c:v>247.33037886449338</c:v>
                </c:pt>
                <c:pt idx="19">
                  <c:v>290.04592403624918</c:v>
                </c:pt>
                <c:pt idx="20">
                  <c:v>336.98883249608423</c:v>
                </c:pt>
                <c:pt idx="21">
                  <c:v>388.38155885679532</c:v>
                </c:pt>
                <c:pt idx="22">
                  <c:v>444.45705228688337</c:v>
                </c:pt>
                <c:pt idx="23">
                  <c:v>505.45922416293814</c:v>
                </c:pt>
                <c:pt idx="24">
                  <c:v>571.64343586804205</c:v>
                </c:pt>
                <c:pt idx="25">
                  <c:v>643.27700758549213</c:v>
                </c:pt>
                <c:pt idx="26">
                  <c:v>720.63974897252365</c:v>
                </c:pt>
                <c:pt idx="27">
                  <c:v>804.02451263534351</c:v>
                </c:pt>
                <c:pt idx="28">
                  <c:v>893.73777136514377</c:v>
                </c:pt>
                <c:pt idx="29">
                  <c:v>990.10022013452624</c:v>
                </c:pt>
                <c:pt idx="30">
                  <c:v>1093.4474038952808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F-4E38-B33F-E7309EE030A9}"/>
            </c:ext>
          </c:extLst>
        </c:ser>
        <c:ser>
          <c:idx val="2"/>
          <c:order val="2"/>
          <c:tx>
            <c:v>Hydro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Sheet1!$AS$3:$AS$33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Sheet1!$AV$3:$AV$33</c:f>
              <c:numCache>
                <c:formatCode>General</c:formatCode>
                <c:ptCount val="31"/>
                <c:pt idx="0">
                  <c:v>0</c:v>
                </c:pt>
                <c:pt idx="1">
                  <c:v>20.430386690077306</c:v>
                </c:pt>
                <c:pt idx="2">
                  <c:v>43.002924068864345</c:v>
                </c:pt>
                <c:pt idx="3">
                  <c:v>67.834759888784887</c:v>
                </c:pt>
                <c:pt idx="4">
                  <c:v>95.048668644109256</c:v>
                </c:pt>
                <c:pt idx="5">
                  <c:v>124.77330483699227</c:v>
                </c:pt>
                <c:pt idx="6">
                  <c:v>157.14346722163867</c:v>
                </c:pt>
                <c:pt idx="7">
                  <c:v>192.30037449130296</c:v>
                </c:pt>
                <c:pt idx="8">
                  <c:v>230.39195289217662</c:v>
                </c:pt>
                <c:pt idx="9">
                  <c:v>271.57313626838493</c:v>
                </c:pt>
                <c:pt idx="10">
                  <c:v>316.00617906332207</c:v>
                </c:pt>
                <c:pt idx="11">
                  <c:v>363.86098282435705</c:v>
                </c:pt>
                <c:pt idx="12">
                  <c:v>415.31543678078748</c:v>
                </c:pt>
                <c:pt idx="13">
                  <c:v>470.55577308852099</c:v>
                </c:pt>
                <c:pt idx="14">
                  <c:v>529.77693735969638</c:v>
                </c:pt>
                <c:pt idx="15">
                  <c:v>593.18297512112326</c:v>
                </c:pt>
                <c:pt idx="16">
                  <c:v>660.98743487215233</c:v>
                </c:pt>
                <c:pt idx="17">
                  <c:v>733.41378844042492</c:v>
                </c:pt>
                <c:pt idx="18">
                  <c:v>810.6958693629656</c:v>
                </c:pt>
                <c:pt idx="19">
                  <c:v>893.0783300502577</c:v>
                </c:pt>
                <c:pt idx="20">
                  <c:v>980.81711852225396</c:v>
                </c:pt>
                <c:pt idx="21">
                  <c:v>1074.1799755382272</c:v>
                </c:pt>
                <c:pt idx="22">
                  <c:v>1173.4469529760875</c:v>
                </c:pt>
                <c:pt idx="23">
                  <c:v>1278.9109543525601</c:v>
                </c:pt>
                <c:pt idx="24">
                  <c:v>1390.8782984122897</c:v>
                </c:pt>
                <c:pt idx="25">
                  <c:v>1509.6693067525052</c:v>
                </c:pt>
                <c:pt idx="26">
                  <c:v>1635.6189164897805</c:v>
                </c:pt>
                <c:pt idx="27">
                  <c:v>1769.0773190171328</c:v>
                </c:pt>
                <c:pt idx="28">
                  <c:v>1910.4106259429941</c:v>
                </c:pt>
                <c:pt idx="29">
                  <c:v>2060.0015633487465</c:v>
                </c:pt>
                <c:pt idx="30">
                  <c:v>2218.2501955484736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F-4E38-B33F-E7309EE030A9}"/>
            </c:ext>
          </c:extLst>
        </c:ser>
        <c:ser>
          <c:idx val="3"/>
          <c:order val="3"/>
          <c:tx>
            <c:v>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Sheet1!$AS$3:$AS$33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Sheet1!$AW$3:$AW$33</c:f>
              <c:numCache>
                <c:formatCode>General</c:formatCode>
                <c:ptCount val="31"/>
                <c:pt idx="0">
                  <c:v>0</c:v>
                </c:pt>
                <c:pt idx="1">
                  <c:v>17.443547221583842</c:v>
                </c:pt>
                <c:pt idx="2">
                  <c:v>36.96380985260582</c:v>
                </c:pt>
                <c:pt idx="3">
                  <c:v>58.675310840499399</c:v>
                </c:pt>
                <c:pt idx="4">
                  <c:v>82.698094585761069</c:v>
                </c:pt>
                <c:pt idx="5">
                  <c:v>109.15797598453426</c:v>
                </c:pt>
                <c:pt idx="6">
                  <c:v>138.18680027991104</c:v>
                </c:pt>
                <c:pt idx="7">
                  <c:v>169.92271417986154</c:v>
                </c:pt>
                <c:pt idx="8">
                  <c:v>204.5104487187605</c:v>
                </c:pt>
                <c:pt idx="9">
                  <c:v>242.10161435940742</c:v>
                </c:pt>
                <c:pt idx="10">
                  <c:v>282.85500885309125</c:v>
                </c:pt>
                <c:pt idx="11">
                  <c:v>326.93693839680577</c:v>
                </c:pt>
                <c:pt idx="12">
                  <c:v>374.52155264920424</c:v>
                </c:pt>
                <c:pt idx="13">
                  <c:v>425.79119419017218</c:v>
                </c:pt>
                <c:pt idx="14">
                  <c:v>480.93676303328994</c:v>
                </c:pt>
                <c:pt idx="15">
                  <c:v>540.15809682573035</c:v>
                </c:pt>
                <c:pt idx="16">
                  <c:v>603.66436739655876</c:v>
                </c:pt>
                <c:pt idx="17">
                  <c:v>671.6744943417807</c:v>
                </c:pt>
                <c:pt idx="18">
                  <c:v>744.41757636314583</c:v>
                </c:pt>
                <c:pt idx="19">
                  <c:v>822.13334110743233</c:v>
                </c:pt>
                <c:pt idx="20">
                  <c:v>905.07261428388028</c:v>
                </c:pt>
                <c:pt idx="21">
                  <c:v>993.49780886982342</c:v>
                </c:pt>
                <c:pt idx="22">
                  <c:v>1087.6834352479457</c:v>
                </c:pt>
                <c:pt idx="23">
                  <c:v>1187.916633153781</c:v>
                </c:pt>
                <c:pt idx="24">
                  <c:v>1294.4977263482599</c:v>
                </c:pt>
                <c:pt idx="25">
                  <c:v>1407.7408009681501</c:v>
                </c:pt>
                <c:pt idx="26">
                  <c:v>1527.9743085465736</c:v>
                </c:pt>
                <c:pt idx="27">
                  <c:v>1655.5416947369242</c:v>
                </c:pt>
                <c:pt idx="28">
                  <c:v>1790.8020548161878</c:v>
                </c:pt>
                <c:pt idx="29">
                  <c:v>1934.1308170882501</c:v>
                </c:pt>
                <c:pt idx="30">
                  <c:v>2085.9204553539789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F-4E38-B33F-E7309EE03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77072"/>
        <c:axId val="1867489136"/>
      </c:scatterChart>
      <c:valAx>
        <c:axId val="186747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89136"/>
        <c:crosses val="autoZero"/>
        <c:crossBetween val="midCat"/>
      </c:valAx>
      <c:valAx>
        <c:axId val="186748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 (mil $/yr)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 in Carbon Emission</a:t>
            </a:r>
            <a:r>
              <a:rPr lang="en-US" baseline="0"/>
              <a:t>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Sheet1!$AX$3:$AX$33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Sheet1!$AY$3:$AY$33</c:f>
              <c:numCache>
                <c:formatCode>General</c:formatCode>
                <c:ptCount val="31"/>
                <c:pt idx="0">
                  <c:v>0</c:v>
                </c:pt>
                <c:pt idx="1">
                  <c:v>0.42794167396610228</c:v>
                </c:pt>
                <c:pt idx="2">
                  <c:v>0.86525863684338566</c:v>
                </c:pt>
                <c:pt idx="3">
                  <c:v>1.3123269595429794</c:v>
                </c:pt>
                <c:pt idx="4">
                  <c:v>1.7695377983063414</c:v>
                </c:pt>
                <c:pt idx="5">
                  <c:v>2.2372979998230362</c:v>
                </c:pt>
                <c:pt idx="6">
                  <c:v>2.7160307306215858</c:v>
                </c:pt>
                <c:pt idx="7">
                  <c:v>3.2061761317070849</c:v>
                </c:pt>
                <c:pt idx="8">
                  <c:v>3.7081919994582724</c:v>
                </c:pt>
                <c:pt idx="9">
                  <c:v>4.2225544938374471</c:v>
                </c:pt>
                <c:pt idx="10">
                  <c:v>4.7497588750087791</c:v>
                </c:pt>
                <c:pt idx="11">
                  <c:v>5.2903202695046101</c:v>
                </c:pt>
                <c:pt idx="12">
                  <c:v>5.8447744671249646</c:v>
                </c:pt>
                <c:pt idx="13">
                  <c:v>6.4136787498030854</c:v>
                </c:pt>
                <c:pt idx="14">
                  <c:v>6.9976127537192507</c:v>
                </c:pt>
                <c:pt idx="15">
                  <c:v>7.5971793659965785</c:v>
                </c:pt>
                <c:pt idx="16">
                  <c:v>8.2130056573659314</c:v>
                </c:pt>
                <c:pt idx="17">
                  <c:v>8.8457438522428706</c:v>
                </c:pt>
                <c:pt idx="18">
                  <c:v>9.4960723377172425</c:v>
                </c:pt>
                <c:pt idx="19">
                  <c:v>10.164696713016411</c:v>
                </c:pt>
                <c:pt idx="20">
                  <c:v>10.852350881065544</c:v>
                </c:pt>
                <c:pt idx="21">
                  <c:v>11.559798183833712</c:v>
                </c:pt>
                <c:pt idx="22">
                  <c:v>12.287832583222064</c:v>
                </c:pt>
                <c:pt idx="23">
                  <c:v>13.037279889321031</c:v>
                </c:pt>
                <c:pt idx="24">
                  <c:v>13.808999037936502</c:v>
                </c:pt>
                <c:pt idx="25">
                  <c:v>14.603883419361532</c:v>
                </c:pt>
                <c:pt idx="26">
                  <c:v>15.422862260448911</c:v>
                </c:pt>
                <c:pt idx="27">
                  <c:v>16.266902062122963</c:v>
                </c:pt>
                <c:pt idx="28">
                  <c:v>17.137008094554108</c:v>
                </c:pt>
                <c:pt idx="29">
                  <c:v>18.034225952309445</c:v>
                </c:pt>
                <c:pt idx="30">
                  <c:v>18.95964317188502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6-447B-893F-E3B165B44837}"/>
            </c:ext>
          </c:extLst>
        </c:ser>
        <c:ser>
          <c:idx val="1"/>
          <c:order val="1"/>
          <c:tx>
            <c:v>Geothermal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Sheet1!$AX$3:$AX$33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Sheet1!$AZ$3:$AZ$33</c:f>
              <c:numCache>
                <c:formatCode>General</c:formatCode>
                <c:ptCount val="31"/>
                <c:pt idx="0">
                  <c:v>0</c:v>
                </c:pt>
                <c:pt idx="1">
                  <c:v>0.43348495989830571</c:v>
                </c:pt>
                <c:pt idx="2">
                  <c:v>0.8764666502739995</c:v>
                </c:pt>
                <c:pt idx="3">
                  <c:v>1.3293260134230698</c:v>
                </c:pt>
                <c:pt idx="4">
                  <c:v>1.7924592723776669</c:v>
                </c:pt>
                <c:pt idx="5">
                  <c:v>2.2662785438621942</c:v>
                </c:pt>
                <c:pt idx="6">
                  <c:v>2.7512124758368914</c:v>
                </c:pt>
                <c:pt idx="7">
                  <c:v>3.2477069106152081</c:v>
                </c:pt>
                <c:pt idx="8">
                  <c:v>3.7562255745807884</c:v>
                </c:pt>
                <c:pt idx="9">
                  <c:v>4.277250795571093</c:v>
                </c:pt>
                <c:pt idx="10">
                  <c:v>4.8112842490373895</c:v>
                </c:pt>
                <c:pt idx="11">
                  <c:v>5.358847734135499</c:v>
                </c:pt>
                <c:pt idx="12">
                  <c:v>5.9204839809478269</c:v>
                </c:pt>
                <c:pt idx="13">
                  <c:v>6.4967574900855087</c:v>
                </c:pt>
                <c:pt idx="14">
                  <c:v>7.0882554059695</c:v>
                </c:pt>
                <c:pt idx="15">
                  <c:v>7.6955884251416116</c:v>
                </c:pt>
                <c:pt idx="16">
                  <c:v>8.319391741010568</c:v>
                </c:pt>
                <c:pt idx="17">
                  <c:v>8.9603260264947231</c:v>
                </c:pt>
                <c:pt idx="18">
                  <c:v>9.6190784560814553</c:v>
                </c:pt>
                <c:pt idx="19">
                  <c:v>10.2963637688845</c:v>
                </c:pt>
                <c:pt idx="20">
                  <c:v>10.992925374343594</c:v>
                </c:pt>
                <c:pt idx="21">
                  <c:v>11.709536502277153</c:v>
                </c:pt>
                <c:pt idx="22">
                  <c:v>12.447001399066909</c:v>
                </c:pt>
                <c:pt idx="23">
                  <c:v>13.20615657182519</c:v>
                </c:pt>
                <c:pt idx="24">
                  <c:v>13.987872082469359</c:v>
                </c:pt>
                <c:pt idx="25">
                  <c:v>14.793052893705593</c:v>
                </c:pt>
                <c:pt idx="26">
                  <c:v>15.622640269003947</c:v>
                </c:pt>
                <c:pt idx="27">
                  <c:v>16.477613228730775</c:v>
                </c:pt>
                <c:pt idx="28">
                  <c:v>17.358990064690822</c:v>
                </c:pt>
                <c:pt idx="29">
                  <c:v>18.267829915422261</c:v>
                </c:pt>
                <c:pt idx="30">
                  <c:v>19.205234404681455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6-447B-893F-E3B165B44837}"/>
            </c:ext>
          </c:extLst>
        </c:ser>
        <c:ser>
          <c:idx val="2"/>
          <c:order val="2"/>
          <c:tx>
            <c:v>Hydro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Sheet1!$AX$3:$AX$33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Sheet1!$BA$3:$BA$33</c:f>
              <c:numCache>
                <c:formatCode>General</c:formatCode>
                <c:ptCount val="31"/>
                <c:pt idx="0">
                  <c:v>0</c:v>
                </c:pt>
                <c:pt idx="1">
                  <c:v>0.44124556020339045</c:v>
                </c:pt>
                <c:pt idx="2">
                  <c:v>0.89215786907685879</c:v>
                </c:pt>
                <c:pt idx="3">
                  <c:v>1.3531246888551964</c:v>
                </c:pt>
                <c:pt idx="4">
                  <c:v>1.8245493360775229</c:v>
                </c:pt>
                <c:pt idx="5">
                  <c:v>2.3068513055170161</c:v>
                </c:pt>
                <c:pt idx="6">
                  <c:v>2.8004669191383194</c:v>
                </c:pt>
                <c:pt idx="7">
                  <c:v>3.3058500010865801</c:v>
                </c:pt>
                <c:pt idx="8">
                  <c:v>3.8234725797523117</c:v>
                </c:pt>
                <c:pt idx="9">
                  <c:v>4.3538256179981971</c:v>
                </c:pt>
                <c:pt idx="10">
                  <c:v>4.8974197726774449</c:v>
                </c:pt>
                <c:pt idx="11">
                  <c:v>5.4547861846187429</c:v>
                </c:pt>
                <c:pt idx="12">
                  <c:v>6.0264773002998346</c:v>
                </c:pt>
                <c:pt idx="13">
                  <c:v>6.6130677264809012</c:v>
                </c:pt>
                <c:pt idx="14">
                  <c:v>7.2151551191198493</c:v>
                </c:pt>
                <c:pt idx="15">
                  <c:v>7.8333611079446586</c:v>
                </c:pt>
                <c:pt idx="16">
                  <c:v>8.46833225811306</c:v>
                </c:pt>
                <c:pt idx="17">
                  <c:v>9.1207410704473126</c:v>
                </c:pt>
                <c:pt idx="18">
                  <c:v>9.7912870217913532</c:v>
                </c:pt>
                <c:pt idx="19">
                  <c:v>10.480697647099824</c:v>
                </c:pt>
                <c:pt idx="20">
                  <c:v>11.189729664932866</c:v>
                </c:pt>
                <c:pt idx="21">
                  <c:v>11.919170148097971</c:v>
                </c:pt>
                <c:pt idx="22">
                  <c:v>12.669837741249694</c:v>
                </c:pt>
                <c:pt idx="23">
                  <c:v>13.442583927331011</c:v>
                </c:pt>
                <c:pt idx="24">
                  <c:v>14.238294344815358</c:v>
                </c:pt>
                <c:pt idx="25">
                  <c:v>15.057890157787277</c:v>
                </c:pt>
                <c:pt idx="26">
                  <c:v>15.902329480981001</c:v>
                </c:pt>
                <c:pt idx="27">
                  <c:v>16.772608861981706</c:v>
                </c:pt>
                <c:pt idx="28">
                  <c:v>17.669764822882218</c:v>
                </c:pt>
                <c:pt idx="29">
                  <c:v>18.594875463780205</c:v>
                </c:pt>
                <c:pt idx="30">
                  <c:v>19.549062130596468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6-447B-893F-E3B165B44837}"/>
            </c:ext>
          </c:extLst>
        </c:ser>
        <c:ser>
          <c:idx val="3"/>
          <c:order val="3"/>
          <c:tx>
            <c:v>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Sheet1!$AX$3:$AX$33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Sheet1!$BB$3:$BB$33</c:f>
              <c:numCache>
                <c:formatCode>General</c:formatCode>
                <c:ptCount val="31"/>
                <c:pt idx="0">
                  <c:v>0</c:v>
                </c:pt>
                <c:pt idx="1">
                  <c:v>0.44789750332203454</c:v>
                </c:pt>
                <c:pt idx="2">
                  <c:v>0.90560748519359535</c:v>
                </c:pt>
                <c:pt idx="3">
                  <c:v>1.3735235535113048</c:v>
                </c:pt>
                <c:pt idx="4">
                  <c:v>1.8520551049631138</c:v>
                </c:pt>
                <c:pt idx="5">
                  <c:v>2.3416279583640063</c:v>
                </c:pt>
                <c:pt idx="6">
                  <c:v>2.8426850133966859</c:v>
                </c:pt>
                <c:pt idx="7">
                  <c:v>3.355686935776327</c:v>
                </c:pt>
                <c:pt idx="8">
                  <c:v>3.8811128698993316</c:v>
                </c:pt>
                <c:pt idx="9">
                  <c:v>4.4194611800785717</c:v>
                </c:pt>
                <c:pt idx="10">
                  <c:v>4.9712502215117791</c:v>
                </c:pt>
                <c:pt idx="11">
                  <c:v>5.5370191421758097</c:v>
                </c:pt>
                <c:pt idx="12">
                  <c:v>6.1173287168872692</c:v>
                </c:pt>
                <c:pt idx="13">
                  <c:v>6.7127622148198096</c:v>
                </c:pt>
                <c:pt idx="14">
                  <c:v>7.3239263018201486</c:v>
                </c:pt>
                <c:pt idx="15">
                  <c:v>7.9514519789186986</c:v>
                </c:pt>
                <c:pt idx="16">
                  <c:v>8.5959955584866226</c:v>
                </c:pt>
                <c:pt idx="17">
                  <c:v>9.2582396795495328</c:v>
                </c:pt>
                <c:pt idx="18">
                  <c:v>9.9388943638284104</c:v>
                </c:pt>
                <c:pt idx="19">
                  <c:v>10.63869811414153</c:v>
                </c:pt>
                <c:pt idx="20">
                  <c:v>11.358419056866527</c:v>
                </c:pt>
                <c:pt idx="21">
                  <c:v>12.098856130230102</c:v>
                </c:pt>
                <c:pt idx="22">
                  <c:v>12.860840320263508</c:v>
                </c:pt>
                <c:pt idx="23">
                  <c:v>13.645235946336001</c:v>
                </c:pt>
                <c:pt idx="24">
                  <c:v>14.452941998254785</c:v>
                </c:pt>
                <c:pt idx="25">
                  <c:v>15.284893527000152</c:v>
                </c:pt>
                <c:pt idx="26">
                  <c:v>16.142063091247046</c:v>
                </c:pt>
                <c:pt idx="27">
                  <c:v>17.02546226191108</c:v>
                </c:pt>
                <c:pt idx="28">
                  <c:v>17.93614318704627</c:v>
                </c:pt>
                <c:pt idx="29">
                  <c:v>18.875200219515587</c:v>
                </c:pt>
                <c:pt idx="30">
                  <c:v>19.843771609952196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6-447B-893F-E3B165B4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99904"/>
        <c:axId val="2005700736"/>
      </c:scatterChart>
      <c:valAx>
        <c:axId val="20056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0736"/>
        <c:crosses val="autoZero"/>
        <c:crossBetween val="midCat"/>
      </c:valAx>
      <c:valAx>
        <c:axId val="200570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gCO2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265767</xdr:colOff>
      <xdr:row>35</xdr:row>
      <xdr:rowOff>27177</xdr:rowOff>
    </xdr:from>
    <xdr:to>
      <xdr:col>47</xdr:col>
      <xdr:colOff>396319</xdr:colOff>
      <xdr:row>49</xdr:row>
      <xdr:rowOff>173759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160193</xdr:colOff>
      <xdr:row>35</xdr:row>
      <xdr:rowOff>42719</xdr:rowOff>
    </xdr:from>
    <xdr:to>
      <xdr:col>56</xdr:col>
      <xdr:colOff>489239</xdr:colOff>
      <xdr:row>49</xdr:row>
      <xdr:rowOff>159328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357909</xdr:colOff>
      <xdr:row>35</xdr:row>
      <xdr:rowOff>80818</xdr:rowOff>
    </xdr:from>
    <xdr:to>
      <xdr:col>9</xdr:col>
      <xdr:colOff>1085273</xdr:colOff>
      <xdr:row>48</xdr:row>
      <xdr:rowOff>69273</xdr:rowOff>
    </xdr:to>
    <xdr:sp macro="" textlink="">
      <xdr:nvSpPr>
        <xdr:cNvPr id="7" name="TextBox 6"/>
        <xdr:cNvSpPr txBox="1"/>
      </xdr:nvSpPr>
      <xdr:spPr>
        <a:xfrm>
          <a:off x="3879273" y="6546273"/>
          <a:ext cx="4976091" cy="2389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Assumptions:</a:t>
          </a:r>
        </a:p>
        <a:p>
          <a:r>
            <a:rPr lang="en-US" sz="1100"/>
            <a:t>1.</a:t>
          </a:r>
          <a:r>
            <a:rPr lang="en-US" sz="1100" baseline="0"/>
            <a:t> Supply cost remains the same</a:t>
          </a:r>
        </a:p>
        <a:p>
          <a:r>
            <a:rPr lang="en-US" sz="1100" baseline="0"/>
            <a:t>2. Fossil Fuels are retired at constant rate to phase out till 2050</a:t>
          </a:r>
        </a:p>
        <a:p>
          <a:r>
            <a:rPr lang="en-US" sz="1100" baseline="0"/>
            <a:t>3. All phased out fossil fuel plants are replaced by a single source</a:t>
          </a:r>
        </a:p>
        <a:p>
          <a:r>
            <a:rPr lang="en-US" sz="1100" baseline="0"/>
            <a:t>4. Non-renewable sources have a constant share throughout</a:t>
          </a:r>
        </a:p>
        <a:p>
          <a:r>
            <a:rPr lang="en-US" sz="1100" baseline="0"/>
            <a:t>5. Additional share of fossil fuels is replaced in a single source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pedia.info/wiki/Kenya_Energy_Situation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globalpetrolprices.com/Kenya/electricity_prices/" TargetMode="External"/><Relationship Id="rId1" Type="http://schemas.openxmlformats.org/officeDocument/2006/relationships/hyperlink" Target="https://en.wikipedia.org/wiki/Energy_in_Keny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Life-cycle_greenhouse_gas_emissions_of_energy_sources" TargetMode="External"/><Relationship Id="rId4" Type="http://schemas.openxmlformats.org/officeDocument/2006/relationships/hyperlink" Target="https://dspace.library.uu.nl/bitstream/handle/1874/354634/Renewable%20Electricity%20In%20Kenya%2C%20Dieuwertje%20Keizer%20final%20%281%29.pdf?sequence=2&amp;isAllow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tabSelected="1" topLeftCell="A15" zoomScale="55" workbookViewId="0">
      <selection activeCell="L43" sqref="L43"/>
    </sheetView>
  </sheetViews>
  <sheetFormatPr defaultRowHeight="14.5" x14ac:dyDescent="0.35"/>
  <cols>
    <col min="1" max="1" width="20.90625" customWidth="1"/>
    <col min="2" max="2" width="11.81640625" bestFit="1" customWidth="1"/>
    <col min="7" max="7" width="11.54296875" customWidth="1"/>
    <col min="8" max="8" width="15.1796875" customWidth="1"/>
    <col min="9" max="10" width="16.54296875" customWidth="1"/>
    <col min="11" max="11" width="17.54296875" customWidth="1"/>
    <col min="12" max="12" width="12.90625" customWidth="1"/>
    <col min="13" max="13" width="13.36328125" customWidth="1"/>
    <col min="14" max="14" width="11.1796875" customWidth="1"/>
    <col min="15" max="15" width="9.26953125" customWidth="1"/>
    <col min="16" max="16" width="10.81640625" bestFit="1" customWidth="1"/>
    <col min="17" max="17" width="10.81640625" customWidth="1"/>
    <col min="18" max="18" width="13.7265625" bestFit="1" customWidth="1"/>
    <col min="19" max="19" width="12.6328125" bestFit="1" customWidth="1"/>
    <col min="20" max="20" width="13.7265625" bestFit="1" customWidth="1"/>
    <col min="21" max="21" width="10.26953125" customWidth="1"/>
    <col min="22" max="22" width="12.6328125" bestFit="1" customWidth="1"/>
    <col min="23" max="23" width="11.54296875" customWidth="1"/>
    <col min="24" max="24" width="12.6328125" bestFit="1" customWidth="1"/>
    <col min="25" max="25" width="13.7265625" bestFit="1" customWidth="1"/>
    <col min="26" max="26" width="11.90625" bestFit="1" customWidth="1"/>
    <col min="27" max="27" width="10.90625" bestFit="1" customWidth="1"/>
    <col min="28" max="28" width="13.7265625" style="6" bestFit="1" customWidth="1"/>
    <col min="29" max="29" width="13.7265625" bestFit="1" customWidth="1"/>
    <col min="30" max="30" width="12.6328125" bestFit="1" customWidth="1"/>
    <col min="31" max="31" width="13.7265625" bestFit="1" customWidth="1"/>
    <col min="32" max="32" width="11.08984375" style="6" customWidth="1"/>
    <col min="33" max="33" width="13.7265625" bestFit="1" customWidth="1"/>
    <col min="34" max="35" width="12.6328125" bestFit="1" customWidth="1"/>
    <col min="36" max="36" width="9.453125" style="6" customWidth="1"/>
    <col min="37" max="37" width="13.7265625" bestFit="1" customWidth="1"/>
    <col min="38" max="38" width="12.6328125" bestFit="1" customWidth="1"/>
    <col min="39" max="39" width="9.1796875" customWidth="1"/>
    <col min="40" max="40" width="10.7265625" style="6" customWidth="1"/>
    <col min="41" max="41" width="13.7265625" bestFit="1" customWidth="1"/>
    <col min="42" max="43" width="12.6328125" bestFit="1" customWidth="1"/>
    <col min="44" max="44" width="12.36328125" style="6" customWidth="1"/>
    <col min="49" max="49" width="8.7265625" style="6"/>
    <col min="52" max="52" width="8.7265625" customWidth="1"/>
  </cols>
  <sheetData>
    <row r="1" spans="1:54" x14ac:dyDescent="0.35">
      <c r="AC1" s="8" t="s">
        <v>46</v>
      </c>
      <c r="AD1" s="9"/>
      <c r="AE1" s="9"/>
      <c r="AF1" s="11"/>
      <c r="AG1" s="8" t="s">
        <v>27</v>
      </c>
      <c r="AH1" s="9"/>
      <c r="AI1" s="9"/>
      <c r="AJ1" s="11"/>
      <c r="AK1" s="8" t="s">
        <v>20</v>
      </c>
      <c r="AL1" s="9"/>
      <c r="AM1" s="9"/>
      <c r="AN1" s="11"/>
      <c r="AO1" s="8" t="s">
        <v>29</v>
      </c>
      <c r="AP1" s="9"/>
      <c r="AQ1" s="9"/>
      <c r="AR1" s="11"/>
      <c r="AS1" s="8" t="s">
        <v>61</v>
      </c>
      <c r="AT1" s="9"/>
      <c r="AU1" s="9"/>
      <c r="AV1" s="9"/>
      <c r="AW1" s="11"/>
      <c r="AX1" s="8" t="s">
        <v>70</v>
      </c>
      <c r="AY1" s="12"/>
      <c r="AZ1" s="12"/>
      <c r="BA1" s="12"/>
      <c r="BB1" s="12"/>
    </row>
    <row r="2" spans="1:54" x14ac:dyDescent="0.35">
      <c r="A2">
        <v>2020</v>
      </c>
      <c r="B2" s="1" t="s">
        <v>3</v>
      </c>
      <c r="C2" s="1" t="s">
        <v>4</v>
      </c>
      <c r="E2" t="s">
        <v>10</v>
      </c>
      <c r="F2" t="s">
        <v>11</v>
      </c>
      <c r="G2" t="s">
        <v>15</v>
      </c>
      <c r="H2" t="s">
        <v>16</v>
      </c>
      <c r="I2" t="s">
        <v>17</v>
      </c>
      <c r="J2" t="s">
        <v>36</v>
      </c>
      <c r="K2" t="s">
        <v>33</v>
      </c>
      <c r="L2" t="s">
        <v>37</v>
      </c>
      <c r="M2" t="s">
        <v>39</v>
      </c>
      <c r="N2" t="s">
        <v>45</v>
      </c>
      <c r="O2" t="s">
        <v>54</v>
      </c>
      <c r="P2" t="s">
        <v>41</v>
      </c>
      <c r="Q2" s="2" t="s">
        <v>20</v>
      </c>
      <c r="R2" s="2" t="s">
        <v>21</v>
      </c>
      <c r="S2" s="2" t="s">
        <v>42</v>
      </c>
      <c r="T2" s="2" t="s">
        <v>46</v>
      </c>
      <c r="U2" t="s">
        <v>47</v>
      </c>
      <c r="V2" s="2" t="s">
        <v>43</v>
      </c>
      <c r="W2" s="2" t="s">
        <v>45</v>
      </c>
      <c r="X2" s="4" t="s">
        <v>48</v>
      </c>
      <c r="Y2" s="4" t="s">
        <v>49</v>
      </c>
      <c r="Z2" s="4" t="s">
        <v>50</v>
      </c>
      <c r="AA2" s="4" t="s">
        <v>51</v>
      </c>
      <c r="AB2" s="5" t="s">
        <v>52</v>
      </c>
      <c r="AC2" s="7" t="s">
        <v>53</v>
      </c>
      <c r="AD2" s="7" t="s">
        <v>58</v>
      </c>
      <c r="AE2" s="7" t="s">
        <v>59</v>
      </c>
      <c r="AF2" s="10" t="s">
        <v>60</v>
      </c>
      <c r="AG2" s="7" t="s">
        <v>53</v>
      </c>
      <c r="AH2" s="7" t="s">
        <v>58</v>
      </c>
      <c r="AI2" s="7" t="s">
        <v>59</v>
      </c>
      <c r="AJ2" s="10" t="s">
        <v>60</v>
      </c>
      <c r="AK2" s="7" t="s">
        <v>53</v>
      </c>
      <c r="AL2" s="7" t="s">
        <v>58</v>
      </c>
      <c r="AM2" s="7" t="s">
        <v>59</v>
      </c>
      <c r="AN2" s="10" t="s">
        <v>60</v>
      </c>
      <c r="AO2" s="7" t="s">
        <v>53</v>
      </c>
      <c r="AP2" s="7" t="s">
        <v>58</v>
      </c>
      <c r="AQ2" s="7" t="s">
        <v>59</v>
      </c>
      <c r="AR2" s="10" t="s">
        <v>60</v>
      </c>
      <c r="AS2" t="s">
        <v>10</v>
      </c>
      <c r="AT2" t="s">
        <v>46</v>
      </c>
      <c r="AU2" t="s">
        <v>27</v>
      </c>
      <c r="AV2" t="s">
        <v>20</v>
      </c>
      <c r="AW2" s="6" t="s">
        <v>29</v>
      </c>
      <c r="AX2" t="s">
        <v>10</v>
      </c>
      <c r="AY2" t="s">
        <v>46</v>
      </c>
      <c r="AZ2" t="s">
        <v>27</v>
      </c>
      <c r="BA2" t="s">
        <v>20</v>
      </c>
      <c r="BB2" t="s">
        <v>29</v>
      </c>
    </row>
    <row r="3" spans="1:54" x14ac:dyDescent="0.35">
      <c r="A3" t="s">
        <v>7</v>
      </c>
      <c r="B3">
        <v>1912</v>
      </c>
      <c r="E3">
        <v>2020</v>
      </c>
      <c r="F3">
        <f>E3-2020</f>
        <v>0</v>
      </c>
      <c r="G3">
        <f>(1+$B$15)</f>
        <v>1.0401129943502825</v>
      </c>
      <c r="H3">
        <f>$B$5*(G3)^F3</f>
        <v>16749120000</v>
      </c>
      <c r="I3">
        <f>$B$6*(G3)^F3</f>
        <v>23222760000</v>
      </c>
      <c r="J3">
        <f>I3*$B$21</f>
        <v>7547397000</v>
      </c>
      <c r="K3">
        <v>0</v>
      </c>
      <c r="L3">
        <f>$B$34-F3*$B$35</f>
        <v>7547397000</v>
      </c>
      <c r="M3">
        <v>0</v>
      </c>
      <c r="N3">
        <f>K3</f>
        <v>0</v>
      </c>
      <c r="O3">
        <f>$B$7*(1-$B$8/100)^F3</f>
        <v>0.20300000000000001</v>
      </c>
      <c r="P3">
        <f>O3*H3</f>
        <v>3400071360</v>
      </c>
      <c r="Q3">
        <f>$B$18*I3</f>
        <v>12099057960</v>
      </c>
      <c r="R3">
        <f>$B$19*I3</f>
        <v>418009680.00000006</v>
      </c>
      <c r="S3">
        <f>$B$20*I3</f>
        <v>3065404320</v>
      </c>
      <c r="T3">
        <f>I3*$B$22</f>
        <v>92891040.000000089</v>
      </c>
      <c r="U3">
        <f>$B$21*I3</f>
        <v>7547397000</v>
      </c>
      <c r="V3">
        <f>L3</f>
        <v>7547397000</v>
      </c>
      <c r="W3">
        <f>U3-V3</f>
        <v>0</v>
      </c>
      <c r="X3">
        <f>Q3*$B$28</f>
        <v>1294599201.72</v>
      </c>
      <c r="Y3">
        <f>R3*$B$26</f>
        <v>33440774.400000006</v>
      </c>
      <c r="Z3">
        <f>S3*$B$25</f>
        <v>223774515.35999998</v>
      </c>
      <c r="AA3">
        <f>T3*$B$30</f>
        <v>13747873.920000013</v>
      </c>
      <c r="AB3" s="6">
        <f>V3*$B$29</f>
        <v>958519419</v>
      </c>
      <c r="AC3">
        <f>W3*$B$30</f>
        <v>0</v>
      </c>
      <c r="AD3">
        <f>SUM(X3:AB3)+AC3</f>
        <v>2524081784.4000001</v>
      </c>
      <c r="AE3">
        <f>AD3*$B$47</f>
        <v>3400071360</v>
      </c>
      <c r="AF3" s="6">
        <f>AE3-P3</f>
        <v>0</v>
      </c>
      <c r="AG3">
        <f>W3*$B$25</f>
        <v>0</v>
      </c>
      <c r="AH3">
        <f>SUM(X3:AB3)+AG3</f>
        <v>2524081784.4000001</v>
      </c>
      <c r="AI3">
        <f>AH3*$B$47</f>
        <v>3400071360</v>
      </c>
      <c r="AJ3" s="6">
        <f>AI3-P3</f>
        <v>0</v>
      </c>
      <c r="AK3">
        <f>W3*$B$28</f>
        <v>0</v>
      </c>
      <c r="AL3">
        <f>SUM(X3:AB3)+AK3</f>
        <v>2524081784.4000001</v>
      </c>
      <c r="AM3">
        <f>AL3*$B$47</f>
        <v>3400071360</v>
      </c>
      <c r="AN3" s="6">
        <f>AM3-P3</f>
        <v>0</v>
      </c>
      <c r="AO3">
        <f>W3*$B$27</f>
        <v>0</v>
      </c>
      <c r="AP3">
        <f>SUM(X3:AB3)+AO3</f>
        <v>2524081784.4000001</v>
      </c>
      <c r="AQ3">
        <f>AP3*$B$47</f>
        <v>3400071360</v>
      </c>
      <c r="AR3" s="6">
        <f>AQ3-P3</f>
        <v>0</v>
      </c>
      <c r="AS3">
        <v>2020</v>
      </c>
      <c r="AT3">
        <f>AF3/10^6</f>
        <v>0</v>
      </c>
      <c r="AU3">
        <f>AJ3/10^6</f>
        <v>0</v>
      </c>
      <c r="AV3">
        <f>AN3/10^6</f>
        <v>0</v>
      </c>
      <c r="AW3" s="6">
        <f>AR3/10^6</f>
        <v>0</v>
      </c>
      <c r="AX3">
        <v>2020</v>
      </c>
      <c r="AY3">
        <f>W3*$B$56/10^12</f>
        <v>0</v>
      </c>
      <c r="AZ3">
        <f>W3*$B$57/10^12</f>
        <v>0</v>
      </c>
      <c r="BA3">
        <f>W3*$B$58/10^12</f>
        <v>0</v>
      </c>
      <c r="BB3">
        <f>W3*$B$59/10^12</f>
        <v>0</v>
      </c>
    </row>
    <row r="4" spans="1:54" x14ac:dyDescent="0.35">
      <c r="A4" t="s">
        <v>8</v>
      </c>
      <c r="B4">
        <v>2651</v>
      </c>
      <c r="E4">
        <v>2021</v>
      </c>
      <c r="F4">
        <f t="shared" ref="F4:F33" si="0">E4-2020</f>
        <v>1</v>
      </c>
      <c r="G4">
        <f t="shared" ref="G4:G33" si="1">(1+$B$15)</f>
        <v>1.0401129943502825</v>
      </c>
      <c r="H4">
        <f t="shared" ref="H4:H33" si="2">$B$5*(G4)^F4</f>
        <v>17420977355.932205</v>
      </c>
      <c r="I4">
        <f t="shared" ref="I4:I33" si="3">$B$6*(G4)^F4</f>
        <v>24154294440.677967</v>
      </c>
      <c r="J4">
        <f t="shared" ref="J4:J33" si="4">I4*$B$21</f>
        <v>7850145693.2203398</v>
      </c>
      <c r="K4">
        <f>$B$35</f>
        <v>251579900</v>
      </c>
      <c r="L4">
        <f t="shared" ref="L4:L33" si="5">$B$34-F4*$B$35</f>
        <v>7295817100</v>
      </c>
      <c r="M4">
        <f>I4-I3</f>
        <v>931534440.67796707</v>
      </c>
      <c r="N4">
        <f t="shared" ref="N4:N33" si="6">K4</f>
        <v>251579900</v>
      </c>
      <c r="O4">
        <f t="shared" ref="O4:O33" si="7">$B$7*(1-$B$8/100)^F4</f>
        <v>0.20097000000000001</v>
      </c>
      <c r="P4">
        <f>O4*H4</f>
        <v>3501093819.2216954</v>
      </c>
      <c r="Q4">
        <f t="shared" ref="Q4:Q33" si="8">$B$18*I4</f>
        <v>12584387403.593222</v>
      </c>
      <c r="R4">
        <f t="shared" ref="R4:R33" si="9">$B$19*I4</f>
        <v>434777299.93220347</v>
      </c>
      <c r="S4">
        <f>$B$20*I4</f>
        <v>3188366866.1694918</v>
      </c>
      <c r="T4">
        <f t="shared" ref="T4:T33" si="10">I4*$B$22</f>
        <v>96617177.762711957</v>
      </c>
      <c r="U4">
        <f t="shared" ref="U4:U33" si="11">$B$21*I4</f>
        <v>7850145693.2203398</v>
      </c>
      <c r="V4">
        <f t="shared" ref="V4:V32" si="12">L4</f>
        <v>7295817100</v>
      </c>
      <c r="W4">
        <f t="shared" ref="W4:W33" si="13">U4-V4</f>
        <v>554328593.22033978</v>
      </c>
      <c r="X4">
        <f>Q4*$B$28</f>
        <v>1346529452.1844747</v>
      </c>
      <c r="Y4">
        <f>R4*$B$26</f>
        <v>34782183.994576275</v>
      </c>
      <c r="Z4">
        <f>S4*$B$25</f>
        <v>232750781.23037288</v>
      </c>
      <c r="AA4">
        <f>T4*$B$30</f>
        <v>14299342.308881368</v>
      </c>
      <c r="AB4" s="6">
        <f>V4*$B$29</f>
        <v>926568771.70000005</v>
      </c>
      <c r="AC4">
        <f>W4*$B$30</f>
        <v>82040631.796610281</v>
      </c>
      <c r="AD4">
        <f t="shared" ref="AD4:AD33" si="14">SUM(X4:AB4)+AC4</f>
        <v>2636971163.2149158</v>
      </c>
      <c r="AE4">
        <f t="shared" ref="AE4:AE33" si="15">AD4*$B$47</f>
        <v>3552139310.4638262</v>
      </c>
      <c r="AF4" s="6">
        <f t="shared" ref="AF4:AF33" si="16">AE4-P4</f>
        <v>51045491.242130756</v>
      </c>
      <c r="AG4">
        <f t="shared" ref="AG4:AG33" si="17">W4*$B$25</f>
        <v>40465987.305084802</v>
      </c>
      <c r="AH4">
        <f t="shared" ref="AH4:AH33" si="18">SUM(X4:AB4)+AG4</f>
        <v>2595396518.7233901</v>
      </c>
      <c r="AI4">
        <f t="shared" ref="AI4:AI33" si="19">AH4*$B$47</f>
        <v>3496136070.4295812</v>
      </c>
      <c r="AJ4" s="6">
        <f t="shared" ref="AJ4:AJ32" si="20">AI4-P4</f>
        <v>-4957748.7921142578</v>
      </c>
      <c r="AK4">
        <f t="shared" ref="AK4:AK33" si="21">W4*$B$28</f>
        <v>59313159.474576354</v>
      </c>
      <c r="AL4">
        <f t="shared" ref="AL4:AL33" si="22">SUM(X4:AB4)+AK4</f>
        <v>2614243690.8928819</v>
      </c>
      <c r="AM4">
        <f t="shared" ref="AM4:AM33" si="23">AL4*$B$47</f>
        <v>3521524205.9117727</v>
      </c>
      <c r="AN4" s="6">
        <f t="shared" ref="AN4:AN33" si="24">AM4-P4</f>
        <v>20430386.690077305</v>
      </c>
      <c r="AO4">
        <f t="shared" ref="AO4:AO33" si="25">W4*$B$27</f>
        <v>57095845.101694994</v>
      </c>
      <c r="AP4">
        <f t="shared" ref="AP4:AP33" si="26">SUM(X4:AB4)+AO4</f>
        <v>2612026376.5200005</v>
      </c>
      <c r="AQ4">
        <f t="shared" ref="AQ4:AQ33" si="27">AP4*$B$47</f>
        <v>3518537366.4432793</v>
      </c>
      <c r="AR4" s="6">
        <f t="shared" ref="AR4:AR33" si="28">AQ4-P4</f>
        <v>17443547.221583843</v>
      </c>
      <c r="AS4">
        <v>2021</v>
      </c>
      <c r="AT4">
        <f t="shared" ref="AT4:AT33" si="29">AC4/10^6</f>
        <v>82.040631796610285</v>
      </c>
      <c r="AU4">
        <f t="shared" ref="AU4:AU33" si="30">AJ4/10^6</f>
        <v>-4.9577487921142582</v>
      </c>
      <c r="AV4">
        <f t="shared" ref="AV4:AV33" si="31">AN4/10^6</f>
        <v>20.430386690077306</v>
      </c>
      <c r="AW4" s="6">
        <f t="shared" ref="AW4:AW33" si="32">AR4/10^6</f>
        <v>17.443547221583842</v>
      </c>
      <c r="AX4">
        <v>2021</v>
      </c>
      <c r="AY4">
        <f t="shared" ref="AY4:AY33" si="33">W4*$B$56/10^12</f>
        <v>0.42794167396610228</v>
      </c>
      <c r="AZ4">
        <f t="shared" ref="AZ4:AZ33" si="34">W4*$B$57/10^12</f>
        <v>0.43348495989830571</v>
      </c>
      <c r="BA4">
        <f t="shared" ref="BA4:BA33" si="35">W4*$B$58/10^12</f>
        <v>0.44124556020339045</v>
      </c>
      <c r="BB4">
        <f t="shared" ref="BB4:BB33" si="36">W4*$B$59/10^12</f>
        <v>0.44789750332203454</v>
      </c>
    </row>
    <row r="5" spans="1:54" x14ac:dyDescent="0.35">
      <c r="A5" t="s">
        <v>1</v>
      </c>
      <c r="B5">
        <f>B3*24*365*1000</f>
        <v>16749120000</v>
      </c>
      <c r="E5">
        <v>2022</v>
      </c>
      <c r="F5">
        <f t="shared" si="0"/>
        <v>2</v>
      </c>
      <c r="G5">
        <f t="shared" si="1"/>
        <v>1.0401129943502825</v>
      </c>
      <c r="H5">
        <f t="shared" si="2"/>
        <v>18119784922.187111</v>
      </c>
      <c r="I5">
        <f t="shared" si="3"/>
        <v>25123195517.111938</v>
      </c>
      <c r="J5">
        <f t="shared" si="4"/>
        <v>8165038543.0613804</v>
      </c>
      <c r="K5">
        <f t="shared" ref="K5:K33" si="37">$B$35</f>
        <v>251579900</v>
      </c>
      <c r="L5">
        <f t="shared" si="5"/>
        <v>7044237200</v>
      </c>
      <c r="M5">
        <f t="shared" ref="M5:M33" si="38">I5-I4</f>
        <v>968901076.43397141</v>
      </c>
      <c r="N5">
        <f t="shared" si="6"/>
        <v>251579900</v>
      </c>
      <c r="O5">
        <f t="shared" si="7"/>
        <v>0.19896030000000001</v>
      </c>
      <c r="P5">
        <f>O5*H5</f>
        <v>3605117844.0538244</v>
      </c>
      <c r="Q5">
        <f t="shared" si="8"/>
        <v>13089184864.415321</v>
      </c>
      <c r="R5">
        <f t="shared" si="9"/>
        <v>452217519.30801493</v>
      </c>
      <c r="S5">
        <f>$B$20*I5</f>
        <v>3316261808.2587762</v>
      </c>
      <c r="T5">
        <f t="shared" si="10"/>
        <v>100492782.06844784</v>
      </c>
      <c r="U5">
        <f t="shared" si="11"/>
        <v>8165038543.0613804</v>
      </c>
      <c r="V5">
        <f t="shared" si="12"/>
        <v>7044237200</v>
      </c>
      <c r="W5">
        <f t="shared" si="13"/>
        <v>1120801343.0613804</v>
      </c>
      <c r="X5">
        <f>Q5*$B$28</f>
        <v>1400542780.4924393</v>
      </c>
      <c r="Y5">
        <f>R5*$B$26</f>
        <v>36177401.544641197</v>
      </c>
      <c r="Z5">
        <f>S5*$B$25</f>
        <v>242087112.00289065</v>
      </c>
      <c r="AA5">
        <f>T5*$B$30</f>
        <v>14872931.74613028</v>
      </c>
      <c r="AB5" s="6">
        <f>V5*$B$29</f>
        <v>894618124.39999998</v>
      </c>
      <c r="AC5">
        <f>W5*$B$30</f>
        <v>165878598.77308428</v>
      </c>
      <c r="AD5">
        <f t="shared" si="14"/>
        <v>2754176948.9591856</v>
      </c>
      <c r="AE5">
        <f t="shared" si="15"/>
        <v>3710021688.8393421</v>
      </c>
      <c r="AF5" s="6">
        <f t="shared" si="16"/>
        <v>104903844.78551769</v>
      </c>
      <c r="AG5">
        <f t="shared" si="17"/>
        <v>81818498.043480769</v>
      </c>
      <c r="AH5">
        <f t="shared" si="18"/>
        <v>2670116848.2295823</v>
      </c>
      <c r="AI5">
        <f t="shared" si="19"/>
        <v>3596788297.2844882</v>
      </c>
      <c r="AJ5" s="6">
        <f t="shared" si="20"/>
        <v>-8329546.7693362236</v>
      </c>
      <c r="AK5">
        <f t="shared" si="21"/>
        <v>119925743.70756769</v>
      </c>
      <c r="AL5">
        <f t="shared" si="22"/>
        <v>2708224093.8936691</v>
      </c>
      <c r="AM5">
        <f t="shared" si="23"/>
        <v>3648120768.1226888</v>
      </c>
      <c r="AN5" s="6">
        <f t="shared" si="24"/>
        <v>43002924.068864346</v>
      </c>
      <c r="AO5">
        <f t="shared" si="25"/>
        <v>115442538.33532217</v>
      </c>
      <c r="AP5">
        <f t="shared" si="26"/>
        <v>2703740888.5214238</v>
      </c>
      <c r="AQ5">
        <f t="shared" si="27"/>
        <v>3642081653.9064302</v>
      </c>
      <c r="AR5" s="6">
        <f t="shared" si="28"/>
        <v>36963809.85260582</v>
      </c>
      <c r="AS5">
        <v>2022</v>
      </c>
      <c r="AT5">
        <f t="shared" si="29"/>
        <v>165.87859877308429</v>
      </c>
      <c r="AU5">
        <f t="shared" si="30"/>
        <v>-8.3295467693362237</v>
      </c>
      <c r="AV5">
        <f t="shared" si="31"/>
        <v>43.002924068864345</v>
      </c>
      <c r="AW5" s="6">
        <f t="shared" si="32"/>
        <v>36.96380985260582</v>
      </c>
      <c r="AX5">
        <v>2022</v>
      </c>
      <c r="AY5">
        <f t="shared" si="33"/>
        <v>0.86525863684338566</v>
      </c>
      <c r="AZ5">
        <f t="shared" si="34"/>
        <v>0.8764666502739995</v>
      </c>
      <c r="BA5">
        <f t="shared" si="35"/>
        <v>0.89215786907685879</v>
      </c>
      <c r="BB5">
        <f t="shared" si="36"/>
        <v>0.90560748519359535</v>
      </c>
    </row>
    <row r="6" spans="1:54" x14ac:dyDescent="0.35">
      <c r="A6" t="s">
        <v>2</v>
      </c>
      <c r="B6">
        <f>B4*24*365*1000</f>
        <v>23222760000</v>
      </c>
      <c r="E6">
        <v>2023</v>
      </c>
      <c r="F6">
        <f t="shared" si="0"/>
        <v>3</v>
      </c>
      <c r="G6">
        <f t="shared" si="1"/>
        <v>1.0401129943502825</v>
      </c>
      <c r="H6">
        <f t="shared" si="2"/>
        <v>18846623752.399136</v>
      </c>
      <c r="I6">
        <f t="shared" si="3"/>
        <v>26130962116.950893</v>
      </c>
      <c r="J6">
        <f t="shared" si="4"/>
        <v>8492562688.0090408</v>
      </c>
      <c r="K6">
        <f t="shared" si="37"/>
        <v>251579900</v>
      </c>
      <c r="L6">
        <f t="shared" si="5"/>
        <v>6792657300</v>
      </c>
      <c r="M6">
        <f t="shared" si="38"/>
        <v>1007766599.8389549</v>
      </c>
      <c r="N6">
        <f t="shared" si="6"/>
        <v>251579900</v>
      </c>
      <c r="O6">
        <f t="shared" si="7"/>
        <v>0.196970697</v>
      </c>
      <c r="P6">
        <f>O6*H6</f>
        <v>3712232616.606813</v>
      </c>
      <c r="Q6">
        <f t="shared" si="8"/>
        <v>13614231262.931416</v>
      </c>
      <c r="R6">
        <f t="shared" si="9"/>
        <v>470357318.10511613</v>
      </c>
      <c r="S6">
        <f>$B$20*I6</f>
        <v>3449286999.4375181</v>
      </c>
      <c r="T6">
        <f t="shared" si="10"/>
        <v>104523848.46780367</v>
      </c>
      <c r="U6">
        <f t="shared" si="11"/>
        <v>8492562688.0090408</v>
      </c>
      <c r="V6">
        <f t="shared" si="12"/>
        <v>6792657300</v>
      </c>
      <c r="W6">
        <f t="shared" si="13"/>
        <v>1699905388.0090408</v>
      </c>
      <c r="X6">
        <f>Q6*$B$28</f>
        <v>1456722745.1336615</v>
      </c>
      <c r="Y6">
        <f>R6*$B$26</f>
        <v>37628585.448409289</v>
      </c>
      <c r="Z6">
        <f>S6*$B$25</f>
        <v>251797950.95893881</v>
      </c>
      <c r="AA6">
        <f>T6*$B$30</f>
        <v>15469529.573234942</v>
      </c>
      <c r="AB6" s="6">
        <f>V6*$B$29</f>
        <v>862667477.10000002</v>
      </c>
      <c r="AC6">
        <f>W6*$B$30</f>
        <v>251585997.42533803</v>
      </c>
      <c r="AD6">
        <f t="shared" si="14"/>
        <v>2875872285.6395826</v>
      </c>
      <c r="AE6">
        <f t="shared" si="15"/>
        <v>3873951729.2405224</v>
      </c>
      <c r="AF6" s="6">
        <f t="shared" si="16"/>
        <v>161719112.63370943</v>
      </c>
      <c r="AG6">
        <f t="shared" si="17"/>
        <v>124093093.32465997</v>
      </c>
      <c r="AH6">
        <f t="shared" si="18"/>
        <v>2748379381.5389047</v>
      </c>
      <c r="AI6">
        <f t="shared" si="19"/>
        <v>3702212059.5851727</v>
      </c>
      <c r="AJ6" s="6">
        <f t="shared" si="20"/>
        <v>-10020557.021640301</v>
      </c>
      <c r="AK6">
        <f t="shared" si="21"/>
        <v>181889876.51696736</v>
      </c>
      <c r="AL6">
        <f t="shared" si="22"/>
        <v>2806176164.7312121</v>
      </c>
      <c r="AM6">
        <f t="shared" si="23"/>
        <v>3780067376.4955978</v>
      </c>
      <c r="AN6" s="6">
        <f t="shared" si="24"/>
        <v>67834759.888784885</v>
      </c>
      <c r="AO6">
        <f t="shared" si="25"/>
        <v>175090254.96493119</v>
      </c>
      <c r="AP6">
        <f t="shared" si="26"/>
        <v>2799376543.1791759</v>
      </c>
      <c r="AQ6">
        <f t="shared" si="27"/>
        <v>3770907927.4473124</v>
      </c>
      <c r="AR6" s="6">
        <f t="shared" si="28"/>
        <v>58675310.840499401</v>
      </c>
      <c r="AS6">
        <v>2023</v>
      </c>
      <c r="AT6">
        <f t="shared" si="29"/>
        <v>251.58599742533804</v>
      </c>
      <c r="AU6">
        <f t="shared" si="30"/>
        <v>-10.0205570216403</v>
      </c>
      <c r="AV6">
        <f t="shared" si="31"/>
        <v>67.834759888784887</v>
      </c>
      <c r="AW6" s="6">
        <f t="shared" si="32"/>
        <v>58.675310840499399</v>
      </c>
      <c r="AX6">
        <v>2023</v>
      </c>
      <c r="AY6">
        <f t="shared" si="33"/>
        <v>1.3123269595429794</v>
      </c>
      <c r="AZ6">
        <f t="shared" si="34"/>
        <v>1.3293260134230698</v>
      </c>
      <c r="BA6">
        <f t="shared" si="35"/>
        <v>1.3531246888551964</v>
      </c>
      <c r="BB6">
        <f t="shared" si="36"/>
        <v>1.3735235535113048</v>
      </c>
    </row>
    <row r="7" spans="1:54" x14ac:dyDescent="0.35">
      <c r="A7" t="s">
        <v>0</v>
      </c>
      <c r="B7">
        <v>0.20300000000000001</v>
      </c>
      <c r="E7">
        <v>2024</v>
      </c>
      <c r="F7">
        <f t="shared" si="0"/>
        <v>4</v>
      </c>
      <c r="G7">
        <f t="shared" si="1"/>
        <v>1.0401129943502825</v>
      </c>
      <c r="H7">
        <f t="shared" si="2"/>
        <v>19602618264.501019</v>
      </c>
      <c r="I7">
        <f t="shared" si="3"/>
        <v>27179153252.715588</v>
      </c>
      <c r="J7">
        <f t="shared" si="4"/>
        <v>8833224807.1325665</v>
      </c>
      <c r="K7">
        <f t="shared" si="37"/>
        <v>251579900</v>
      </c>
      <c r="L7">
        <f t="shared" si="5"/>
        <v>6541077400</v>
      </c>
      <c r="M7">
        <f t="shared" si="38"/>
        <v>1048191135.7646942</v>
      </c>
      <c r="N7">
        <f t="shared" si="6"/>
        <v>251579900</v>
      </c>
      <c r="O7">
        <f t="shared" si="7"/>
        <v>0.19500099003000002</v>
      </c>
      <c r="P7">
        <f>O7*H7</f>
        <v>3822529968.7578592</v>
      </c>
      <c r="Q7">
        <f t="shared" si="8"/>
        <v>14160338844.664822</v>
      </c>
      <c r="R7">
        <f t="shared" si="9"/>
        <v>489224758.54888064</v>
      </c>
      <c r="S7">
        <f>$B$20*I7</f>
        <v>3587648229.3584576</v>
      </c>
      <c r="T7">
        <f t="shared" si="10"/>
        <v>108716613.01086244</v>
      </c>
      <c r="U7">
        <f t="shared" si="11"/>
        <v>8833224807.1325665</v>
      </c>
      <c r="V7">
        <f t="shared" si="12"/>
        <v>6541077400</v>
      </c>
      <c r="W7">
        <f t="shared" si="13"/>
        <v>2292147407.1325665</v>
      </c>
      <c r="X7">
        <f>Q7*$B$28</f>
        <v>1515156256.3791358</v>
      </c>
      <c r="Y7">
        <f>R7*$B$26</f>
        <v>39137980.683910452</v>
      </c>
      <c r="Z7">
        <f>S7*$B$25</f>
        <v>261898320.7431674</v>
      </c>
      <c r="AA7">
        <f>T7*$B$30</f>
        <v>16090058.725607641</v>
      </c>
      <c r="AB7" s="6">
        <f>V7*$B$29</f>
        <v>830716829.79999995</v>
      </c>
      <c r="AC7">
        <f>W7*$B$30</f>
        <v>339237816.25561982</v>
      </c>
      <c r="AD7">
        <f t="shared" si="14"/>
        <v>3002237262.5874414</v>
      </c>
      <c r="AE7">
        <f t="shared" si="15"/>
        <v>4044172021.5000329</v>
      </c>
      <c r="AF7" s="6">
        <f t="shared" si="16"/>
        <v>221642052.74217367</v>
      </c>
      <c r="AG7">
        <f t="shared" si="17"/>
        <v>167326760.72067735</v>
      </c>
      <c r="AH7">
        <f t="shared" si="18"/>
        <v>2830326207.0524988</v>
      </c>
      <c r="AI7">
        <f t="shared" si="19"/>
        <v>3812598757.9060121</v>
      </c>
      <c r="AJ7" s="6">
        <f t="shared" si="20"/>
        <v>-9931210.8518471718</v>
      </c>
      <c r="AK7">
        <f t="shared" si="21"/>
        <v>245259772.56318462</v>
      </c>
      <c r="AL7">
        <f t="shared" si="22"/>
        <v>2908259218.8950062</v>
      </c>
      <c r="AM7">
        <f t="shared" si="23"/>
        <v>3917578637.4019685</v>
      </c>
      <c r="AN7" s="6">
        <f t="shared" si="24"/>
        <v>95048668.644109249</v>
      </c>
      <c r="AO7">
        <f t="shared" si="25"/>
        <v>236091182.93465433</v>
      </c>
      <c r="AP7">
        <f t="shared" si="26"/>
        <v>2899090629.2664757</v>
      </c>
      <c r="AQ7">
        <f t="shared" si="27"/>
        <v>3905228063.3436203</v>
      </c>
      <c r="AR7" s="6">
        <f t="shared" si="28"/>
        <v>82698094.58576107</v>
      </c>
      <c r="AS7">
        <v>2024</v>
      </c>
      <c r="AT7">
        <f t="shared" si="29"/>
        <v>339.2378162556198</v>
      </c>
      <c r="AU7">
        <f t="shared" si="30"/>
        <v>-9.9312108518471724</v>
      </c>
      <c r="AV7">
        <f t="shared" si="31"/>
        <v>95.048668644109256</v>
      </c>
      <c r="AW7" s="6">
        <f t="shared" si="32"/>
        <v>82.698094585761069</v>
      </c>
      <c r="AX7">
        <v>2024</v>
      </c>
      <c r="AY7">
        <f t="shared" si="33"/>
        <v>1.7695377983063414</v>
      </c>
      <c r="AZ7">
        <f t="shared" si="34"/>
        <v>1.7924592723776669</v>
      </c>
      <c r="BA7">
        <f t="shared" si="35"/>
        <v>1.8245493360775229</v>
      </c>
      <c r="BB7">
        <f t="shared" si="36"/>
        <v>1.8520551049631138</v>
      </c>
    </row>
    <row r="8" spans="1:54" x14ac:dyDescent="0.35">
      <c r="A8" t="s">
        <v>18</v>
      </c>
      <c r="B8">
        <v>1</v>
      </c>
      <c r="E8">
        <v>2025</v>
      </c>
      <c r="F8">
        <f t="shared" si="0"/>
        <v>5</v>
      </c>
      <c r="G8">
        <f t="shared" si="1"/>
        <v>1.0401129943502825</v>
      </c>
      <c r="H8">
        <f t="shared" si="2"/>
        <v>20388937980.195694</v>
      </c>
      <c r="I8">
        <f t="shared" si="3"/>
        <v>28269390473.587231</v>
      </c>
      <c r="J8">
        <f t="shared" si="4"/>
        <v>9187551903.9158497</v>
      </c>
      <c r="K8">
        <f t="shared" si="37"/>
        <v>251579900</v>
      </c>
      <c r="L8">
        <f t="shared" si="5"/>
        <v>6289497500</v>
      </c>
      <c r="M8">
        <f t="shared" si="38"/>
        <v>1090237220.8716431</v>
      </c>
      <c r="N8">
        <f t="shared" si="6"/>
        <v>251579900</v>
      </c>
      <c r="O8">
        <f t="shared" si="7"/>
        <v>0.19305098012969998</v>
      </c>
      <c r="P8">
        <f>O8*H8</f>
        <v>3936104460.880444</v>
      </c>
      <c r="Q8">
        <f t="shared" si="8"/>
        <v>14728352436.738947</v>
      </c>
      <c r="R8">
        <f t="shared" si="9"/>
        <v>508849028.52457023</v>
      </c>
      <c r="S8">
        <f>$B$20*I8</f>
        <v>3731559542.5135145</v>
      </c>
      <c r="T8">
        <f t="shared" si="10"/>
        <v>113077561.89434902</v>
      </c>
      <c r="U8">
        <f t="shared" si="11"/>
        <v>9187551903.9158497</v>
      </c>
      <c r="V8">
        <f t="shared" si="12"/>
        <v>6289497500</v>
      </c>
      <c r="W8">
        <f t="shared" si="13"/>
        <v>2898054403.9158497</v>
      </c>
      <c r="X8">
        <f>Q8*$B$28</f>
        <v>1575933710.7310672</v>
      </c>
      <c r="Y8">
        <f>R8*$B$26</f>
        <v>40707922.281965621</v>
      </c>
      <c r="Z8">
        <f>S8*$B$25</f>
        <v>272403846.60348654</v>
      </c>
      <c r="AA8">
        <f>T8*$B$30</f>
        <v>16735479.160363656</v>
      </c>
      <c r="AB8" s="6">
        <f>V8*$B$29</f>
        <v>798766182.5</v>
      </c>
      <c r="AC8">
        <f>W8*$B$30</f>
        <v>428912051.77954572</v>
      </c>
      <c r="AD8">
        <f t="shared" si="14"/>
        <v>3133459193.0564289</v>
      </c>
      <c r="AE8">
        <f t="shared" si="15"/>
        <v>4220934886.4551291</v>
      </c>
      <c r="AF8" s="6">
        <f t="shared" si="16"/>
        <v>284830425.5746851</v>
      </c>
      <c r="AG8">
        <f t="shared" si="17"/>
        <v>211557971.48585701</v>
      </c>
      <c r="AH8">
        <f t="shared" si="18"/>
        <v>2916105112.7627401</v>
      </c>
      <c r="AI8">
        <f t="shared" si="19"/>
        <v>3928147470.4715447</v>
      </c>
      <c r="AJ8" s="6">
        <f t="shared" si="20"/>
        <v>-7956990.4088993073</v>
      </c>
      <c r="AK8">
        <f t="shared" si="21"/>
        <v>310091821.21899593</v>
      </c>
      <c r="AL8">
        <f t="shared" si="22"/>
        <v>3014638962.4958792</v>
      </c>
      <c r="AM8">
        <f t="shared" si="23"/>
        <v>4060877765.7174363</v>
      </c>
      <c r="AN8" s="6">
        <f t="shared" si="24"/>
        <v>124773304.83699226</v>
      </c>
      <c r="AO8">
        <f t="shared" si="25"/>
        <v>298499603.60333252</v>
      </c>
      <c r="AP8">
        <f t="shared" si="26"/>
        <v>3003046744.8802156</v>
      </c>
      <c r="AQ8">
        <f t="shared" si="27"/>
        <v>4045262436.8649783</v>
      </c>
      <c r="AR8" s="6">
        <f t="shared" si="28"/>
        <v>109157975.98453426</v>
      </c>
      <c r="AS8">
        <v>2025</v>
      </c>
      <c r="AT8">
        <f t="shared" si="29"/>
        <v>428.91205177954572</v>
      </c>
      <c r="AU8">
        <f t="shared" si="30"/>
        <v>-7.9569904088993075</v>
      </c>
      <c r="AV8">
        <f t="shared" si="31"/>
        <v>124.77330483699227</v>
      </c>
      <c r="AW8" s="6">
        <f t="shared" si="32"/>
        <v>109.15797598453426</v>
      </c>
      <c r="AX8">
        <v>2025</v>
      </c>
      <c r="AY8">
        <f t="shared" si="33"/>
        <v>2.2372979998230362</v>
      </c>
      <c r="AZ8">
        <f t="shared" si="34"/>
        <v>2.2662785438621942</v>
      </c>
      <c r="BA8">
        <f t="shared" si="35"/>
        <v>2.3068513055170161</v>
      </c>
      <c r="BB8">
        <f t="shared" si="36"/>
        <v>2.3416279583640063</v>
      </c>
    </row>
    <row r="9" spans="1:54" x14ac:dyDescent="0.35">
      <c r="A9" s="3" t="s">
        <v>5</v>
      </c>
      <c r="E9">
        <v>2026</v>
      </c>
      <c r="F9">
        <f t="shared" si="0"/>
        <v>6</v>
      </c>
      <c r="G9">
        <f t="shared" si="1"/>
        <v>1.0401129943502825</v>
      </c>
      <c r="H9">
        <f t="shared" si="2"/>
        <v>21206799334.203541</v>
      </c>
      <c r="I9">
        <f t="shared" si="3"/>
        <v>29403360373.940159</v>
      </c>
      <c r="J9">
        <f t="shared" si="4"/>
        <v>9556092121.5305519</v>
      </c>
      <c r="K9">
        <f t="shared" si="37"/>
        <v>251579900</v>
      </c>
      <c r="L9">
        <f t="shared" si="5"/>
        <v>6037917600</v>
      </c>
      <c r="M9">
        <f t="shared" si="38"/>
        <v>1133969900.3529282</v>
      </c>
      <c r="N9">
        <f t="shared" si="6"/>
        <v>251579900</v>
      </c>
      <c r="O9">
        <f t="shared" si="7"/>
        <v>0.19112047032840299</v>
      </c>
      <c r="P9">
        <f>O9*H9</f>
        <v>4053053462.913044</v>
      </c>
      <c r="Q9">
        <f t="shared" si="8"/>
        <v>15319150754.822823</v>
      </c>
      <c r="R9">
        <f t="shared" si="9"/>
        <v>529260486.73092294</v>
      </c>
      <c r="S9">
        <f>$B$20*I9</f>
        <v>3881243569.3601012</v>
      </c>
      <c r="T9">
        <f t="shared" si="10"/>
        <v>117613441.49576074</v>
      </c>
      <c r="U9">
        <f t="shared" si="11"/>
        <v>9556092121.5305519</v>
      </c>
      <c r="V9">
        <f t="shared" si="12"/>
        <v>6037917600</v>
      </c>
      <c r="W9">
        <f t="shared" si="13"/>
        <v>3518174521.5305519</v>
      </c>
      <c r="X9">
        <f>Q9*$B$28</f>
        <v>1639149130.766042</v>
      </c>
      <c r="Y9">
        <f>R9*$B$26</f>
        <v>42340838.938473836</v>
      </c>
      <c r="Z9">
        <f>S9*$B$25</f>
        <v>283330780.56328738</v>
      </c>
      <c r="AA9">
        <f>T9*$B$30</f>
        <v>17406789.341372587</v>
      </c>
      <c r="AB9" s="6">
        <f>V9*$B$29</f>
        <v>766815535.20000005</v>
      </c>
      <c r="AC9">
        <f>W9*$B$30</f>
        <v>520689829.18652165</v>
      </c>
      <c r="AD9">
        <f t="shared" si="14"/>
        <v>3269732903.995697</v>
      </c>
      <c r="AE9">
        <f t="shared" si="15"/>
        <v>4404502766.287385</v>
      </c>
      <c r="AF9" s="6">
        <f t="shared" si="16"/>
        <v>351449303.37434101</v>
      </c>
      <c r="AG9">
        <f t="shared" si="17"/>
        <v>256826740.07173029</v>
      </c>
      <c r="AH9">
        <f t="shared" si="18"/>
        <v>3005869814.8809056</v>
      </c>
      <c r="AI9">
        <f t="shared" si="19"/>
        <v>4049065261.1300025</v>
      </c>
      <c r="AJ9" s="6">
        <f t="shared" si="20"/>
        <v>-3988201.7830414772</v>
      </c>
      <c r="AK9">
        <f t="shared" si="21"/>
        <v>376444673.80376905</v>
      </c>
      <c r="AL9">
        <f t="shared" si="22"/>
        <v>3125487748.6129446</v>
      </c>
      <c r="AM9">
        <f t="shared" si="23"/>
        <v>4210196930.1346827</v>
      </c>
      <c r="AN9" s="6">
        <f t="shared" si="24"/>
        <v>157143467.22163868</v>
      </c>
      <c r="AO9">
        <f t="shared" si="25"/>
        <v>362371975.71764684</v>
      </c>
      <c r="AP9">
        <f t="shared" si="26"/>
        <v>3111415050.5268221</v>
      </c>
      <c r="AQ9">
        <f t="shared" si="27"/>
        <v>4191240263.192955</v>
      </c>
      <c r="AR9" s="6">
        <f t="shared" si="28"/>
        <v>138186800.27991104</v>
      </c>
      <c r="AS9">
        <v>2026</v>
      </c>
      <c r="AT9">
        <f t="shared" si="29"/>
        <v>520.68982918652171</v>
      </c>
      <c r="AU9">
        <f t="shared" si="30"/>
        <v>-3.9882017830414771</v>
      </c>
      <c r="AV9">
        <f t="shared" si="31"/>
        <v>157.14346722163867</v>
      </c>
      <c r="AW9" s="6">
        <f t="shared" si="32"/>
        <v>138.18680027991104</v>
      </c>
      <c r="AX9">
        <v>2026</v>
      </c>
      <c r="AY9">
        <f t="shared" si="33"/>
        <v>2.7160307306215858</v>
      </c>
      <c r="AZ9">
        <f t="shared" si="34"/>
        <v>2.7512124758368914</v>
      </c>
      <c r="BA9">
        <f t="shared" si="35"/>
        <v>2.8004669191383194</v>
      </c>
      <c r="BB9">
        <f t="shared" si="36"/>
        <v>2.8426850133966859</v>
      </c>
    </row>
    <row r="10" spans="1:54" x14ac:dyDescent="0.35">
      <c r="A10" t="s">
        <v>6</v>
      </c>
      <c r="B10">
        <f>B5*B7</f>
        <v>3400071360</v>
      </c>
      <c r="E10">
        <v>2027</v>
      </c>
      <c r="F10">
        <f t="shared" si="0"/>
        <v>7</v>
      </c>
      <c r="G10">
        <f t="shared" si="1"/>
        <v>1.0401129943502825</v>
      </c>
      <c r="H10">
        <f t="shared" si="2"/>
        <v>22057467556.084023</v>
      </c>
      <c r="I10">
        <f t="shared" si="3"/>
        <v>30582817202.499344</v>
      </c>
      <c r="J10">
        <f t="shared" si="4"/>
        <v>9939415590.8122864</v>
      </c>
      <c r="K10">
        <f t="shared" si="37"/>
        <v>251579900</v>
      </c>
      <c r="L10">
        <f t="shared" si="5"/>
        <v>5786337700</v>
      </c>
      <c r="M10">
        <f t="shared" si="38"/>
        <v>1179456828.559185</v>
      </c>
      <c r="N10">
        <f t="shared" si="6"/>
        <v>251579900</v>
      </c>
      <c r="O10">
        <f t="shared" si="7"/>
        <v>0.18920926562511897</v>
      </c>
      <c r="P10">
        <f>O10*H10</f>
        <v>4173477237.8365455</v>
      </c>
      <c r="Q10">
        <f t="shared" si="8"/>
        <v>15933647762.502159</v>
      </c>
      <c r="R10">
        <f t="shared" si="9"/>
        <v>550490709.6449883</v>
      </c>
      <c r="S10">
        <f>$B$20*I10</f>
        <v>4036931870.7299137</v>
      </c>
      <c r="T10">
        <f t="shared" si="10"/>
        <v>122331268.80999748</v>
      </c>
      <c r="U10">
        <f t="shared" si="11"/>
        <v>9939415590.8122864</v>
      </c>
      <c r="V10">
        <f t="shared" si="12"/>
        <v>5786337700</v>
      </c>
      <c r="W10">
        <f t="shared" si="13"/>
        <v>4153077890.8122864</v>
      </c>
      <c r="X10">
        <f>Q10*$B$28</f>
        <v>1704900310.5877309</v>
      </c>
      <c r="Y10">
        <f>R10*$B$26</f>
        <v>44039256.771599062</v>
      </c>
      <c r="Z10">
        <f>S10*$B$25</f>
        <v>294696026.56328368</v>
      </c>
      <c r="AA10">
        <f>T10*$B$30</f>
        <v>18105027.783879627</v>
      </c>
      <c r="AB10" s="6">
        <f>V10*$B$29</f>
        <v>734864887.89999998</v>
      </c>
      <c r="AC10">
        <f>W10*$B$30</f>
        <v>614655527.84021831</v>
      </c>
      <c r="AD10">
        <f t="shared" si="14"/>
        <v>3411261037.4467115</v>
      </c>
      <c r="AE10">
        <f t="shared" si="15"/>
        <v>4595148630.5201235</v>
      </c>
      <c r="AF10" s="6">
        <f t="shared" si="16"/>
        <v>421671392.68357801</v>
      </c>
      <c r="AG10">
        <f t="shared" si="17"/>
        <v>303174686.02929688</v>
      </c>
      <c r="AH10">
        <f t="shared" si="18"/>
        <v>3099780195.6357899</v>
      </c>
      <c r="AI10">
        <f t="shared" si="19"/>
        <v>4175567499.6805959</v>
      </c>
      <c r="AJ10" s="6">
        <f t="shared" si="20"/>
        <v>2090261.8440504074</v>
      </c>
      <c r="AK10">
        <f t="shared" si="21"/>
        <v>444379334.31691462</v>
      </c>
      <c r="AL10">
        <f t="shared" si="22"/>
        <v>3240984843.9234076</v>
      </c>
      <c r="AM10">
        <f t="shared" si="23"/>
        <v>4365777612.3278484</v>
      </c>
      <c r="AN10" s="6">
        <f t="shared" si="24"/>
        <v>192300374.49130297</v>
      </c>
      <c r="AO10">
        <f t="shared" si="25"/>
        <v>427767022.75366545</v>
      </c>
      <c r="AP10">
        <f t="shared" si="26"/>
        <v>3224372532.3601584</v>
      </c>
      <c r="AQ10">
        <f t="shared" si="27"/>
        <v>4343399952.016407</v>
      </c>
      <c r="AR10" s="6">
        <f t="shared" si="28"/>
        <v>169922714.17986155</v>
      </c>
      <c r="AS10">
        <v>2027</v>
      </c>
      <c r="AT10">
        <f t="shared" si="29"/>
        <v>614.65552784021827</v>
      </c>
      <c r="AU10">
        <f t="shared" si="30"/>
        <v>2.0902618440504073</v>
      </c>
      <c r="AV10">
        <f t="shared" si="31"/>
        <v>192.30037449130296</v>
      </c>
      <c r="AW10" s="6">
        <f t="shared" si="32"/>
        <v>169.92271417986154</v>
      </c>
      <c r="AX10">
        <v>2027</v>
      </c>
      <c r="AY10">
        <f t="shared" si="33"/>
        <v>3.2061761317070849</v>
      </c>
      <c r="AZ10">
        <f t="shared" si="34"/>
        <v>3.2477069106152081</v>
      </c>
      <c r="BA10">
        <f t="shared" si="35"/>
        <v>3.3058500010865801</v>
      </c>
      <c r="BB10">
        <f t="shared" si="36"/>
        <v>3.355686935776327</v>
      </c>
    </row>
    <row r="11" spans="1:54" x14ac:dyDescent="0.35">
      <c r="A11" s="2" t="s">
        <v>9</v>
      </c>
      <c r="B11" s="2">
        <f>B10/B6</f>
        <v>0.14641116559788758</v>
      </c>
      <c r="E11">
        <v>2028</v>
      </c>
      <c r="F11">
        <f t="shared" si="0"/>
        <v>8</v>
      </c>
      <c r="G11">
        <f t="shared" si="1"/>
        <v>1.0401129943502825</v>
      </c>
      <c r="H11">
        <f t="shared" si="2"/>
        <v>22942258627.542759</v>
      </c>
      <c r="I11">
        <f t="shared" si="3"/>
        <v>31809585576.158916</v>
      </c>
      <c r="J11">
        <f t="shared" si="4"/>
        <v>10338115312.251648</v>
      </c>
      <c r="K11">
        <f t="shared" si="37"/>
        <v>251579900</v>
      </c>
      <c r="L11">
        <f t="shared" si="5"/>
        <v>5534757800</v>
      </c>
      <c r="M11">
        <f t="shared" si="38"/>
        <v>1226768373.6595726</v>
      </c>
      <c r="N11">
        <f t="shared" si="6"/>
        <v>251579900</v>
      </c>
      <c r="O11">
        <f t="shared" si="7"/>
        <v>0.18731717296886777</v>
      </c>
      <c r="P11">
        <f>O11*H11</f>
        <v>4297479027.6319256</v>
      </c>
      <c r="Q11">
        <f t="shared" si="8"/>
        <v>16572794085.178797</v>
      </c>
      <c r="R11">
        <f t="shared" si="9"/>
        <v>572572540.37086058</v>
      </c>
      <c r="S11">
        <f>$B$20*I11</f>
        <v>4198865296.0529771</v>
      </c>
      <c r="T11">
        <f t="shared" si="10"/>
        <v>127238342.30463578</v>
      </c>
      <c r="U11">
        <f t="shared" si="11"/>
        <v>10338115312.251648</v>
      </c>
      <c r="V11">
        <f t="shared" si="12"/>
        <v>5534757800</v>
      </c>
      <c r="W11">
        <f t="shared" si="13"/>
        <v>4803357512.2516479</v>
      </c>
      <c r="X11">
        <f>Q11*$B$28</f>
        <v>1773288967.1141312</v>
      </c>
      <c r="Y11">
        <f>R11*$B$26</f>
        <v>45805803.229668848</v>
      </c>
      <c r="Z11">
        <f>S11*$B$25</f>
        <v>306517166.61186731</v>
      </c>
      <c r="AA11">
        <f>T11*$B$30</f>
        <v>18831274.661086094</v>
      </c>
      <c r="AB11" s="6">
        <f>V11*$B$29</f>
        <v>702914240.60000002</v>
      </c>
      <c r="AC11">
        <f>W11*$B$30</f>
        <v>710896911.81324387</v>
      </c>
      <c r="AD11">
        <f t="shared" si="14"/>
        <v>3558254364.0299973</v>
      </c>
      <c r="AE11">
        <f t="shared" si="15"/>
        <v>4793156398.3016109</v>
      </c>
      <c r="AF11" s="6">
        <f t="shared" si="16"/>
        <v>495677370.66968536</v>
      </c>
      <c r="AG11">
        <f t="shared" si="17"/>
        <v>350645098.39437026</v>
      </c>
      <c r="AH11">
        <f t="shared" si="18"/>
        <v>3198002550.6111236</v>
      </c>
      <c r="AI11">
        <f t="shared" si="19"/>
        <v>4307878195.0500698</v>
      </c>
      <c r="AJ11" s="6">
        <f t="shared" si="20"/>
        <v>10399167.418144226</v>
      </c>
      <c r="AK11">
        <f t="shared" si="21"/>
        <v>513959253.81092632</v>
      </c>
      <c r="AL11">
        <f t="shared" si="22"/>
        <v>3361316706.0276799</v>
      </c>
      <c r="AM11">
        <f t="shared" si="23"/>
        <v>4527870980.5241022</v>
      </c>
      <c r="AN11" s="6">
        <f t="shared" si="24"/>
        <v>230391952.89217663</v>
      </c>
      <c r="AO11">
        <f t="shared" si="25"/>
        <v>494745823.76191974</v>
      </c>
      <c r="AP11">
        <f t="shared" si="26"/>
        <v>3342103275.978673</v>
      </c>
      <c r="AQ11">
        <f t="shared" si="27"/>
        <v>4501989476.3506861</v>
      </c>
      <c r="AR11" s="6">
        <f t="shared" si="28"/>
        <v>204510448.71876049</v>
      </c>
      <c r="AS11">
        <v>2028</v>
      </c>
      <c r="AT11">
        <f t="shared" si="29"/>
        <v>710.89691181324383</v>
      </c>
      <c r="AU11">
        <f t="shared" si="30"/>
        <v>10.399167418144225</v>
      </c>
      <c r="AV11">
        <f t="shared" si="31"/>
        <v>230.39195289217662</v>
      </c>
      <c r="AW11" s="6">
        <f t="shared" si="32"/>
        <v>204.5104487187605</v>
      </c>
      <c r="AX11">
        <v>2028</v>
      </c>
      <c r="AY11">
        <f t="shared" si="33"/>
        <v>3.7081919994582724</v>
      </c>
      <c r="AZ11">
        <f t="shared" si="34"/>
        <v>3.7562255745807884</v>
      </c>
      <c r="BA11">
        <f t="shared" si="35"/>
        <v>3.8234725797523117</v>
      </c>
      <c r="BB11">
        <f t="shared" si="36"/>
        <v>3.8811128698993316</v>
      </c>
    </row>
    <row r="12" spans="1:54" x14ac:dyDescent="0.35">
      <c r="E12">
        <v>2029</v>
      </c>
      <c r="F12">
        <f t="shared" si="0"/>
        <v>9</v>
      </c>
      <c r="G12">
        <f t="shared" si="1"/>
        <v>1.0401129943502825</v>
      </c>
      <c r="H12">
        <f t="shared" si="2"/>
        <v>23862541318.252102</v>
      </c>
      <c r="I12">
        <f t="shared" si="3"/>
        <v>33085563302.66021</v>
      </c>
      <c r="J12">
        <f t="shared" si="4"/>
        <v>10752808073.364569</v>
      </c>
      <c r="K12">
        <f t="shared" si="37"/>
        <v>251579900</v>
      </c>
      <c r="L12">
        <f t="shared" si="5"/>
        <v>5283177900</v>
      </c>
      <c r="M12">
        <f t="shared" si="38"/>
        <v>1275977726.5012932</v>
      </c>
      <c r="N12">
        <f t="shared" si="6"/>
        <v>251579900</v>
      </c>
      <c r="O12">
        <f t="shared" si="7"/>
        <v>0.18544400123917909</v>
      </c>
      <c r="P12">
        <f>O12*H12</f>
        <v>4425165141.7919054</v>
      </c>
      <c r="Q12">
        <f t="shared" si="8"/>
        <v>17237578480.68597</v>
      </c>
      <c r="R12">
        <f t="shared" si="9"/>
        <v>595540139.44788384</v>
      </c>
      <c r="S12">
        <f>$B$20*I12</f>
        <v>4367294355.951148</v>
      </c>
      <c r="T12">
        <f t="shared" si="10"/>
        <v>132342253.21064095</v>
      </c>
      <c r="U12">
        <f t="shared" si="11"/>
        <v>10752808073.364569</v>
      </c>
      <c r="V12">
        <f t="shared" si="12"/>
        <v>5283177900</v>
      </c>
      <c r="W12">
        <f t="shared" si="13"/>
        <v>5469630173.3645687</v>
      </c>
      <c r="X12">
        <f>Q12*$B$28</f>
        <v>1844420897.4333987</v>
      </c>
      <c r="Y12">
        <f>R12*$B$26</f>
        <v>47643211.155830711</v>
      </c>
      <c r="Z12">
        <f>S12*$B$25</f>
        <v>318812487.98443377</v>
      </c>
      <c r="AA12">
        <f>T12*$B$30</f>
        <v>19586653.475174859</v>
      </c>
      <c r="AB12" s="6">
        <f>V12*$B$29</f>
        <v>670963593.29999995</v>
      </c>
      <c r="AC12">
        <f>W12*$B$30</f>
        <v>809505265.65795612</v>
      </c>
      <c r="AD12">
        <f t="shared" si="14"/>
        <v>3710932109.006794</v>
      </c>
      <c r="AE12">
        <f t="shared" si="15"/>
        <v>4998821377.627306</v>
      </c>
      <c r="AF12" s="6">
        <f t="shared" si="16"/>
        <v>573656235.83540058</v>
      </c>
      <c r="AG12">
        <f t="shared" si="17"/>
        <v>399283002.65561348</v>
      </c>
      <c r="AH12">
        <f t="shared" si="18"/>
        <v>3300709846.0044513</v>
      </c>
      <c r="AI12">
        <f t="shared" si="19"/>
        <v>4446230341.8339844</v>
      </c>
      <c r="AJ12" s="6">
        <f t="shared" si="20"/>
        <v>21065200.042078972</v>
      </c>
      <c r="AK12">
        <f t="shared" si="21"/>
        <v>585250428.55000889</v>
      </c>
      <c r="AL12">
        <f t="shared" si="22"/>
        <v>3486677271.8988466</v>
      </c>
      <c r="AM12">
        <f t="shared" si="23"/>
        <v>4696738278.0602903</v>
      </c>
      <c r="AN12" s="6">
        <f t="shared" si="24"/>
        <v>271573136.26838493</v>
      </c>
      <c r="AO12">
        <f t="shared" si="25"/>
        <v>563371907.85655057</v>
      </c>
      <c r="AP12">
        <f t="shared" si="26"/>
        <v>3464798751.2053885</v>
      </c>
      <c r="AQ12">
        <f t="shared" si="27"/>
        <v>4667266756.1513128</v>
      </c>
      <c r="AR12" s="6">
        <f t="shared" si="28"/>
        <v>242101614.35940742</v>
      </c>
      <c r="AS12">
        <v>2029</v>
      </c>
      <c r="AT12">
        <f t="shared" si="29"/>
        <v>809.5052656579561</v>
      </c>
      <c r="AU12">
        <f t="shared" si="30"/>
        <v>21.06520004207897</v>
      </c>
      <c r="AV12">
        <f t="shared" si="31"/>
        <v>271.57313626838493</v>
      </c>
      <c r="AW12" s="6">
        <f t="shared" si="32"/>
        <v>242.10161435940742</v>
      </c>
      <c r="AX12">
        <v>2029</v>
      </c>
      <c r="AY12">
        <f t="shared" si="33"/>
        <v>4.2225544938374471</v>
      </c>
      <c r="AZ12">
        <f t="shared" si="34"/>
        <v>4.277250795571093</v>
      </c>
      <c r="BA12">
        <f t="shared" si="35"/>
        <v>4.3538256179981971</v>
      </c>
      <c r="BB12">
        <f t="shared" si="36"/>
        <v>4.4194611800785717</v>
      </c>
    </row>
    <row r="13" spans="1:54" x14ac:dyDescent="0.35">
      <c r="A13" t="s">
        <v>12</v>
      </c>
      <c r="B13">
        <v>1770</v>
      </c>
      <c r="E13">
        <v>2030</v>
      </c>
      <c r="F13">
        <f t="shared" si="0"/>
        <v>10</v>
      </c>
      <c r="G13">
        <f t="shared" si="1"/>
        <v>1.0401129943502825</v>
      </c>
      <c r="H13">
        <f t="shared" si="2"/>
        <v>24819739303.334526</v>
      </c>
      <c r="I13">
        <f t="shared" si="3"/>
        <v>34412724316.495728</v>
      </c>
      <c r="J13">
        <f t="shared" si="4"/>
        <v>11184135402.861113</v>
      </c>
      <c r="K13">
        <f t="shared" si="37"/>
        <v>251579900</v>
      </c>
      <c r="L13">
        <f t="shared" si="5"/>
        <v>5031598000</v>
      </c>
      <c r="M13">
        <f t="shared" si="38"/>
        <v>1327161013.8355179</v>
      </c>
      <c r="N13">
        <f t="shared" si="6"/>
        <v>251579900</v>
      </c>
      <c r="O13">
        <f t="shared" si="7"/>
        <v>0.1835895612267873</v>
      </c>
      <c r="P13">
        <f>O13*H13</f>
        <v>4556645048.4624329</v>
      </c>
      <c r="Q13">
        <f t="shared" si="8"/>
        <v>17929029368.894276</v>
      </c>
      <c r="R13">
        <f t="shared" si="9"/>
        <v>619429037.69692314</v>
      </c>
      <c r="S13">
        <f>$B$20*I13</f>
        <v>4542479609.7774363</v>
      </c>
      <c r="T13">
        <f t="shared" si="10"/>
        <v>137650897.26598305</v>
      </c>
      <c r="U13">
        <f t="shared" si="11"/>
        <v>11184135402.861113</v>
      </c>
      <c r="V13">
        <f t="shared" si="12"/>
        <v>5031598000</v>
      </c>
      <c r="W13">
        <f t="shared" si="13"/>
        <v>6152537402.8611126</v>
      </c>
      <c r="X13">
        <f>Q13*$B$28</f>
        <v>1918406142.4716876</v>
      </c>
      <c r="Y13">
        <f>R13*$B$26</f>
        <v>49554323.01575385</v>
      </c>
      <c r="Z13">
        <f>S13*$B$25</f>
        <v>331601011.51375282</v>
      </c>
      <c r="AA13">
        <f>T13*$B$30</f>
        <v>20372332.79536549</v>
      </c>
      <c r="AB13" s="6">
        <f>V13*$B$29</f>
        <v>639012946</v>
      </c>
      <c r="AC13">
        <f>W13*$B$30</f>
        <v>910575535.62344468</v>
      </c>
      <c r="AD13">
        <f t="shared" si="14"/>
        <v>3869522291.4200039</v>
      </c>
      <c r="AE13">
        <f t="shared" si="15"/>
        <v>5212450722.1806202</v>
      </c>
      <c r="AF13" s="6">
        <f t="shared" si="16"/>
        <v>655805673.71818733</v>
      </c>
      <c r="AG13">
        <f t="shared" si="17"/>
        <v>449135230.40886122</v>
      </c>
      <c r="AH13">
        <f t="shared" si="18"/>
        <v>3408081986.2054205</v>
      </c>
      <c r="AI13">
        <f t="shared" si="19"/>
        <v>4590866280.7387934</v>
      </c>
      <c r="AJ13" s="6">
        <f t="shared" si="20"/>
        <v>34221232.276360512</v>
      </c>
      <c r="AK13">
        <f t="shared" si="21"/>
        <v>658321502.10613906</v>
      </c>
      <c r="AL13">
        <f t="shared" si="22"/>
        <v>3617268257.9026985</v>
      </c>
      <c r="AM13">
        <f t="shared" si="23"/>
        <v>4872651227.5257549</v>
      </c>
      <c r="AN13" s="6">
        <f t="shared" si="24"/>
        <v>316006179.06332207</v>
      </c>
      <c r="AO13">
        <f t="shared" si="25"/>
        <v>633711352.49469459</v>
      </c>
      <c r="AP13">
        <f t="shared" si="26"/>
        <v>3592658108.291254</v>
      </c>
      <c r="AQ13">
        <f t="shared" si="27"/>
        <v>4839500057.3155241</v>
      </c>
      <c r="AR13" s="6">
        <f t="shared" si="28"/>
        <v>282855008.85309124</v>
      </c>
      <c r="AS13">
        <v>2030</v>
      </c>
      <c r="AT13">
        <f t="shared" si="29"/>
        <v>910.57553562344469</v>
      </c>
      <c r="AU13">
        <f t="shared" si="30"/>
        <v>34.22123227636051</v>
      </c>
      <c r="AV13">
        <f t="shared" si="31"/>
        <v>316.00617906332207</v>
      </c>
      <c r="AW13" s="6">
        <f t="shared" si="32"/>
        <v>282.85500885309125</v>
      </c>
      <c r="AX13">
        <v>2030</v>
      </c>
      <c r="AY13">
        <f t="shared" si="33"/>
        <v>4.7497588750087791</v>
      </c>
      <c r="AZ13">
        <f t="shared" si="34"/>
        <v>4.8112842490373895</v>
      </c>
      <c r="BA13">
        <f t="shared" si="35"/>
        <v>4.8974197726774449</v>
      </c>
      <c r="BB13">
        <f t="shared" si="36"/>
        <v>4.9712502215117791</v>
      </c>
    </row>
    <row r="14" spans="1:54" x14ac:dyDescent="0.35">
      <c r="A14" t="s">
        <v>13</v>
      </c>
      <c r="B14">
        <v>1912</v>
      </c>
      <c r="E14">
        <v>2031</v>
      </c>
      <c r="F14">
        <f t="shared" si="0"/>
        <v>11</v>
      </c>
      <c r="G14">
        <f t="shared" si="1"/>
        <v>1.0401129943502825</v>
      </c>
      <c r="H14">
        <f t="shared" si="2"/>
        <v>25815333365.784668</v>
      </c>
      <c r="I14">
        <f t="shared" si="3"/>
        <v>35793121732.581146</v>
      </c>
      <c r="J14">
        <f t="shared" si="4"/>
        <v>11632764563.088873</v>
      </c>
      <c r="K14">
        <f t="shared" si="37"/>
        <v>251579900</v>
      </c>
      <c r="L14">
        <f t="shared" si="5"/>
        <v>4780018100</v>
      </c>
      <c r="M14">
        <f t="shared" si="38"/>
        <v>1380397416.0854187</v>
      </c>
      <c r="N14">
        <f t="shared" si="6"/>
        <v>251579900</v>
      </c>
      <c r="O14">
        <f t="shared" si="7"/>
        <v>0.18175366561451942</v>
      </c>
      <c r="P14">
        <f>O14*H14</f>
        <v>4692031468.2921724</v>
      </c>
      <c r="Q14">
        <f t="shared" si="8"/>
        <v>18648216422.674778</v>
      </c>
      <c r="R14">
        <f t="shared" si="9"/>
        <v>644276191.18646073</v>
      </c>
      <c r="S14">
        <f>$B$20*I14</f>
        <v>4724692068.7007113</v>
      </c>
      <c r="T14">
        <f t="shared" si="10"/>
        <v>143172486.9303247</v>
      </c>
      <c r="U14">
        <f t="shared" si="11"/>
        <v>11632764563.088873</v>
      </c>
      <c r="V14">
        <f t="shared" si="12"/>
        <v>4780018100</v>
      </c>
      <c r="W14">
        <f t="shared" si="13"/>
        <v>6852746463.0888729</v>
      </c>
      <c r="X14">
        <f>Q14*$B$28</f>
        <v>1995359157.2262013</v>
      </c>
      <c r="Y14">
        <f>R14*$B$26</f>
        <v>51542095.294916861</v>
      </c>
      <c r="Z14">
        <f>S14*$B$25</f>
        <v>344902521.01515192</v>
      </c>
      <c r="AA14">
        <f>T14*$B$30</f>
        <v>21189528.065688055</v>
      </c>
      <c r="AB14" s="6">
        <f>V14*$B$29</f>
        <v>607062298.70000005</v>
      </c>
      <c r="AC14">
        <f>W14*$B$30</f>
        <v>1014206476.5371531</v>
      </c>
      <c r="AD14">
        <f t="shared" si="14"/>
        <v>4034262076.8391113</v>
      </c>
      <c r="AE14">
        <f t="shared" si="15"/>
        <v>5434363906.4989328</v>
      </c>
      <c r="AF14" s="6">
        <f t="shared" si="16"/>
        <v>742332438.20676041</v>
      </c>
      <c r="AG14">
        <f t="shared" si="17"/>
        <v>500250491.80548769</v>
      </c>
      <c r="AH14">
        <f t="shared" si="18"/>
        <v>3520306092.1074457</v>
      </c>
      <c r="AI14">
        <f t="shared" si="19"/>
        <v>4742038073.4823418</v>
      </c>
      <c r="AJ14" s="6">
        <f t="shared" si="20"/>
        <v>50006605.190169334</v>
      </c>
      <c r="AK14">
        <f t="shared" si="21"/>
        <v>733243871.55050933</v>
      </c>
      <c r="AL14">
        <f t="shared" si="22"/>
        <v>3753299471.8524675</v>
      </c>
      <c r="AM14">
        <f t="shared" si="23"/>
        <v>5055892451.1165295</v>
      </c>
      <c r="AN14" s="6">
        <f t="shared" si="24"/>
        <v>363860982.82435703</v>
      </c>
      <c r="AO14">
        <f t="shared" si="25"/>
        <v>705832885.69815385</v>
      </c>
      <c r="AP14">
        <f t="shared" si="26"/>
        <v>3725888486.0001121</v>
      </c>
      <c r="AQ14">
        <f t="shared" si="27"/>
        <v>5018968406.6889782</v>
      </c>
      <c r="AR14" s="6">
        <f t="shared" si="28"/>
        <v>326936938.39680576</v>
      </c>
      <c r="AS14">
        <v>2031</v>
      </c>
      <c r="AT14">
        <f t="shared" si="29"/>
        <v>1014.2064765371531</v>
      </c>
      <c r="AU14">
        <f t="shared" si="30"/>
        <v>50.006605190169331</v>
      </c>
      <c r="AV14">
        <f t="shared" si="31"/>
        <v>363.86098282435705</v>
      </c>
      <c r="AW14" s="6">
        <f t="shared" si="32"/>
        <v>326.93693839680577</v>
      </c>
      <c r="AX14">
        <v>2031</v>
      </c>
      <c r="AY14">
        <f t="shared" si="33"/>
        <v>5.2903202695046101</v>
      </c>
      <c r="AZ14">
        <f t="shared" si="34"/>
        <v>5.358847734135499</v>
      </c>
      <c r="BA14">
        <f t="shared" si="35"/>
        <v>5.4547861846187429</v>
      </c>
      <c r="BB14">
        <f t="shared" si="36"/>
        <v>5.5370191421758097</v>
      </c>
    </row>
    <row r="15" spans="1:54" x14ac:dyDescent="0.35">
      <c r="A15" t="s">
        <v>14</v>
      </c>
      <c r="B15">
        <f>(B14-B13)/B13/2</f>
        <v>4.0112994350282483E-2</v>
      </c>
      <c r="E15">
        <v>2032</v>
      </c>
      <c r="F15">
        <f t="shared" si="0"/>
        <v>12</v>
      </c>
      <c r="G15">
        <f t="shared" si="1"/>
        <v>1.0401129943502825</v>
      </c>
      <c r="H15">
        <f t="shared" si="2"/>
        <v>26850863687.237045</v>
      </c>
      <c r="I15">
        <f t="shared" si="3"/>
        <v>37228891022.419151</v>
      </c>
      <c r="J15">
        <f t="shared" si="4"/>
        <v>12099389582.286224</v>
      </c>
      <c r="K15">
        <f t="shared" si="37"/>
        <v>251579900</v>
      </c>
      <c r="L15">
        <f t="shared" si="5"/>
        <v>4528438200</v>
      </c>
      <c r="M15">
        <f t="shared" si="38"/>
        <v>1435769289.8380051</v>
      </c>
      <c r="N15">
        <f t="shared" si="6"/>
        <v>251579900</v>
      </c>
      <c r="O15">
        <f t="shared" si="7"/>
        <v>0.17993612895837421</v>
      </c>
      <c r="P15">
        <f>O15*H15</f>
        <v>4831440471.0704126</v>
      </c>
      <c r="Q15">
        <f t="shared" si="8"/>
        <v>19396252222.680378</v>
      </c>
      <c r="R15">
        <f t="shared" si="9"/>
        <v>670120038.40354478</v>
      </c>
      <c r="S15">
        <f>$B$20*I15</f>
        <v>4914213614.9593287</v>
      </c>
      <c r="T15">
        <f t="shared" si="10"/>
        <v>148915564.08967674</v>
      </c>
      <c r="U15">
        <f t="shared" si="11"/>
        <v>12099389582.286224</v>
      </c>
      <c r="V15">
        <f t="shared" si="12"/>
        <v>4528438200</v>
      </c>
      <c r="W15">
        <f t="shared" si="13"/>
        <v>7570951382.2862244</v>
      </c>
      <c r="X15">
        <f>Q15*$B$28</f>
        <v>2075398987.8268003</v>
      </c>
      <c r="Y15">
        <f>R15*$B$26</f>
        <v>53609603.072283581</v>
      </c>
      <c r="Z15">
        <f>S15*$B$25</f>
        <v>358737593.89203095</v>
      </c>
      <c r="AA15">
        <f>T15*$B$30</f>
        <v>22039503.485272158</v>
      </c>
      <c r="AB15" s="6">
        <f>V15*$B$29</f>
        <v>575111651.39999998</v>
      </c>
      <c r="AC15">
        <f>W15*$B$30</f>
        <v>1120500804.578361</v>
      </c>
      <c r="AD15">
        <f t="shared" si="14"/>
        <v>4205398144.2547479</v>
      </c>
      <c r="AE15">
        <f t="shared" si="15"/>
        <v>5664893220.1999359</v>
      </c>
      <c r="AF15" s="6">
        <f t="shared" si="16"/>
        <v>833452749.12952328</v>
      </c>
      <c r="AG15">
        <f t="shared" si="17"/>
        <v>552679450.90689433</v>
      </c>
      <c r="AH15">
        <f t="shared" si="18"/>
        <v>3637576790.583281</v>
      </c>
      <c r="AI15">
        <f t="shared" si="19"/>
        <v>4900007892.7327366</v>
      </c>
      <c r="AJ15" s="6">
        <f t="shared" si="20"/>
        <v>68567421.662323952</v>
      </c>
      <c r="AK15">
        <f t="shared" si="21"/>
        <v>810091797.90462601</v>
      </c>
      <c r="AL15">
        <f t="shared" si="22"/>
        <v>3894989137.5810127</v>
      </c>
      <c r="AM15">
        <f t="shared" si="23"/>
        <v>5246755907.8512001</v>
      </c>
      <c r="AN15" s="6">
        <f t="shared" si="24"/>
        <v>415315436.78078747</v>
      </c>
      <c r="AO15">
        <f t="shared" si="25"/>
        <v>779807992.37548101</v>
      </c>
      <c r="AP15">
        <f t="shared" si="26"/>
        <v>3864705332.051868</v>
      </c>
      <c r="AQ15">
        <f t="shared" si="27"/>
        <v>5205962023.7196169</v>
      </c>
      <c r="AR15" s="6">
        <f t="shared" si="28"/>
        <v>374521552.64920425</v>
      </c>
      <c r="AS15">
        <v>2032</v>
      </c>
      <c r="AT15">
        <f t="shared" si="29"/>
        <v>1120.5008045783611</v>
      </c>
      <c r="AU15">
        <f t="shared" si="30"/>
        <v>68.567421662323952</v>
      </c>
      <c r="AV15">
        <f t="shared" si="31"/>
        <v>415.31543678078748</v>
      </c>
      <c r="AW15" s="6">
        <f t="shared" si="32"/>
        <v>374.52155264920424</v>
      </c>
      <c r="AX15">
        <v>2032</v>
      </c>
      <c r="AY15">
        <f t="shared" si="33"/>
        <v>5.8447744671249646</v>
      </c>
      <c r="AZ15">
        <f t="shared" si="34"/>
        <v>5.9204839809478269</v>
      </c>
      <c r="BA15">
        <f t="shared" si="35"/>
        <v>6.0264773002998346</v>
      </c>
      <c r="BB15">
        <f t="shared" si="36"/>
        <v>6.1173287168872692</v>
      </c>
    </row>
    <row r="16" spans="1:54" x14ac:dyDescent="0.35">
      <c r="E16">
        <v>2033</v>
      </c>
      <c r="F16">
        <f t="shared" si="0"/>
        <v>13</v>
      </c>
      <c r="G16">
        <f t="shared" si="1"/>
        <v>1.0401129943502825</v>
      </c>
      <c r="H16">
        <f t="shared" si="2"/>
        <v>27927932230.623394</v>
      </c>
      <c r="I16">
        <f t="shared" si="3"/>
        <v>38722253317.668732</v>
      </c>
      <c r="J16">
        <f t="shared" si="4"/>
        <v>12584732328.242338</v>
      </c>
      <c r="K16">
        <f t="shared" si="37"/>
        <v>251579900</v>
      </c>
      <c r="L16">
        <f t="shared" si="5"/>
        <v>4276858300</v>
      </c>
      <c r="M16">
        <f t="shared" si="38"/>
        <v>1493362295.2495804</v>
      </c>
      <c r="N16">
        <f t="shared" si="6"/>
        <v>251579900</v>
      </c>
      <c r="O16">
        <f t="shared" si="7"/>
        <v>0.17813676766879047</v>
      </c>
      <c r="P16">
        <f>O16*H16</f>
        <v>4974991575.2362843</v>
      </c>
      <c r="Q16">
        <f t="shared" si="8"/>
        <v>20174293978.505409</v>
      </c>
      <c r="R16">
        <f t="shared" si="9"/>
        <v>697000559.71803725</v>
      </c>
      <c r="S16">
        <f>$B$20*I16</f>
        <v>5111337437.9322729</v>
      </c>
      <c r="T16">
        <f t="shared" si="10"/>
        <v>154889013.27067506</v>
      </c>
      <c r="U16">
        <f t="shared" si="11"/>
        <v>12584732328.242338</v>
      </c>
      <c r="V16">
        <f t="shared" si="12"/>
        <v>4276858300</v>
      </c>
      <c r="W16">
        <f t="shared" si="13"/>
        <v>8307874028.2423382</v>
      </c>
      <c r="X16">
        <f>Q16*$B$28</f>
        <v>2158649455.700079</v>
      </c>
      <c r="Y16">
        <f>R16*$B$26</f>
        <v>55760044.777442984</v>
      </c>
      <c r="Z16">
        <f>S16*$B$25</f>
        <v>373127632.96905589</v>
      </c>
      <c r="AA16">
        <f>T16*$B$30</f>
        <v>22923573.964059908</v>
      </c>
      <c r="AB16" s="6">
        <f>V16*$B$29</f>
        <v>543161004.10000002</v>
      </c>
      <c r="AC16">
        <f>W16*$B$30</f>
        <v>1229565356.1798661</v>
      </c>
      <c r="AD16">
        <f t="shared" si="14"/>
        <v>4383187067.6905041</v>
      </c>
      <c r="AE16">
        <f t="shared" si="15"/>
        <v>5904384282.0328798</v>
      </c>
      <c r="AF16" s="6">
        <f t="shared" si="16"/>
        <v>929392706.79659557</v>
      </c>
      <c r="AG16">
        <f t="shared" si="17"/>
        <v>606474804.06169069</v>
      </c>
      <c r="AH16">
        <f t="shared" si="18"/>
        <v>3760096515.5723286</v>
      </c>
      <c r="AI16">
        <f t="shared" si="19"/>
        <v>5065048427.6888428</v>
      </c>
      <c r="AJ16" s="6">
        <f t="shared" si="20"/>
        <v>90056852.452558517</v>
      </c>
      <c r="AK16">
        <f t="shared" si="21"/>
        <v>888942521.02193022</v>
      </c>
      <c r="AL16">
        <f t="shared" si="22"/>
        <v>4042564232.532568</v>
      </c>
      <c r="AM16">
        <f t="shared" si="23"/>
        <v>5445547348.3248053</v>
      </c>
      <c r="AN16" s="6">
        <f t="shared" si="24"/>
        <v>470555773.088521</v>
      </c>
      <c r="AO16">
        <f t="shared" si="25"/>
        <v>855711024.90896082</v>
      </c>
      <c r="AP16">
        <f t="shared" si="26"/>
        <v>4009332736.4195986</v>
      </c>
      <c r="AQ16">
        <f t="shared" si="27"/>
        <v>5400782769.4264565</v>
      </c>
      <c r="AR16" s="6">
        <f t="shared" si="28"/>
        <v>425791194.1901722</v>
      </c>
      <c r="AS16">
        <v>2033</v>
      </c>
      <c r="AT16">
        <f t="shared" si="29"/>
        <v>1229.5653561798661</v>
      </c>
      <c r="AU16">
        <f t="shared" si="30"/>
        <v>90.056852452558516</v>
      </c>
      <c r="AV16">
        <f t="shared" si="31"/>
        <v>470.55577308852099</v>
      </c>
      <c r="AW16" s="6">
        <f t="shared" si="32"/>
        <v>425.79119419017218</v>
      </c>
      <c r="AX16">
        <v>2033</v>
      </c>
      <c r="AY16">
        <f t="shared" si="33"/>
        <v>6.4136787498030854</v>
      </c>
      <c r="AZ16">
        <f t="shared" si="34"/>
        <v>6.4967574900855087</v>
      </c>
      <c r="BA16">
        <f t="shared" si="35"/>
        <v>6.6130677264809012</v>
      </c>
      <c r="BB16">
        <f t="shared" si="36"/>
        <v>6.7127622148198096</v>
      </c>
    </row>
    <row r="17" spans="1:54" x14ac:dyDescent="0.35">
      <c r="A17" s="3" t="s">
        <v>19</v>
      </c>
      <c r="B17" s="1" t="s">
        <v>25</v>
      </c>
      <c r="E17">
        <v>2034</v>
      </c>
      <c r="F17">
        <f t="shared" si="0"/>
        <v>14</v>
      </c>
      <c r="G17">
        <f t="shared" si="1"/>
        <v>1.0401129943502825</v>
      </c>
      <c r="H17">
        <f t="shared" si="2"/>
        <v>29048205218.405457</v>
      </c>
      <c r="I17">
        <f t="shared" si="3"/>
        <v>40275518846.230576</v>
      </c>
      <c r="J17">
        <f t="shared" si="4"/>
        <v>13089543625.024937</v>
      </c>
      <c r="K17">
        <f t="shared" si="37"/>
        <v>251579900</v>
      </c>
      <c r="L17">
        <f t="shared" si="5"/>
        <v>4025278400</v>
      </c>
      <c r="M17">
        <f t="shared" si="38"/>
        <v>1553265528.5618439</v>
      </c>
      <c r="N17">
        <f t="shared" si="6"/>
        <v>251579900</v>
      </c>
      <c r="O17">
        <f t="shared" si="7"/>
        <v>0.17635539999210256</v>
      </c>
      <c r="P17">
        <f>O17*H17</f>
        <v>5122807850.3445749</v>
      </c>
      <c r="Q17">
        <f t="shared" si="8"/>
        <v>20983545318.886131</v>
      </c>
      <c r="R17">
        <f t="shared" si="9"/>
        <v>724959339.23215044</v>
      </c>
      <c r="S17">
        <f>$B$20*I17</f>
        <v>5316368487.7024364</v>
      </c>
      <c r="T17">
        <f t="shared" si="10"/>
        <v>161102075.38492244</v>
      </c>
      <c r="U17">
        <f t="shared" si="11"/>
        <v>13089543625.024937</v>
      </c>
      <c r="V17">
        <f t="shared" si="12"/>
        <v>4025278400</v>
      </c>
      <c r="W17">
        <f t="shared" si="13"/>
        <v>9064265225.0249367</v>
      </c>
      <c r="X17">
        <f>Q17*$B$28</f>
        <v>2245239349.1208162</v>
      </c>
      <c r="Y17">
        <f>R17*$B$26</f>
        <v>57996747.138572037</v>
      </c>
      <c r="Z17">
        <f>S17*$B$25</f>
        <v>388094899.60227782</v>
      </c>
      <c r="AA17">
        <f>T17*$B$30</f>
        <v>23843107.156968519</v>
      </c>
      <c r="AB17" s="6">
        <f>V17*$B$29</f>
        <v>511210356.80000001</v>
      </c>
      <c r="AC17">
        <f>W17*$B$30</f>
        <v>1341511253.3036907</v>
      </c>
      <c r="AD17">
        <f t="shared" si="14"/>
        <v>4567895713.1223259</v>
      </c>
      <c r="AE17">
        <f t="shared" si="15"/>
        <v>6153196574.5499458</v>
      </c>
      <c r="AF17" s="6">
        <f t="shared" si="16"/>
        <v>1030388724.2053709</v>
      </c>
      <c r="AG17">
        <f t="shared" si="17"/>
        <v>661691361.42682028</v>
      </c>
      <c r="AH17">
        <f t="shared" si="18"/>
        <v>3888075821.2454553</v>
      </c>
      <c r="AI17">
        <f t="shared" si="19"/>
        <v>5237443305.9298105</v>
      </c>
      <c r="AJ17" s="6">
        <f t="shared" si="20"/>
        <v>114635455.5852356</v>
      </c>
      <c r="AK17">
        <f t="shared" si="21"/>
        <v>969876379.07766819</v>
      </c>
      <c r="AL17">
        <f t="shared" si="22"/>
        <v>4196260838.8963032</v>
      </c>
      <c r="AM17">
        <f t="shared" si="23"/>
        <v>5652584787.7042713</v>
      </c>
      <c r="AN17" s="6">
        <f t="shared" si="24"/>
        <v>529776937.35969639</v>
      </c>
      <c r="AO17">
        <f t="shared" si="25"/>
        <v>933619318.17756844</v>
      </c>
      <c r="AP17">
        <f t="shared" si="26"/>
        <v>4160003777.9962034</v>
      </c>
      <c r="AQ17">
        <f t="shared" si="27"/>
        <v>5603744613.3778648</v>
      </c>
      <c r="AR17" s="6">
        <f t="shared" si="28"/>
        <v>480936763.03328991</v>
      </c>
      <c r="AS17">
        <v>2034</v>
      </c>
      <c r="AT17">
        <f t="shared" si="29"/>
        <v>1341.5112533036906</v>
      </c>
      <c r="AU17">
        <f t="shared" si="30"/>
        <v>114.63545558523559</v>
      </c>
      <c r="AV17">
        <f t="shared" si="31"/>
        <v>529.77693735969638</v>
      </c>
      <c r="AW17" s="6">
        <f t="shared" si="32"/>
        <v>480.93676303328994</v>
      </c>
      <c r="AX17">
        <v>2034</v>
      </c>
      <c r="AY17">
        <f t="shared" si="33"/>
        <v>6.9976127537192507</v>
      </c>
      <c r="AZ17">
        <f t="shared" si="34"/>
        <v>7.0882554059695</v>
      </c>
      <c r="BA17">
        <f t="shared" si="35"/>
        <v>7.2151551191198493</v>
      </c>
      <c r="BB17">
        <f t="shared" si="36"/>
        <v>7.3239263018201486</v>
      </c>
    </row>
    <row r="18" spans="1:54" x14ac:dyDescent="0.35">
      <c r="A18" t="s">
        <v>20</v>
      </c>
      <c r="B18">
        <v>0.52100000000000002</v>
      </c>
      <c r="E18">
        <v>2035</v>
      </c>
      <c r="F18">
        <f t="shared" si="0"/>
        <v>15</v>
      </c>
      <c r="G18">
        <f t="shared" si="1"/>
        <v>1.0401129943502825</v>
      </c>
      <c r="H18">
        <f t="shared" si="2"/>
        <v>30213415710.217205</v>
      </c>
      <c r="I18">
        <f t="shared" si="3"/>
        <v>41891090506.164124</v>
      </c>
      <c r="J18">
        <f t="shared" si="4"/>
        <v>13614604414.50334</v>
      </c>
      <c r="K18">
        <f t="shared" si="37"/>
        <v>251579900</v>
      </c>
      <c r="L18">
        <f t="shared" si="5"/>
        <v>3773698500</v>
      </c>
      <c r="M18">
        <f t="shared" si="38"/>
        <v>1615571659.933548</v>
      </c>
      <c r="N18">
        <f t="shared" si="6"/>
        <v>251579900</v>
      </c>
      <c r="O18">
        <f t="shared" si="7"/>
        <v>0.17459184599218155</v>
      </c>
      <c r="P18">
        <f>O18*H18</f>
        <v>5275016022.5760012</v>
      </c>
      <c r="Q18">
        <f t="shared" si="8"/>
        <v>21825258153.71151</v>
      </c>
      <c r="R18">
        <f t="shared" si="9"/>
        <v>754039629.11095428</v>
      </c>
      <c r="S18">
        <f>$B$20*I18</f>
        <v>5529623946.8136644</v>
      </c>
      <c r="T18">
        <f t="shared" si="10"/>
        <v>167564362.02465665</v>
      </c>
      <c r="U18">
        <f t="shared" si="11"/>
        <v>13614604414.50334</v>
      </c>
      <c r="V18">
        <f t="shared" si="12"/>
        <v>3773698500</v>
      </c>
      <c r="W18">
        <f t="shared" si="13"/>
        <v>9840905914.5033398</v>
      </c>
      <c r="X18">
        <f>Q18*$B$28</f>
        <v>2335302622.4471316</v>
      </c>
      <c r="Y18">
        <f>R18*$B$26</f>
        <v>60323170.328876346</v>
      </c>
      <c r="Z18">
        <f>S18*$B$25</f>
        <v>403662548.11739749</v>
      </c>
      <c r="AA18">
        <f>T18*$B$30</f>
        <v>24799525.579649184</v>
      </c>
      <c r="AB18" s="6">
        <f>V18*$B$29</f>
        <v>479259709.5</v>
      </c>
      <c r="AC18">
        <f>W18*$B$30</f>
        <v>1456454075.3464942</v>
      </c>
      <c r="AD18">
        <f t="shared" si="14"/>
        <v>4759801651.3195486</v>
      </c>
      <c r="AE18">
        <f t="shared" si="15"/>
        <v>6411704000.2249069</v>
      </c>
      <c r="AF18" s="6">
        <f t="shared" si="16"/>
        <v>1136687977.6489058</v>
      </c>
      <c r="AG18">
        <f t="shared" si="17"/>
        <v>718386131.75874376</v>
      </c>
      <c r="AH18">
        <f t="shared" si="18"/>
        <v>4021733707.7317982</v>
      </c>
      <c r="AI18">
        <f t="shared" si="19"/>
        <v>5417487532.1862793</v>
      </c>
      <c r="AJ18" s="6">
        <f t="shared" si="20"/>
        <v>142471509.61027813</v>
      </c>
      <c r="AK18">
        <f t="shared" si="21"/>
        <v>1052976932.8518573</v>
      </c>
      <c r="AL18">
        <f t="shared" si="22"/>
        <v>4356324508.8249121</v>
      </c>
      <c r="AM18">
        <f t="shared" si="23"/>
        <v>5868198997.6971245</v>
      </c>
      <c r="AN18" s="6">
        <f t="shared" si="24"/>
        <v>593182975.12112331</v>
      </c>
      <c r="AO18">
        <f t="shared" si="25"/>
        <v>1013613309.193844</v>
      </c>
      <c r="AP18">
        <f t="shared" si="26"/>
        <v>4316960885.1668987</v>
      </c>
      <c r="AQ18">
        <f t="shared" si="27"/>
        <v>5815174119.4017315</v>
      </c>
      <c r="AR18" s="6">
        <f t="shared" si="28"/>
        <v>540158096.82573032</v>
      </c>
      <c r="AS18">
        <v>2035</v>
      </c>
      <c r="AT18">
        <f t="shared" si="29"/>
        <v>1456.4540753464942</v>
      </c>
      <c r="AU18">
        <f t="shared" si="30"/>
        <v>142.47150961027813</v>
      </c>
      <c r="AV18">
        <f t="shared" si="31"/>
        <v>593.18297512112326</v>
      </c>
      <c r="AW18" s="6">
        <f t="shared" si="32"/>
        <v>540.15809682573035</v>
      </c>
      <c r="AX18">
        <v>2035</v>
      </c>
      <c r="AY18">
        <f t="shared" si="33"/>
        <v>7.5971793659965785</v>
      </c>
      <c r="AZ18">
        <f t="shared" si="34"/>
        <v>7.6955884251416116</v>
      </c>
      <c r="BA18">
        <f t="shared" si="35"/>
        <v>7.8333611079446586</v>
      </c>
      <c r="BB18">
        <f t="shared" si="36"/>
        <v>7.9514519789186986</v>
      </c>
    </row>
    <row r="19" spans="1:54" x14ac:dyDescent="0.35">
      <c r="A19" t="s">
        <v>21</v>
      </c>
      <c r="B19">
        <v>1.8000000000000002E-2</v>
      </c>
      <c r="E19">
        <v>2036</v>
      </c>
      <c r="F19">
        <f t="shared" si="0"/>
        <v>16</v>
      </c>
      <c r="G19">
        <f t="shared" si="1"/>
        <v>1.0401129943502825</v>
      </c>
      <c r="H19">
        <f t="shared" si="2"/>
        <v>31425366283.903877</v>
      </c>
      <c r="I19">
        <f t="shared" si="3"/>
        <v>43571467582.96505</v>
      </c>
      <c r="J19">
        <f t="shared" si="4"/>
        <v>14160726964.463642</v>
      </c>
      <c r="K19">
        <f t="shared" si="37"/>
        <v>251579900</v>
      </c>
      <c r="L19">
        <f t="shared" si="5"/>
        <v>3522118600</v>
      </c>
      <c r="M19">
        <f t="shared" si="38"/>
        <v>1680377076.8009262</v>
      </c>
      <c r="N19">
        <f t="shared" si="6"/>
        <v>251579900</v>
      </c>
      <c r="O19">
        <f t="shared" si="7"/>
        <v>0.17284592753225972</v>
      </c>
      <c r="P19">
        <f>O19*H19</f>
        <v>5431746583.3823671</v>
      </c>
      <c r="Q19">
        <f t="shared" si="8"/>
        <v>22700734610.724792</v>
      </c>
      <c r="R19">
        <f t="shared" si="9"/>
        <v>784286416.49337101</v>
      </c>
      <c r="S19">
        <f>$B$20*I19</f>
        <v>5751433720.9513865</v>
      </c>
      <c r="T19">
        <f t="shared" si="10"/>
        <v>174285870.33186036</v>
      </c>
      <c r="U19">
        <f t="shared" si="11"/>
        <v>14160726964.463642</v>
      </c>
      <c r="V19">
        <f t="shared" si="12"/>
        <v>3522118600</v>
      </c>
      <c r="W19">
        <f t="shared" si="13"/>
        <v>10638608364.463642</v>
      </c>
      <c r="X19">
        <f>Q19*$B$28</f>
        <v>2428978603.3475528</v>
      </c>
      <c r="Y19">
        <f>R19*$B$26</f>
        <v>62742913.319469683</v>
      </c>
      <c r="Z19">
        <f>S19*$B$25</f>
        <v>419854661.62945116</v>
      </c>
      <c r="AA19">
        <f>T19*$B$30</f>
        <v>25794308.809115332</v>
      </c>
      <c r="AB19" s="6">
        <f>V19*$B$29</f>
        <v>447309062.19999999</v>
      </c>
      <c r="AC19">
        <f>W19*$B$30</f>
        <v>1574514037.940619</v>
      </c>
      <c r="AD19">
        <f t="shared" si="14"/>
        <v>4959193587.2462082</v>
      </c>
      <c r="AE19">
        <f t="shared" si="15"/>
        <v>6680295459.8793516</v>
      </c>
      <c r="AF19" s="6">
        <f t="shared" si="16"/>
        <v>1248548876.4969845</v>
      </c>
      <c r="AG19">
        <f t="shared" si="17"/>
        <v>776618410.60584581</v>
      </c>
      <c r="AH19">
        <f t="shared" si="18"/>
        <v>4161297959.9114347</v>
      </c>
      <c r="AI19">
        <f t="shared" si="19"/>
        <v>5605487944.711977</v>
      </c>
      <c r="AJ19" s="6">
        <f t="shared" si="20"/>
        <v>173741361.32960987</v>
      </c>
      <c r="AK19">
        <f t="shared" si="21"/>
        <v>1138331094.9976096</v>
      </c>
      <c r="AL19">
        <f t="shared" si="22"/>
        <v>4523010644.3031979</v>
      </c>
      <c r="AM19">
        <f t="shared" si="23"/>
        <v>6092734018.2545195</v>
      </c>
      <c r="AN19" s="6">
        <f t="shared" si="24"/>
        <v>660987434.87215233</v>
      </c>
      <c r="AO19">
        <f t="shared" si="25"/>
        <v>1095776661.5397551</v>
      </c>
      <c r="AP19">
        <f t="shared" si="26"/>
        <v>4480456210.8453436</v>
      </c>
      <c r="AQ19">
        <f t="shared" si="27"/>
        <v>6035410950.7789259</v>
      </c>
      <c r="AR19" s="6">
        <f t="shared" si="28"/>
        <v>603664367.39655876</v>
      </c>
      <c r="AS19">
        <v>2036</v>
      </c>
      <c r="AT19">
        <f t="shared" si="29"/>
        <v>1574.5140379406189</v>
      </c>
      <c r="AU19">
        <f t="shared" si="30"/>
        <v>173.74136132960987</v>
      </c>
      <c r="AV19">
        <f t="shared" si="31"/>
        <v>660.98743487215233</v>
      </c>
      <c r="AW19" s="6">
        <f t="shared" si="32"/>
        <v>603.66436739655876</v>
      </c>
      <c r="AX19">
        <v>2036</v>
      </c>
      <c r="AY19">
        <f t="shared" si="33"/>
        <v>8.2130056573659314</v>
      </c>
      <c r="AZ19">
        <f t="shared" si="34"/>
        <v>8.319391741010568</v>
      </c>
      <c r="BA19">
        <f t="shared" si="35"/>
        <v>8.46833225811306</v>
      </c>
      <c r="BB19">
        <f t="shared" si="36"/>
        <v>8.5959955584866226</v>
      </c>
    </row>
    <row r="20" spans="1:54" x14ac:dyDescent="0.35">
      <c r="A20" t="s">
        <v>22</v>
      </c>
      <c r="B20">
        <v>0.13200000000000001</v>
      </c>
      <c r="E20">
        <v>2037</v>
      </c>
      <c r="F20">
        <f t="shared" si="0"/>
        <v>17</v>
      </c>
      <c r="G20">
        <f t="shared" si="1"/>
        <v>1.0401129943502825</v>
      </c>
      <c r="H20">
        <f t="shared" si="2"/>
        <v>32685931824.105671</v>
      </c>
      <c r="I20">
        <f t="shared" si="3"/>
        <v>45319249615.954048</v>
      </c>
      <c r="J20">
        <f t="shared" si="4"/>
        <v>14728756125.185066</v>
      </c>
      <c r="K20">
        <f t="shared" si="37"/>
        <v>251579900</v>
      </c>
      <c r="L20">
        <f t="shared" si="5"/>
        <v>3270538700</v>
      </c>
      <c r="M20">
        <f t="shared" si="38"/>
        <v>1747782032.9889984</v>
      </c>
      <c r="N20">
        <f t="shared" si="6"/>
        <v>251579900</v>
      </c>
      <c r="O20">
        <f t="shared" si="7"/>
        <v>0.17111746825693713</v>
      </c>
      <c r="P20">
        <f>O20*H20</f>
        <v>5593133901.3598137</v>
      </c>
      <c r="Q20">
        <f t="shared" si="8"/>
        <v>23611329049.91206</v>
      </c>
      <c r="R20">
        <f t="shared" si="9"/>
        <v>815746493.08717299</v>
      </c>
      <c r="S20">
        <f>$B$20*I20</f>
        <v>5982140949.3059349</v>
      </c>
      <c r="T20">
        <f t="shared" si="10"/>
        <v>181276998.46381634</v>
      </c>
      <c r="U20">
        <f t="shared" si="11"/>
        <v>14728756125.185066</v>
      </c>
      <c r="V20">
        <f t="shared" si="12"/>
        <v>3270538700</v>
      </c>
      <c r="W20">
        <f t="shared" si="13"/>
        <v>11458217425.185066</v>
      </c>
      <c r="X20">
        <f>Q20*$B$28</f>
        <v>2526412208.3405905</v>
      </c>
      <c r="Y20">
        <f>R20*$B$26</f>
        <v>65259719.446973838</v>
      </c>
      <c r="Z20">
        <f>S20*$B$25</f>
        <v>436696289.29933321</v>
      </c>
      <c r="AA20">
        <f>T20*$B$30</f>
        <v>26828995.772644818</v>
      </c>
      <c r="AB20" s="6">
        <f>V20*$B$29</f>
        <v>415358414.89999998</v>
      </c>
      <c r="AC20">
        <f>W20*$B$30</f>
        <v>1695816178.9273896</v>
      </c>
      <c r="AD20">
        <f t="shared" si="14"/>
        <v>5166371806.6869316</v>
      </c>
      <c r="AE20">
        <f t="shared" si="15"/>
        <v>6959375454.311326</v>
      </c>
      <c r="AF20" s="6">
        <f t="shared" si="16"/>
        <v>1366241552.9515123</v>
      </c>
      <c r="AG20">
        <f t="shared" si="17"/>
        <v>836449872.03850973</v>
      </c>
      <c r="AH20">
        <f t="shared" si="18"/>
        <v>4307005499.7980518</v>
      </c>
      <c r="AI20">
        <f t="shared" si="19"/>
        <v>5801763689.9617729</v>
      </c>
      <c r="AJ20" s="6">
        <f t="shared" si="20"/>
        <v>208629788.60195923</v>
      </c>
      <c r="AK20">
        <f t="shared" si="21"/>
        <v>1226029264.494802</v>
      </c>
      <c r="AL20">
        <f t="shared" si="22"/>
        <v>4696584892.2543449</v>
      </c>
      <c r="AM20">
        <f t="shared" si="23"/>
        <v>6326547689.8002386</v>
      </c>
      <c r="AN20" s="6">
        <f t="shared" si="24"/>
        <v>733413788.44042492</v>
      </c>
      <c r="AO20">
        <f t="shared" si="25"/>
        <v>1180196394.7940617</v>
      </c>
      <c r="AP20">
        <f t="shared" si="26"/>
        <v>4650752022.5536041</v>
      </c>
      <c r="AQ20">
        <f t="shared" si="27"/>
        <v>6264808395.7015944</v>
      </c>
      <c r="AR20" s="6">
        <f t="shared" si="28"/>
        <v>671674494.34178066</v>
      </c>
      <c r="AS20">
        <v>2037</v>
      </c>
      <c r="AT20">
        <f t="shared" si="29"/>
        <v>1695.8161789273897</v>
      </c>
      <c r="AU20">
        <f t="shared" si="30"/>
        <v>208.62978860195923</v>
      </c>
      <c r="AV20">
        <f t="shared" si="31"/>
        <v>733.41378844042492</v>
      </c>
      <c r="AW20" s="6">
        <f t="shared" si="32"/>
        <v>671.6744943417807</v>
      </c>
      <c r="AX20">
        <v>2037</v>
      </c>
      <c r="AY20">
        <f t="shared" si="33"/>
        <v>8.8457438522428706</v>
      </c>
      <c r="AZ20">
        <f t="shared" si="34"/>
        <v>8.9603260264947231</v>
      </c>
      <c r="BA20">
        <f t="shared" si="35"/>
        <v>9.1207410704473126</v>
      </c>
      <c r="BB20">
        <f t="shared" si="36"/>
        <v>9.2582396795495328</v>
      </c>
    </row>
    <row r="21" spans="1:54" x14ac:dyDescent="0.35">
      <c r="A21" t="s">
        <v>23</v>
      </c>
      <c r="B21">
        <v>0.32500000000000001</v>
      </c>
      <c r="E21">
        <v>2038</v>
      </c>
      <c r="F21">
        <f t="shared" si="0"/>
        <v>18</v>
      </c>
      <c r="G21">
        <f t="shared" si="1"/>
        <v>1.0401129943502825</v>
      </c>
      <c r="H21">
        <f t="shared" si="2"/>
        <v>33997062422.699738</v>
      </c>
      <c r="I21">
        <f t="shared" si="3"/>
        <v>47137140419.757843</v>
      </c>
      <c r="J21">
        <f t="shared" si="4"/>
        <v>15319570636.421299</v>
      </c>
      <c r="K21">
        <f t="shared" si="37"/>
        <v>251579900</v>
      </c>
      <c r="L21">
        <f t="shared" si="5"/>
        <v>3018958800</v>
      </c>
      <c r="M21">
        <f t="shared" si="38"/>
        <v>1817890803.8037949</v>
      </c>
      <c r="N21">
        <f t="shared" si="6"/>
        <v>251579900</v>
      </c>
      <c r="O21">
        <f t="shared" si="7"/>
        <v>0.16940629357436776</v>
      </c>
      <c r="P21">
        <f>O21*H21</f>
        <v>5759316337.4459782</v>
      </c>
      <c r="Q21">
        <f t="shared" si="8"/>
        <v>24558450158.693836</v>
      </c>
      <c r="R21">
        <f t="shared" si="9"/>
        <v>848468527.55564129</v>
      </c>
      <c r="S21">
        <f>$B$20*I21</f>
        <v>6222102535.4080353</v>
      </c>
      <c r="T21">
        <f t="shared" si="10"/>
        <v>188548561.67903155</v>
      </c>
      <c r="U21">
        <f t="shared" si="11"/>
        <v>15319570636.421299</v>
      </c>
      <c r="V21">
        <f t="shared" si="12"/>
        <v>3018958800</v>
      </c>
      <c r="W21">
        <f t="shared" si="13"/>
        <v>12300611836.421299</v>
      </c>
      <c r="X21">
        <f>Q21*$B$28</f>
        <v>2627754166.9802403</v>
      </c>
      <c r="Y21">
        <f>R21*$B$26</f>
        <v>67877482.204451308</v>
      </c>
      <c r="Z21">
        <f>S21*$B$25</f>
        <v>454213485.08478653</v>
      </c>
      <c r="AA21">
        <f>T21*$B$30</f>
        <v>27905187.128496669</v>
      </c>
      <c r="AB21" s="6">
        <f>V21*$B$29</f>
        <v>383407767.60000002</v>
      </c>
      <c r="AC21">
        <f>W21*$B$30</f>
        <v>1820490551.7903521</v>
      </c>
      <c r="AD21">
        <f t="shared" si="14"/>
        <v>5381648640.7883263</v>
      </c>
      <c r="AE21">
        <f t="shared" si="15"/>
        <v>7249364710.0571003</v>
      </c>
      <c r="AF21" s="6">
        <f t="shared" si="16"/>
        <v>1490048372.6111221</v>
      </c>
      <c r="AG21">
        <f t="shared" si="17"/>
        <v>897944664.0587548</v>
      </c>
      <c r="AH21">
        <f t="shared" si="18"/>
        <v>4459102753.0567293</v>
      </c>
      <c r="AI21">
        <f t="shared" si="19"/>
        <v>6006646716.3104715</v>
      </c>
      <c r="AJ21" s="6">
        <f t="shared" si="20"/>
        <v>247330378.86449337</v>
      </c>
      <c r="AK21">
        <f t="shared" si="21"/>
        <v>1316165466.4970789</v>
      </c>
      <c r="AL21">
        <f t="shared" si="22"/>
        <v>4877323555.4950533</v>
      </c>
      <c r="AM21">
        <f t="shared" si="23"/>
        <v>6570012206.8089437</v>
      </c>
      <c r="AN21" s="6">
        <f t="shared" si="24"/>
        <v>810695869.36296558</v>
      </c>
      <c r="AO21">
        <f t="shared" si="25"/>
        <v>1266963019.1513937</v>
      </c>
      <c r="AP21">
        <f t="shared" si="26"/>
        <v>4828121108.1493683</v>
      </c>
      <c r="AQ21">
        <f t="shared" si="27"/>
        <v>6503733913.809124</v>
      </c>
      <c r="AR21" s="6">
        <f t="shared" si="28"/>
        <v>744417576.36314583</v>
      </c>
      <c r="AS21">
        <v>2038</v>
      </c>
      <c r="AT21">
        <f t="shared" si="29"/>
        <v>1820.4905517903521</v>
      </c>
      <c r="AU21">
        <f t="shared" si="30"/>
        <v>247.33037886449338</v>
      </c>
      <c r="AV21">
        <f t="shared" si="31"/>
        <v>810.6958693629656</v>
      </c>
      <c r="AW21" s="6">
        <f t="shared" si="32"/>
        <v>744.41757636314583</v>
      </c>
      <c r="AX21">
        <v>2038</v>
      </c>
      <c r="AY21">
        <f t="shared" si="33"/>
        <v>9.4960723377172425</v>
      </c>
      <c r="AZ21">
        <f t="shared" si="34"/>
        <v>9.6190784560814553</v>
      </c>
      <c r="BA21">
        <f t="shared" si="35"/>
        <v>9.7912870217913532</v>
      </c>
      <c r="BB21">
        <f t="shared" si="36"/>
        <v>9.9388943638284104</v>
      </c>
    </row>
    <row r="22" spans="1:54" x14ac:dyDescent="0.35">
      <c r="A22" t="s">
        <v>46</v>
      </c>
      <c r="B22">
        <f>1-SUM(B18:B21)</f>
        <v>4.0000000000000036E-3</v>
      </c>
      <c r="E22">
        <v>2039</v>
      </c>
      <c r="F22">
        <f t="shared" si="0"/>
        <v>19</v>
      </c>
      <c r="G22">
        <f t="shared" si="1"/>
        <v>1.0401129943502825</v>
      </c>
      <c r="H22">
        <f t="shared" si="2"/>
        <v>35360786395.587692</v>
      </c>
      <c r="I22">
        <f t="shared" si="3"/>
        <v>49027952267.104073</v>
      </c>
      <c r="J22">
        <f t="shared" si="4"/>
        <v>15934084486.808825</v>
      </c>
      <c r="K22">
        <f t="shared" si="37"/>
        <v>251579900</v>
      </c>
      <c r="L22">
        <f t="shared" si="5"/>
        <v>2767378900</v>
      </c>
      <c r="M22">
        <f t="shared" si="38"/>
        <v>1890811847.3462296</v>
      </c>
      <c r="N22">
        <f t="shared" si="6"/>
        <v>251579900</v>
      </c>
      <c r="O22">
        <f t="shared" si="7"/>
        <v>0.16771223063862406</v>
      </c>
      <c r="P22">
        <f>O22*H22</f>
        <v>5930436363.5399227</v>
      </c>
      <c r="Q22">
        <f t="shared" si="8"/>
        <v>25543563131.161224</v>
      </c>
      <c r="R22">
        <f t="shared" si="9"/>
        <v>882503140.80787337</v>
      </c>
      <c r="S22">
        <f>$B$20*I22</f>
        <v>6471689699.2577381</v>
      </c>
      <c r="T22">
        <f t="shared" si="10"/>
        <v>196111809.06841648</v>
      </c>
      <c r="U22">
        <f t="shared" si="11"/>
        <v>15934084486.808825</v>
      </c>
      <c r="V22">
        <f t="shared" si="12"/>
        <v>2767378900</v>
      </c>
      <c r="W22">
        <f t="shared" si="13"/>
        <v>13166705586.808825</v>
      </c>
      <c r="X22">
        <f>Q22*$B$28</f>
        <v>2733161255.0342507</v>
      </c>
      <c r="Y22">
        <f>R22*$B$26</f>
        <v>70600251.264629871</v>
      </c>
      <c r="Z22">
        <f>S22*$B$25</f>
        <v>472433348.04581487</v>
      </c>
      <c r="AA22">
        <f>T22*$B$30</f>
        <v>29024547.742125638</v>
      </c>
      <c r="AB22" s="6">
        <f>V22*$B$29</f>
        <v>351457120.30000001</v>
      </c>
      <c r="AC22">
        <f>W22*$B$30</f>
        <v>1948672426.8477058</v>
      </c>
      <c r="AD22">
        <f t="shared" si="14"/>
        <v>5605348949.2345276</v>
      </c>
      <c r="AE22">
        <f t="shared" si="15"/>
        <v>7550700830.2541313</v>
      </c>
      <c r="AF22" s="6">
        <f t="shared" si="16"/>
        <v>1620264466.7142086</v>
      </c>
      <c r="AG22">
        <f t="shared" si="17"/>
        <v>961169507.83704412</v>
      </c>
      <c r="AH22">
        <f t="shared" si="18"/>
        <v>4617846030.2238655</v>
      </c>
      <c r="AI22">
        <f t="shared" si="19"/>
        <v>6220482287.5761719</v>
      </c>
      <c r="AJ22" s="6">
        <f t="shared" si="20"/>
        <v>290045924.03624916</v>
      </c>
      <c r="AK22">
        <f t="shared" si="21"/>
        <v>1408837497.7885442</v>
      </c>
      <c r="AL22">
        <f t="shared" si="22"/>
        <v>5065514020.1753654</v>
      </c>
      <c r="AM22">
        <f t="shared" si="23"/>
        <v>6823514693.5901804</v>
      </c>
      <c r="AN22" s="6">
        <f t="shared" si="24"/>
        <v>893078330.05025768</v>
      </c>
      <c r="AO22">
        <f t="shared" si="25"/>
        <v>1356170675.4413087</v>
      </c>
      <c r="AP22">
        <f t="shared" si="26"/>
        <v>5012847197.8281298</v>
      </c>
      <c r="AQ22">
        <f t="shared" si="27"/>
        <v>6752569704.6473551</v>
      </c>
      <c r="AR22" s="6">
        <f t="shared" si="28"/>
        <v>822133341.10743237</v>
      </c>
      <c r="AS22">
        <v>2039</v>
      </c>
      <c r="AT22">
        <f t="shared" si="29"/>
        <v>1948.6724268477058</v>
      </c>
      <c r="AU22">
        <f t="shared" si="30"/>
        <v>290.04592403624918</v>
      </c>
      <c r="AV22">
        <f t="shared" si="31"/>
        <v>893.0783300502577</v>
      </c>
      <c r="AW22" s="6">
        <f t="shared" si="32"/>
        <v>822.13334110743233</v>
      </c>
      <c r="AX22">
        <v>2039</v>
      </c>
      <c r="AY22">
        <f t="shared" si="33"/>
        <v>10.164696713016411</v>
      </c>
      <c r="AZ22">
        <f t="shared" si="34"/>
        <v>10.2963637688845</v>
      </c>
      <c r="BA22">
        <f t="shared" si="35"/>
        <v>10.480697647099824</v>
      </c>
      <c r="BB22">
        <f t="shared" si="36"/>
        <v>10.63869811414153</v>
      </c>
    </row>
    <row r="23" spans="1:54" x14ac:dyDescent="0.35">
      <c r="E23">
        <v>2040</v>
      </c>
      <c r="F23">
        <f t="shared" si="0"/>
        <v>20</v>
      </c>
      <c r="G23">
        <f t="shared" si="1"/>
        <v>1.0401129943502825</v>
      </c>
      <c r="H23">
        <f t="shared" si="2"/>
        <v>36779213420.495445</v>
      </c>
      <c r="I23">
        <f t="shared" si="3"/>
        <v>50994610239.40033</v>
      </c>
      <c r="J23">
        <f t="shared" si="4"/>
        <v>16573248327.805107</v>
      </c>
      <c r="K23">
        <f t="shared" si="37"/>
        <v>251579900</v>
      </c>
      <c r="L23">
        <f t="shared" si="5"/>
        <v>2515799000</v>
      </c>
      <c r="M23">
        <f t="shared" si="38"/>
        <v>1966657972.296257</v>
      </c>
      <c r="N23">
        <f t="shared" si="6"/>
        <v>251579900</v>
      </c>
      <c r="O23">
        <f t="shared" si="7"/>
        <v>0.16603510833223784</v>
      </c>
      <c r="P23">
        <f>O23*H23</f>
        <v>6106640684.6464567</v>
      </c>
      <c r="Q23">
        <f t="shared" si="8"/>
        <v>26568191934.727573</v>
      </c>
      <c r="R23">
        <f t="shared" si="9"/>
        <v>917902984.30920601</v>
      </c>
      <c r="S23">
        <f>$B$20*I23</f>
        <v>6731288551.6008434</v>
      </c>
      <c r="T23">
        <f t="shared" si="10"/>
        <v>203978440.95760149</v>
      </c>
      <c r="U23">
        <f t="shared" si="11"/>
        <v>16573248327.805107</v>
      </c>
      <c r="V23">
        <f t="shared" si="12"/>
        <v>2515799000</v>
      </c>
      <c r="W23">
        <f t="shared" si="13"/>
        <v>14057449327.805107</v>
      </c>
      <c r="X23">
        <f>Q23*$B$28</f>
        <v>2842796537.0158501</v>
      </c>
      <c r="Y23">
        <f>R23*$B$26</f>
        <v>73432238.744736478</v>
      </c>
      <c r="Z23">
        <f>S23*$B$25</f>
        <v>491384064.26686156</v>
      </c>
      <c r="AA23">
        <f>T23*$B$30</f>
        <v>30188809.26172502</v>
      </c>
      <c r="AB23" s="6">
        <f>V23*$B$29</f>
        <v>319506473</v>
      </c>
      <c r="AC23">
        <f>W23*$B$30</f>
        <v>2080502500.5151558</v>
      </c>
      <c r="AD23">
        <f t="shared" si="14"/>
        <v>5837810622.8043289</v>
      </c>
      <c r="AE23">
        <f t="shared" si="15"/>
        <v>7863838971.6120329</v>
      </c>
      <c r="AF23" s="6">
        <f t="shared" si="16"/>
        <v>1757198286.9655762</v>
      </c>
      <c r="AG23">
        <f t="shared" si="17"/>
        <v>1026193800.9297727</v>
      </c>
      <c r="AH23">
        <f t="shared" si="18"/>
        <v>4783501923.2189455</v>
      </c>
      <c r="AI23">
        <f t="shared" si="19"/>
        <v>6443629517.1425409</v>
      </c>
      <c r="AJ23" s="6">
        <f t="shared" si="20"/>
        <v>336988832.49608421</v>
      </c>
      <c r="AK23">
        <f t="shared" si="21"/>
        <v>1504147078.0751464</v>
      </c>
      <c r="AL23">
        <f t="shared" si="22"/>
        <v>5261455200.3643198</v>
      </c>
      <c r="AM23">
        <f t="shared" si="23"/>
        <v>7087457803.1687107</v>
      </c>
      <c r="AN23" s="6">
        <f t="shared" si="24"/>
        <v>980817118.52225399</v>
      </c>
      <c r="AO23">
        <f t="shared" si="25"/>
        <v>1447917280.763926</v>
      </c>
      <c r="AP23">
        <f t="shared" si="26"/>
        <v>5205225403.0530987</v>
      </c>
      <c r="AQ23">
        <f t="shared" si="27"/>
        <v>7011713298.930337</v>
      </c>
      <c r="AR23" s="6">
        <f t="shared" si="28"/>
        <v>905072614.28388023</v>
      </c>
      <c r="AS23">
        <v>2040</v>
      </c>
      <c r="AT23">
        <f t="shared" si="29"/>
        <v>2080.5025005151556</v>
      </c>
      <c r="AU23">
        <f t="shared" si="30"/>
        <v>336.98883249608423</v>
      </c>
      <c r="AV23">
        <f t="shared" si="31"/>
        <v>980.81711852225396</v>
      </c>
      <c r="AW23" s="6">
        <f t="shared" si="32"/>
        <v>905.07261428388028</v>
      </c>
      <c r="AX23">
        <v>2040</v>
      </c>
      <c r="AY23">
        <f t="shared" si="33"/>
        <v>10.852350881065544</v>
      </c>
      <c r="AZ23">
        <f t="shared" si="34"/>
        <v>10.992925374343594</v>
      </c>
      <c r="BA23">
        <f t="shared" si="35"/>
        <v>11.189729664932866</v>
      </c>
      <c r="BB23">
        <f t="shared" si="36"/>
        <v>11.358419056866527</v>
      </c>
    </row>
    <row r="24" spans="1:54" x14ac:dyDescent="0.35">
      <c r="A24" s="3" t="s">
        <v>24</v>
      </c>
      <c r="B24" s="1" t="s">
        <v>26</v>
      </c>
      <c r="E24">
        <v>2041</v>
      </c>
      <c r="F24">
        <f t="shared" si="0"/>
        <v>21</v>
      </c>
      <c r="G24">
        <f t="shared" si="1"/>
        <v>1.0401129943502825</v>
      </c>
      <c r="H24">
        <f t="shared" si="2"/>
        <v>38254537800.639618</v>
      </c>
      <c r="I24">
        <f t="shared" si="3"/>
        <v>53040156751.828255</v>
      </c>
      <c r="J24">
        <f t="shared" si="4"/>
        <v>17238050944.344185</v>
      </c>
      <c r="K24">
        <f t="shared" si="37"/>
        <v>251579900</v>
      </c>
      <c r="L24">
        <f t="shared" si="5"/>
        <v>2264219100</v>
      </c>
      <c r="M24">
        <f t="shared" si="38"/>
        <v>2045546512.4279251</v>
      </c>
      <c r="N24">
        <f t="shared" si="6"/>
        <v>251579900</v>
      </c>
      <c r="O24">
        <f t="shared" si="7"/>
        <v>0.16437475724891545</v>
      </c>
      <c r="P24">
        <f>O24*H24</f>
        <v>6288080364.6495972</v>
      </c>
      <c r="Q24">
        <f t="shared" si="8"/>
        <v>27633921667.702522</v>
      </c>
      <c r="R24">
        <f t="shared" si="9"/>
        <v>954722821.53290868</v>
      </c>
      <c r="S24">
        <f>$B$20*I24</f>
        <v>7001300691.2413301</v>
      </c>
      <c r="T24">
        <f t="shared" si="10"/>
        <v>212160627.00731322</v>
      </c>
      <c r="U24">
        <f t="shared" si="11"/>
        <v>17238050944.344185</v>
      </c>
      <c r="V24">
        <f t="shared" si="12"/>
        <v>2264219100</v>
      </c>
      <c r="W24">
        <f t="shared" si="13"/>
        <v>14973831844.344185</v>
      </c>
      <c r="X24">
        <f>Q24*$B$28</f>
        <v>2956829618.44417</v>
      </c>
      <c r="Y24">
        <f>R24*$B$26</f>
        <v>76377825.722632691</v>
      </c>
      <c r="Z24">
        <f>S24*$B$25</f>
        <v>511094950.46061707</v>
      </c>
      <c r="AA24">
        <f>T24*$B$30</f>
        <v>31399772.797082357</v>
      </c>
      <c r="AB24" s="6">
        <f>V24*$B$29</f>
        <v>287555825.69999999</v>
      </c>
      <c r="AC24">
        <f>W24*$B$30</f>
        <v>2216127112.9629393</v>
      </c>
      <c r="AD24">
        <f t="shared" si="14"/>
        <v>6079385106.0874414</v>
      </c>
      <c r="AE24">
        <f t="shared" si="15"/>
        <v>8189252548.5389614</v>
      </c>
      <c r="AF24" s="6">
        <f t="shared" si="16"/>
        <v>1901172183.8893642</v>
      </c>
      <c r="AG24">
        <f t="shared" si="17"/>
        <v>1093089724.6371255</v>
      </c>
      <c r="AH24">
        <f t="shared" si="18"/>
        <v>4956347717.7616272</v>
      </c>
      <c r="AI24">
        <f t="shared" si="19"/>
        <v>6676461923.5063925</v>
      </c>
      <c r="AJ24" s="6">
        <f t="shared" si="20"/>
        <v>388381558.85679531</v>
      </c>
      <c r="AK24">
        <f t="shared" si="21"/>
        <v>1602200007.3448277</v>
      </c>
      <c r="AL24">
        <f t="shared" si="22"/>
        <v>5465458000.4693298</v>
      </c>
      <c r="AM24">
        <f t="shared" si="23"/>
        <v>7362260340.1878242</v>
      </c>
      <c r="AN24" s="6">
        <f t="shared" si="24"/>
        <v>1074179975.5382271</v>
      </c>
      <c r="AO24">
        <f t="shared" si="25"/>
        <v>1542304679.9674509</v>
      </c>
      <c r="AP24">
        <f t="shared" si="26"/>
        <v>5405562673.0919533</v>
      </c>
      <c r="AQ24">
        <f t="shared" si="27"/>
        <v>7281578173.5194206</v>
      </c>
      <c r="AR24" s="6">
        <f t="shared" si="28"/>
        <v>993497808.86982346</v>
      </c>
      <c r="AS24">
        <v>2041</v>
      </c>
      <c r="AT24">
        <f t="shared" si="29"/>
        <v>2216.1271129629395</v>
      </c>
      <c r="AU24">
        <f t="shared" si="30"/>
        <v>388.38155885679532</v>
      </c>
      <c r="AV24">
        <f t="shared" si="31"/>
        <v>1074.1799755382272</v>
      </c>
      <c r="AW24" s="6">
        <f t="shared" si="32"/>
        <v>993.49780886982342</v>
      </c>
      <c r="AX24">
        <v>2041</v>
      </c>
      <c r="AY24">
        <f t="shared" si="33"/>
        <v>11.559798183833712</v>
      </c>
      <c r="AZ24">
        <f t="shared" si="34"/>
        <v>11.709536502277153</v>
      </c>
      <c r="BA24">
        <f t="shared" si="35"/>
        <v>11.919170148097971</v>
      </c>
      <c r="BB24">
        <f t="shared" si="36"/>
        <v>12.098856130230102</v>
      </c>
    </row>
    <row r="25" spans="1:54" x14ac:dyDescent="0.35">
      <c r="A25" t="s">
        <v>27</v>
      </c>
      <c r="B25">
        <v>7.2999999999999995E-2</v>
      </c>
      <c r="E25">
        <v>2042</v>
      </c>
      <c r="F25">
        <f t="shared" si="0"/>
        <v>22</v>
      </c>
      <c r="G25">
        <f t="shared" si="1"/>
        <v>1.0401129943502825</v>
      </c>
      <c r="H25">
        <f t="shared" si="2"/>
        <v>39789041859.309334</v>
      </c>
      <c r="I25">
        <f t="shared" si="3"/>
        <v>55167756259.952431</v>
      </c>
      <c r="J25">
        <f t="shared" si="4"/>
        <v>17929520784.484539</v>
      </c>
      <c r="K25">
        <f t="shared" si="37"/>
        <v>251579900</v>
      </c>
      <c r="L25">
        <f t="shared" si="5"/>
        <v>2012639200</v>
      </c>
      <c r="M25">
        <f t="shared" si="38"/>
        <v>2127599508.124176</v>
      </c>
      <c r="N25">
        <f t="shared" si="6"/>
        <v>251579900</v>
      </c>
      <c r="O25">
        <f t="shared" si="7"/>
        <v>0.16273100967642629</v>
      </c>
      <c r="P25">
        <f>O25*H25</f>
        <v>6474910955.822998</v>
      </c>
      <c r="Q25">
        <f t="shared" si="8"/>
        <v>28742401011.435219</v>
      </c>
      <c r="R25">
        <f t="shared" si="9"/>
        <v>993019612.67914391</v>
      </c>
      <c r="S25">
        <f>$B$20*I25</f>
        <v>7282143826.3137217</v>
      </c>
      <c r="T25">
        <f t="shared" si="10"/>
        <v>220671025.03980991</v>
      </c>
      <c r="U25">
        <f t="shared" si="11"/>
        <v>17929520784.484539</v>
      </c>
      <c r="V25">
        <f t="shared" si="12"/>
        <v>2012639200</v>
      </c>
      <c r="W25">
        <f t="shared" si="13"/>
        <v>15916881584.484539</v>
      </c>
      <c r="X25">
        <f>Q25*$B$28</f>
        <v>3075436908.2235684</v>
      </c>
      <c r="Y25">
        <f>R25*$B$26</f>
        <v>79441569.01433152</v>
      </c>
      <c r="Z25">
        <f>S25*$B$25</f>
        <v>531596499.32090163</v>
      </c>
      <c r="AA25">
        <f>T25*$B$30</f>
        <v>32659311.705891866</v>
      </c>
      <c r="AB25" s="6">
        <f>V25*$B$29</f>
        <v>255605178.40000001</v>
      </c>
      <c r="AC25">
        <f>W25*$B$30</f>
        <v>2355698474.5037117</v>
      </c>
      <c r="AD25">
        <f t="shared" si="14"/>
        <v>6330437941.1684055</v>
      </c>
      <c r="AE25">
        <f t="shared" si="15"/>
        <v>8527433965.5125399</v>
      </c>
      <c r="AF25" s="6">
        <f t="shared" si="16"/>
        <v>2052523009.6895418</v>
      </c>
      <c r="AG25">
        <f t="shared" si="17"/>
        <v>1161932355.6673713</v>
      </c>
      <c r="AH25">
        <f t="shared" si="18"/>
        <v>5136671822.3320656</v>
      </c>
      <c r="AI25">
        <f t="shared" si="19"/>
        <v>6919368008.1098814</v>
      </c>
      <c r="AJ25" s="6">
        <f t="shared" si="20"/>
        <v>444457052.28688335</v>
      </c>
      <c r="AK25">
        <f t="shared" si="21"/>
        <v>1703106329.5398457</v>
      </c>
      <c r="AL25">
        <f t="shared" si="22"/>
        <v>5677845796.2045393</v>
      </c>
      <c r="AM25">
        <f t="shared" si="23"/>
        <v>7648357908.7990856</v>
      </c>
      <c r="AN25" s="6">
        <f t="shared" si="24"/>
        <v>1173446952.9760876</v>
      </c>
      <c r="AO25">
        <f t="shared" si="25"/>
        <v>1639438803.2019074</v>
      </c>
      <c r="AP25">
        <f t="shared" si="26"/>
        <v>5614178269.866601</v>
      </c>
      <c r="AQ25">
        <f t="shared" si="27"/>
        <v>7562594391.0709438</v>
      </c>
      <c r="AR25" s="6">
        <f t="shared" si="28"/>
        <v>1087683435.2479458</v>
      </c>
      <c r="AS25">
        <v>2042</v>
      </c>
      <c r="AT25">
        <f t="shared" si="29"/>
        <v>2355.6984745037116</v>
      </c>
      <c r="AU25">
        <f t="shared" si="30"/>
        <v>444.45705228688337</v>
      </c>
      <c r="AV25">
        <f t="shared" si="31"/>
        <v>1173.4469529760875</v>
      </c>
      <c r="AW25" s="6">
        <f t="shared" si="32"/>
        <v>1087.6834352479457</v>
      </c>
      <c r="AX25">
        <v>2042</v>
      </c>
      <c r="AY25">
        <f t="shared" si="33"/>
        <v>12.287832583222064</v>
      </c>
      <c r="AZ25">
        <f t="shared" si="34"/>
        <v>12.447001399066909</v>
      </c>
      <c r="BA25">
        <f t="shared" si="35"/>
        <v>12.669837741249694</v>
      </c>
      <c r="BB25">
        <f t="shared" si="36"/>
        <v>12.860840320263508</v>
      </c>
    </row>
    <row r="26" spans="1:54" x14ac:dyDescent="0.35">
      <c r="A26" t="s">
        <v>28</v>
      </c>
      <c r="B26">
        <v>0.08</v>
      </c>
      <c r="E26">
        <v>2043</v>
      </c>
      <c r="F26">
        <f t="shared" si="0"/>
        <v>23</v>
      </c>
      <c r="G26">
        <f t="shared" si="1"/>
        <v>1.0401129943502825</v>
      </c>
      <c r="H26">
        <f t="shared" si="2"/>
        <v>41385099470.614967</v>
      </c>
      <c r="I26">
        <f t="shared" si="3"/>
        <v>57380700155.125671</v>
      </c>
      <c r="J26">
        <f t="shared" si="4"/>
        <v>18648727550.415844</v>
      </c>
      <c r="K26">
        <f t="shared" si="37"/>
        <v>251579900</v>
      </c>
      <c r="L26">
        <f t="shared" si="5"/>
        <v>1761059300</v>
      </c>
      <c r="M26">
        <f t="shared" si="38"/>
        <v>2212943895.1732407</v>
      </c>
      <c r="N26">
        <f t="shared" si="6"/>
        <v>251579900</v>
      </c>
      <c r="O26">
        <f t="shared" si="7"/>
        <v>0.16110369957966203</v>
      </c>
      <c r="P26">
        <f>O26*H26</f>
        <v>6667292632.1883841</v>
      </c>
      <c r="Q26">
        <f t="shared" si="8"/>
        <v>29895344780.820477</v>
      </c>
      <c r="R26">
        <f t="shared" si="9"/>
        <v>1032852602.7922622</v>
      </c>
      <c r="S26">
        <f>$B$20*I26</f>
        <v>7574252420.4765892</v>
      </c>
      <c r="T26">
        <f t="shared" si="10"/>
        <v>229522800.62050289</v>
      </c>
      <c r="U26">
        <f t="shared" si="11"/>
        <v>18648727550.415844</v>
      </c>
      <c r="V26">
        <f t="shared" si="12"/>
        <v>1761059300</v>
      </c>
      <c r="W26">
        <f t="shared" si="13"/>
        <v>16887668250.415844</v>
      </c>
      <c r="X26">
        <f>Q26*$B$28</f>
        <v>3198801891.547791</v>
      </c>
      <c r="Y26">
        <f>R26*$B$26</f>
        <v>82628208.223380983</v>
      </c>
      <c r="Z26">
        <f>S26*$B$25</f>
        <v>552920426.69479096</v>
      </c>
      <c r="AA26">
        <f>T26*$B$30</f>
        <v>33969374.491834424</v>
      </c>
      <c r="AB26" s="6">
        <f>V26*$B$29</f>
        <v>223654531.09999999</v>
      </c>
      <c r="AC26">
        <f>W26*$B$30</f>
        <v>2499374901.0615449</v>
      </c>
      <c r="AD26">
        <f t="shared" si="14"/>
        <v>6591349333.1193428</v>
      </c>
      <c r="AE26">
        <f t="shared" si="15"/>
        <v>8878895378.8284283</v>
      </c>
      <c r="AF26" s="6">
        <f t="shared" si="16"/>
        <v>2211602746.6400442</v>
      </c>
      <c r="AG26">
        <f t="shared" si="17"/>
        <v>1232799782.2803566</v>
      </c>
      <c r="AH26">
        <f t="shared" si="18"/>
        <v>5324774214.3381538</v>
      </c>
      <c r="AI26">
        <f t="shared" si="19"/>
        <v>7172751856.3513222</v>
      </c>
      <c r="AJ26" s="6">
        <f t="shared" si="20"/>
        <v>505459224.16293812</v>
      </c>
      <c r="AK26">
        <f t="shared" si="21"/>
        <v>1806980502.7944953</v>
      </c>
      <c r="AL26">
        <f t="shared" si="22"/>
        <v>5898954934.852293</v>
      </c>
      <c r="AM26">
        <f t="shared" si="23"/>
        <v>7946203586.5409441</v>
      </c>
      <c r="AN26" s="6">
        <f t="shared" si="24"/>
        <v>1278910954.35256</v>
      </c>
      <c r="AO26">
        <f t="shared" si="25"/>
        <v>1739429829.7928319</v>
      </c>
      <c r="AP26">
        <f t="shared" si="26"/>
        <v>5831404261.8506298</v>
      </c>
      <c r="AQ26">
        <f t="shared" si="27"/>
        <v>7855209265.342165</v>
      </c>
      <c r="AR26" s="6">
        <f t="shared" si="28"/>
        <v>1187916633.1537809</v>
      </c>
      <c r="AS26">
        <v>2043</v>
      </c>
      <c r="AT26">
        <f t="shared" si="29"/>
        <v>2499.3749010615447</v>
      </c>
      <c r="AU26">
        <f t="shared" si="30"/>
        <v>505.45922416293814</v>
      </c>
      <c r="AV26">
        <f t="shared" si="31"/>
        <v>1278.9109543525601</v>
      </c>
      <c r="AW26" s="6">
        <f t="shared" si="32"/>
        <v>1187.916633153781</v>
      </c>
      <c r="AX26">
        <v>2043</v>
      </c>
      <c r="AY26">
        <f t="shared" si="33"/>
        <v>13.037279889321031</v>
      </c>
      <c r="AZ26">
        <f t="shared" si="34"/>
        <v>13.20615657182519</v>
      </c>
      <c r="BA26">
        <f t="shared" si="35"/>
        <v>13.442583927331011</v>
      </c>
      <c r="BB26">
        <f t="shared" si="36"/>
        <v>13.645235946336001</v>
      </c>
    </row>
    <row r="27" spans="1:54" x14ac:dyDescent="0.35">
      <c r="A27" t="s">
        <v>29</v>
      </c>
      <c r="B27">
        <v>0.10299999999999999</v>
      </c>
      <c r="E27">
        <v>2044</v>
      </c>
      <c r="F27">
        <f t="shared" si="0"/>
        <v>24</v>
      </c>
      <c r="G27">
        <f t="shared" si="1"/>
        <v>1.0401129943502825</v>
      </c>
      <c r="H27">
        <f t="shared" si="2"/>
        <v>43045179731.865616</v>
      </c>
      <c r="I27">
        <f t="shared" si="3"/>
        <v>59682411856.263466</v>
      </c>
      <c r="J27">
        <f t="shared" si="4"/>
        <v>19396783853.285625</v>
      </c>
      <c r="K27">
        <f t="shared" si="37"/>
        <v>251579900</v>
      </c>
      <c r="L27">
        <f t="shared" si="5"/>
        <v>1509479400</v>
      </c>
      <c r="M27">
        <f t="shared" si="38"/>
        <v>2301711701.1377945</v>
      </c>
      <c r="N27">
        <f t="shared" si="6"/>
        <v>251579900</v>
      </c>
      <c r="O27">
        <f t="shared" si="7"/>
        <v>0.15949266258386541</v>
      </c>
      <c r="P27">
        <f>O27*H27</f>
        <v>6865390326.8362846</v>
      </c>
      <c r="Q27">
        <f t="shared" si="8"/>
        <v>31094536577.113266</v>
      </c>
      <c r="R27">
        <f t="shared" si="9"/>
        <v>1074283413.4127426</v>
      </c>
      <c r="S27">
        <f>$B$20*I27</f>
        <v>7878078365.0267782</v>
      </c>
      <c r="T27">
        <f t="shared" si="10"/>
        <v>238729647.42505407</v>
      </c>
      <c r="U27">
        <f t="shared" si="11"/>
        <v>19396783853.285625</v>
      </c>
      <c r="V27">
        <f t="shared" si="12"/>
        <v>1509479400</v>
      </c>
      <c r="W27">
        <f t="shared" si="13"/>
        <v>17887304453.285625</v>
      </c>
      <c r="X27">
        <f>Q27*$B$28</f>
        <v>3327115413.7511196</v>
      </c>
      <c r="Y27">
        <f>R27*$B$26</f>
        <v>85942673.073019415</v>
      </c>
      <c r="Z27">
        <f>S27*$B$25</f>
        <v>575099720.64695477</v>
      </c>
      <c r="AA27">
        <f>T27*$B$30</f>
        <v>35331987.818907999</v>
      </c>
      <c r="AB27" s="6">
        <f>V27*$B$29</f>
        <v>191703883.80000001</v>
      </c>
      <c r="AC27">
        <f>W27*$B$30</f>
        <v>2647321059.0862722</v>
      </c>
      <c r="AD27">
        <f t="shared" si="14"/>
        <v>6862514738.1762753</v>
      </c>
      <c r="AE27">
        <f t="shared" si="15"/>
        <v>9244169488.9048748</v>
      </c>
      <c r="AF27" s="6">
        <f t="shared" si="16"/>
        <v>2378779162.0685902</v>
      </c>
      <c r="AG27">
        <f t="shared" si="17"/>
        <v>1305773225.0898507</v>
      </c>
      <c r="AH27">
        <f t="shared" si="18"/>
        <v>5520966904.1798534</v>
      </c>
      <c r="AI27">
        <f t="shared" si="19"/>
        <v>7437033762.7043266</v>
      </c>
      <c r="AJ27" s="6">
        <f t="shared" si="20"/>
        <v>571643435.86804199</v>
      </c>
      <c r="AK27">
        <f t="shared" si="21"/>
        <v>1913941576.5015619</v>
      </c>
      <c r="AL27">
        <f t="shared" si="22"/>
        <v>6129135255.5915642</v>
      </c>
      <c r="AM27">
        <f t="shared" si="23"/>
        <v>8256268625.2485743</v>
      </c>
      <c r="AN27" s="6">
        <f t="shared" si="24"/>
        <v>1390878298.4122896</v>
      </c>
      <c r="AO27">
        <f t="shared" si="25"/>
        <v>1842392358.6884193</v>
      </c>
      <c r="AP27">
        <f t="shared" si="26"/>
        <v>6057586037.7784214</v>
      </c>
      <c r="AQ27">
        <f t="shared" si="27"/>
        <v>8159888053.1845446</v>
      </c>
      <c r="AR27" s="6">
        <f t="shared" si="28"/>
        <v>1294497726.3482599</v>
      </c>
      <c r="AS27">
        <v>2044</v>
      </c>
      <c r="AT27">
        <f t="shared" si="29"/>
        <v>2647.3210590862723</v>
      </c>
      <c r="AU27">
        <f t="shared" si="30"/>
        <v>571.64343586804205</v>
      </c>
      <c r="AV27">
        <f t="shared" si="31"/>
        <v>1390.8782984122897</v>
      </c>
      <c r="AW27" s="6">
        <f t="shared" si="32"/>
        <v>1294.4977263482599</v>
      </c>
      <c r="AX27">
        <v>2044</v>
      </c>
      <c r="AY27">
        <f t="shared" si="33"/>
        <v>13.808999037936502</v>
      </c>
      <c r="AZ27">
        <f t="shared" si="34"/>
        <v>13.987872082469359</v>
      </c>
      <c r="BA27">
        <f t="shared" si="35"/>
        <v>14.238294344815358</v>
      </c>
      <c r="BB27">
        <f t="shared" si="36"/>
        <v>14.452941998254785</v>
      </c>
    </row>
    <row r="28" spans="1:54" x14ac:dyDescent="0.35">
      <c r="A28" t="s">
        <v>20</v>
      </c>
      <c r="B28">
        <v>0.107</v>
      </c>
      <c r="E28">
        <v>2045</v>
      </c>
      <c r="F28">
        <f t="shared" si="0"/>
        <v>25</v>
      </c>
      <c r="G28">
        <f t="shared" si="1"/>
        <v>1.0401129943502825</v>
      </c>
      <c r="H28">
        <f t="shared" si="2"/>
        <v>44771850783.256844</v>
      </c>
      <c r="I28">
        <f t="shared" si="3"/>
        <v>62076452105.865005</v>
      </c>
      <c r="J28">
        <f t="shared" si="4"/>
        <v>20174846934.406128</v>
      </c>
      <c r="K28">
        <f t="shared" si="37"/>
        <v>251579900</v>
      </c>
      <c r="L28">
        <f t="shared" si="5"/>
        <v>1257899500</v>
      </c>
      <c r="M28">
        <f t="shared" si="38"/>
        <v>2394040249.6015396</v>
      </c>
      <c r="N28">
        <f t="shared" si="6"/>
        <v>251579900</v>
      </c>
      <c r="O28">
        <f t="shared" si="7"/>
        <v>0.15789773595802672</v>
      </c>
      <c r="P28">
        <f>O28*H28</f>
        <v>7069373873.3268614</v>
      </c>
      <c r="Q28">
        <f t="shared" si="8"/>
        <v>32341831547.15567</v>
      </c>
      <c r="R28">
        <f t="shared" si="9"/>
        <v>1117376137.9055703</v>
      </c>
      <c r="S28">
        <f>$B$20*I28</f>
        <v>8194091677.9741812</v>
      </c>
      <c r="T28">
        <f t="shared" si="10"/>
        <v>248305808.42346025</v>
      </c>
      <c r="U28">
        <f t="shared" si="11"/>
        <v>20174846934.406128</v>
      </c>
      <c r="V28">
        <f t="shared" si="12"/>
        <v>1257899500</v>
      </c>
      <c r="W28">
        <f t="shared" si="13"/>
        <v>18916947434.406128</v>
      </c>
      <c r="X28">
        <f>Q28*$B$28</f>
        <v>3460575975.5456567</v>
      </c>
      <c r="Y28">
        <f>R28*$B$26</f>
        <v>89390091.032445624</v>
      </c>
      <c r="Z28">
        <f>S28*$B$25</f>
        <v>598168692.49211514</v>
      </c>
      <c r="AA28">
        <f>T28*$B$30</f>
        <v>36749259.646672115</v>
      </c>
      <c r="AB28" s="6">
        <f>V28*$B$29</f>
        <v>159753236.5</v>
      </c>
      <c r="AC28">
        <f>W28*$B$30</f>
        <v>2799708220.2921066</v>
      </c>
      <c r="AD28">
        <f t="shared" si="14"/>
        <v>7144345475.508996</v>
      </c>
      <c r="AE28">
        <f t="shared" si="15"/>
        <v>9623810364.3689995</v>
      </c>
      <c r="AF28" s="6">
        <f t="shared" si="16"/>
        <v>2554436491.0421381</v>
      </c>
      <c r="AG28">
        <f t="shared" si="17"/>
        <v>1380937162.7116473</v>
      </c>
      <c r="AH28">
        <f t="shared" si="18"/>
        <v>5725574417.9285364</v>
      </c>
      <c r="AI28">
        <f t="shared" si="19"/>
        <v>7712650880.9123535</v>
      </c>
      <c r="AJ28" s="6">
        <f t="shared" si="20"/>
        <v>643277007.58549213</v>
      </c>
      <c r="AK28">
        <f t="shared" si="21"/>
        <v>2024113375.4814556</v>
      </c>
      <c r="AL28">
        <f t="shared" si="22"/>
        <v>6368750630.6983452</v>
      </c>
      <c r="AM28">
        <f t="shared" si="23"/>
        <v>8579043180.0793667</v>
      </c>
      <c r="AN28" s="6">
        <f t="shared" si="24"/>
        <v>1509669306.7525053</v>
      </c>
      <c r="AO28">
        <f t="shared" si="25"/>
        <v>1948445585.7438312</v>
      </c>
      <c r="AP28">
        <f t="shared" si="26"/>
        <v>6293082840.9607201</v>
      </c>
      <c r="AQ28">
        <f t="shared" si="27"/>
        <v>8477114674.2950115</v>
      </c>
      <c r="AR28" s="6">
        <f t="shared" si="28"/>
        <v>1407740800.9681501</v>
      </c>
      <c r="AS28">
        <v>2045</v>
      </c>
      <c r="AT28">
        <f t="shared" si="29"/>
        <v>2799.7082202921065</v>
      </c>
      <c r="AU28">
        <f t="shared" si="30"/>
        <v>643.27700758549213</v>
      </c>
      <c r="AV28">
        <f t="shared" si="31"/>
        <v>1509.6693067525052</v>
      </c>
      <c r="AW28" s="6">
        <f t="shared" si="32"/>
        <v>1407.7408009681501</v>
      </c>
      <c r="AX28">
        <v>2045</v>
      </c>
      <c r="AY28">
        <f t="shared" si="33"/>
        <v>14.603883419361532</v>
      </c>
      <c r="AZ28">
        <f t="shared" si="34"/>
        <v>14.793052893705593</v>
      </c>
      <c r="BA28">
        <f t="shared" si="35"/>
        <v>15.057890157787277</v>
      </c>
      <c r="BB28">
        <f t="shared" si="36"/>
        <v>15.284893527000152</v>
      </c>
    </row>
    <row r="29" spans="1:54" x14ac:dyDescent="0.35">
      <c r="A29" t="s">
        <v>30</v>
      </c>
      <c r="B29">
        <v>0.127</v>
      </c>
      <c r="E29">
        <v>2046</v>
      </c>
      <c r="F29">
        <f t="shared" si="0"/>
        <v>26</v>
      </c>
      <c r="G29">
        <f t="shared" si="1"/>
        <v>1.0401129943502825</v>
      </c>
      <c r="H29">
        <f t="shared" si="2"/>
        <v>46567783780.777298</v>
      </c>
      <c r="I29">
        <f t="shared" si="3"/>
        <v>64566524478.473129</v>
      </c>
      <c r="J29">
        <f t="shared" si="4"/>
        <v>20984120455.503769</v>
      </c>
      <c r="K29">
        <f t="shared" si="37"/>
        <v>251579900</v>
      </c>
      <c r="L29">
        <f t="shared" si="5"/>
        <v>1006319600</v>
      </c>
      <c r="M29">
        <f t="shared" si="38"/>
        <v>2490072372.6081238</v>
      </c>
      <c r="N29">
        <f t="shared" si="6"/>
        <v>251579900</v>
      </c>
      <c r="O29">
        <f t="shared" si="7"/>
        <v>0.15631875859844646</v>
      </c>
      <c r="P29">
        <f>O29*H29</f>
        <v>7279418151.2919769</v>
      </c>
      <c r="Q29">
        <f t="shared" si="8"/>
        <v>33639159253.2845</v>
      </c>
      <c r="R29">
        <f t="shared" si="9"/>
        <v>1162197440.6125164</v>
      </c>
      <c r="S29">
        <f>$B$20*I29</f>
        <v>8522781231.1584539</v>
      </c>
      <c r="T29">
        <f t="shared" si="10"/>
        <v>258266097.91389275</v>
      </c>
      <c r="U29">
        <f t="shared" si="11"/>
        <v>20984120455.503769</v>
      </c>
      <c r="V29">
        <f t="shared" si="12"/>
        <v>1006319600</v>
      </c>
      <c r="W29">
        <f t="shared" si="13"/>
        <v>19977800855.503769</v>
      </c>
      <c r="X29">
        <f>Q29*$B$28</f>
        <v>3599390040.1014414</v>
      </c>
      <c r="Y29">
        <f>R29*$B$26</f>
        <v>92975795.249001309</v>
      </c>
      <c r="Z29">
        <f>S29*$B$25</f>
        <v>622163029.87456715</v>
      </c>
      <c r="AA29">
        <f>T29*$B$30</f>
        <v>38223382.491256125</v>
      </c>
      <c r="AB29" s="6">
        <f>V29*$B$29</f>
        <v>127802589.2</v>
      </c>
      <c r="AC29">
        <f>W29*$B$30</f>
        <v>2956714526.6145577</v>
      </c>
      <c r="AD29">
        <f t="shared" si="14"/>
        <v>7437269363.5308228</v>
      </c>
      <c r="AE29">
        <f t="shared" si="15"/>
        <v>10018394299.199625</v>
      </c>
      <c r="AF29" s="6">
        <f t="shared" si="16"/>
        <v>2738976147.9076481</v>
      </c>
      <c r="AG29">
        <f t="shared" si="17"/>
        <v>1458379462.4517751</v>
      </c>
      <c r="AH29">
        <f t="shared" si="18"/>
        <v>5938934299.3680401</v>
      </c>
      <c r="AI29">
        <f t="shared" si="19"/>
        <v>8000057900.2645006</v>
      </c>
      <c r="AJ29" s="6">
        <f t="shared" si="20"/>
        <v>720639748.97252369</v>
      </c>
      <c r="AK29">
        <f t="shared" si="21"/>
        <v>2137624691.5389032</v>
      </c>
      <c r="AL29">
        <f t="shared" si="22"/>
        <v>6618179528.4551687</v>
      </c>
      <c r="AM29">
        <f t="shared" si="23"/>
        <v>8915037067.7817574</v>
      </c>
      <c r="AN29" s="6">
        <f t="shared" si="24"/>
        <v>1635618916.4897804</v>
      </c>
      <c r="AO29">
        <f t="shared" si="25"/>
        <v>2057713488.116888</v>
      </c>
      <c r="AP29">
        <f t="shared" si="26"/>
        <v>6538268325.0331535</v>
      </c>
      <c r="AQ29">
        <f t="shared" si="27"/>
        <v>8807392459.8385506</v>
      </c>
      <c r="AR29" s="6">
        <f t="shared" si="28"/>
        <v>1527974308.5465736</v>
      </c>
      <c r="AS29">
        <v>2046</v>
      </c>
      <c r="AT29">
        <f t="shared" si="29"/>
        <v>2956.7145266145576</v>
      </c>
      <c r="AU29">
        <f t="shared" si="30"/>
        <v>720.63974897252365</v>
      </c>
      <c r="AV29">
        <f t="shared" si="31"/>
        <v>1635.6189164897805</v>
      </c>
      <c r="AW29" s="6">
        <f t="shared" si="32"/>
        <v>1527.9743085465736</v>
      </c>
      <c r="AX29">
        <v>2046</v>
      </c>
      <c r="AY29">
        <f t="shared" si="33"/>
        <v>15.422862260448911</v>
      </c>
      <c r="AZ29">
        <f t="shared" si="34"/>
        <v>15.622640269003947</v>
      </c>
      <c r="BA29">
        <f t="shared" si="35"/>
        <v>15.902329480981001</v>
      </c>
      <c r="BB29">
        <f t="shared" si="36"/>
        <v>16.142063091247046</v>
      </c>
    </row>
    <row r="30" spans="1:54" x14ac:dyDescent="0.35">
      <c r="A30" t="s">
        <v>31</v>
      </c>
      <c r="B30">
        <v>0.14799999999999999</v>
      </c>
      <c r="E30">
        <v>2047</v>
      </c>
      <c r="F30">
        <f t="shared" si="0"/>
        <v>27</v>
      </c>
      <c r="G30">
        <f t="shared" si="1"/>
        <v>1.0401129943502825</v>
      </c>
      <c r="H30">
        <f t="shared" si="2"/>
        <v>48435757028.480797</v>
      </c>
      <c r="I30">
        <f t="shared" si="3"/>
        <v>67156481110.095505</v>
      </c>
      <c r="J30">
        <f t="shared" si="4"/>
        <v>21825856360.78104</v>
      </c>
      <c r="K30">
        <f t="shared" si="37"/>
        <v>251579900</v>
      </c>
      <c r="L30">
        <f t="shared" si="5"/>
        <v>754739700</v>
      </c>
      <c r="M30">
        <f t="shared" si="38"/>
        <v>2589956631.6223755</v>
      </c>
      <c r="N30">
        <f t="shared" si="6"/>
        <v>251579900</v>
      </c>
      <c r="O30">
        <f t="shared" si="7"/>
        <v>0.15475557101246201</v>
      </c>
      <c r="P30">
        <f>O30*H30</f>
        <v>7495703236.3634157</v>
      </c>
      <c r="Q30">
        <f t="shared" si="8"/>
        <v>34988526658.359756</v>
      </c>
      <c r="R30">
        <f t="shared" si="9"/>
        <v>1208816659.9817193</v>
      </c>
      <c r="S30">
        <f>$B$20*I30</f>
        <v>8864655506.5326061</v>
      </c>
      <c r="T30">
        <f t="shared" si="10"/>
        <v>268625924.44038224</v>
      </c>
      <c r="U30">
        <f t="shared" si="11"/>
        <v>21825856360.78104</v>
      </c>
      <c r="V30">
        <f t="shared" si="12"/>
        <v>754739700</v>
      </c>
      <c r="W30">
        <f t="shared" si="13"/>
        <v>21071116660.78104</v>
      </c>
      <c r="X30">
        <f>Q30*$B$28</f>
        <v>3743772352.4444938</v>
      </c>
      <c r="Y30">
        <f>R30*$B$26</f>
        <v>96705332.798537537</v>
      </c>
      <c r="Z30">
        <f>S30*$B$25</f>
        <v>647119851.97688019</v>
      </c>
      <c r="AA30">
        <f>T30*$B$30</f>
        <v>39756636.817176573</v>
      </c>
      <c r="AB30" s="6">
        <f>V30*$B$29</f>
        <v>95851941.900000006</v>
      </c>
      <c r="AC30">
        <f>W30*$B$30</f>
        <v>3118525265.7955937</v>
      </c>
      <c r="AD30">
        <f t="shared" si="14"/>
        <v>7741731381.7326813</v>
      </c>
      <c r="AE30">
        <f t="shared" si="15"/>
        <v>10428520704.252707</v>
      </c>
      <c r="AF30" s="6">
        <f t="shared" si="16"/>
        <v>2932817467.8892908</v>
      </c>
      <c r="AG30">
        <f t="shared" si="17"/>
        <v>1538191516.2370157</v>
      </c>
      <c r="AH30">
        <f t="shared" si="18"/>
        <v>6161397632.1741037</v>
      </c>
      <c r="AI30">
        <f t="shared" si="19"/>
        <v>8299727748.9987593</v>
      </c>
      <c r="AJ30" s="6">
        <f t="shared" si="20"/>
        <v>804024512.63534355</v>
      </c>
      <c r="AK30">
        <f t="shared" si="21"/>
        <v>2254609482.7035713</v>
      </c>
      <c r="AL30">
        <f t="shared" si="22"/>
        <v>6877815598.6406593</v>
      </c>
      <c r="AM30">
        <f t="shared" si="23"/>
        <v>9264780555.3805485</v>
      </c>
      <c r="AN30" s="6">
        <f t="shared" si="24"/>
        <v>1769077319.0171328</v>
      </c>
      <c r="AO30">
        <f t="shared" si="25"/>
        <v>2170325016.0604472</v>
      </c>
      <c r="AP30">
        <f t="shared" si="26"/>
        <v>6793531131.9975357</v>
      </c>
      <c r="AQ30">
        <f t="shared" si="27"/>
        <v>9151244931.1003399</v>
      </c>
      <c r="AR30" s="6">
        <f t="shared" si="28"/>
        <v>1655541694.7369242</v>
      </c>
      <c r="AS30">
        <v>2047</v>
      </c>
      <c r="AT30">
        <f t="shared" si="29"/>
        <v>3118.5252657955939</v>
      </c>
      <c r="AU30">
        <f t="shared" si="30"/>
        <v>804.02451263534351</v>
      </c>
      <c r="AV30">
        <f t="shared" si="31"/>
        <v>1769.0773190171328</v>
      </c>
      <c r="AW30" s="6">
        <f t="shared" si="32"/>
        <v>1655.5416947369242</v>
      </c>
      <c r="AX30">
        <v>2047</v>
      </c>
      <c r="AY30">
        <f t="shared" si="33"/>
        <v>16.266902062122963</v>
      </c>
      <c r="AZ30">
        <f t="shared" si="34"/>
        <v>16.477613228730775</v>
      </c>
      <c r="BA30">
        <f t="shared" si="35"/>
        <v>16.772608861981706</v>
      </c>
      <c r="BB30">
        <f t="shared" si="36"/>
        <v>17.02546226191108</v>
      </c>
    </row>
    <row r="31" spans="1:54" x14ac:dyDescent="0.35">
      <c r="A31" t="s">
        <v>32</v>
      </c>
      <c r="B31">
        <v>0.151</v>
      </c>
      <c r="E31">
        <v>2048</v>
      </c>
      <c r="F31">
        <f t="shared" si="0"/>
        <v>28</v>
      </c>
      <c r="G31">
        <f t="shared" si="1"/>
        <v>1.0401129943502825</v>
      </c>
      <c r="H31">
        <f t="shared" si="2"/>
        <v>50378660276.515907</v>
      </c>
      <c r="I31">
        <f t="shared" si="3"/>
        <v>69850328657.449615</v>
      </c>
      <c r="J31">
        <f t="shared" si="4"/>
        <v>22701356813.671127</v>
      </c>
      <c r="K31">
        <f t="shared" si="37"/>
        <v>251579900</v>
      </c>
      <c r="L31">
        <f t="shared" si="5"/>
        <v>503159800</v>
      </c>
      <c r="M31">
        <f t="shared" si="38"/>
        <v>2693847547.3541107</v>
      </c>
      <c r="N31">
        <f t="shared" si="6"/>
        <v>251579900</v>
      </c>
      <c r="O31">
        <f t="shared" si="7"/>
        <v>0.15320801530233738</v>
      </c>
      <c r="P31">
        <f>O31*H31</f>
        <v>7718414554.5557051</v>
      </c>
      <c r="Q31">
        <f t="shared" si="8"/>
        <v>36392021230.53125</v>
      </c>
      <c r="R31">
        <f t="shared" si="9"/>
        <v>1257305915.8340933</v>
      </c>
      <c r="S31">
        <f>$B$20*I31</f>
        <v>9220243382.78335</v>
      </c>
      <c r="T31">
        <f t="shared" si="10"/>
        <v>279401314.62979871</v>
      </c>
      <c r="U31">
        <f t="shared" si="11"/>
        <v>22701356813.671127</v>
      </c>
      <c r="V31">
        <f t="shared" si="12"/>
        <v>503159800</v>
      </c>
      <c r="W31">
        <f t="shared" si="13"/>
        <v>22198197013.671127</v>
      </c>
      <c r="X31">
        <f>Q31*$B$28</f>
        <v>3893946271.6668439</v>
      </c>
      <c r="Y31">
        <f>R31*$B$26</f>
        <v>100584473.26672746</v>
      </c>
      <c r="Z31">
        <f>S31*$B$25</f>
        <v>673077766.94318449</v>
      </c>
      <c r="AA31">
        <f>T31*$B$30</f>
        <v>41351394.565210208</v>
      </c>
      <c r="AB31" s="6">
        <f>V31*$B$29</f>
        <v>63901294.600000001</v>
      </c>
      <c r="AC31">
        <f>W31*$B$30</f>
        <v>3285333158.0233269</v>
      </c>
      <c r="AD31">
        <f t="shared" si="14"/>
        <v>8058194359.0652933</v>
      </c>
      <c r="AE31">
        <f t="shared" si="15"/>
        <v>10854813034.54846</v>
      </c>
      <c r="AF31" s="6">
        <f t="shared" si="16"/>
        <v>3136398479.9927549</v>
      </c>
      <c r="AG31">
        <f t="shared" si="17"/>
        <v>1620468381.9979923</v>
      </c>
      <c r="AH31">
        <f t="shared" si="18"/>
        <v>6393329583.039959</v>
      </c>
      <c r="AI31">
        <f t="shared" si="19"/>
        <v>8612152325.9208488</v>
      </c>
      <c r="AJ31" s="6">
        <f t="shared" si="20"/>
        <v>893737771.36514378</v>
      </c>
      <c r="AK31">
        <f t="shared" si="21"/>
        <v>2375207080.4628105</v>
      </c>
      <c r="AL31">
        <f t="shared" si="22"/>
        <v>7148068281.504777</v>
      </c>
      <c r="AM31">
        <f t="shared" si="23"/>
        <v>9628825180.4986992</v>
      </c>
      <c r="AN31" s="6">
        <f t="shared" si="24"/>
        <v>1910410625.9429941</v>
      </c>
      <c r="AO31">
        <f t="shared" si="25"/>
        <v>2286414292.4081259</v>
      </c>
      <c r="AP31">
        <f t="shared" si="26"/>
        <v>7059275493.4500923</v>
      </c>
      <c r="AQ31">
        <f t="shared" si="27"/>
        <v>9509216609.3718929</v>
      </c>
      <c r="AR31" s="6">
        <f t="shared" si="28"/>
        <v>1790802054.8161879</v>
      </c>
      <c r="AS31">
        <v>2048</v>
      </c>
      <c r="AT31">
        <f t="shared" si="29"/>
        <v>3285.3331580233271</v>
      </c>
      <c r="AU31">
        <f t="shared" si="30"/>
        <v>893.73777136514377</v>
      </c>
      <c r="AV31">
        <f t="shared" si="31"/>
        <v>1910.4106259429941</v>
      </c>
      <c r="AW31" s="6">
        <f t="shared" si="32"/>
        <v>1790.8020548161878</v>
      </c>
      <c r="AX31">
        <v>2048</v>
      </c>
      <c r="AY31">
        <f t="shared" si="33"/>
        <v>17.137008094554108</v>
      </c>
      <c r="AZ31">
        <f t="shared" si="34"/>
        <v>17.358990064690822</v>
      </c>
      <c r="BA31">
        <f t="shared" si="35"/>
        <v>17.669764822882218</v>
      </c>
      <c r="BB31">
        <f t="shared" si="36"/>
        <v>17.93614318704627</v>
      </c>
    </row>
    <row r="32" spans="1:54" x14ac:dyDescent="0.35">
      <c r="E32">
        <v>2049</v>
      </c>
      <c r="F32">
        <f t="shared" si="0"/>
        <v>29</v>
      </c>
      <c r="G32">
        <f t="shared" si="1"/>
        <v>1.0401129943502825</v>
      </c>
      <c r="H32">
        <f t="shared" si="2"/>
        <v>52399499191.562592</v>
      </c>
      <c r="I32">
        <f t="shared" si="3"/>
        <v>72652234496.251282</v>
      </c>
      <c r="J32">
        <f t="shared" si="4"/>
        <v>23611976211.281666</v>
      </c>
      <c r="K32">
        <f t="shared" si="37"/>
        <v>251579900</v>
      </c>
      <c r="L32">
        <f t="shared" si="5"/>
        <v>251579900</v>
      </c>
      <c r="M32">
        <f t="shared" si="38"/>
        <v>2801905838.8016663</v>
      </c>
      <c r="N32">
        <f t="shared" si="6"/>
        <v>251579900</v>
      </c>
      <c r="O32">
        <f t="shared" si="7"/>
        <v>0.15167593514931399</v>
      </c>
      <c r="P32">
        <f>O32*H32</f>
        <v>7947743041.2359781</v>
      </c>
      <c r="Q32">
        <f t="shared" si="8"/>
        <v>37851814172.546921</v>
      </c>
      <c r="R32">
        <f t="shared" si="9"/>
        <v>1307740220.9325233</v>
      </c>
      <c r="S32">
        <f>$B$20*I32</f>
        <v>9590094953.5051689</v>
      </c>
      <c r="T32">
        <f t="shared" si="10"/>
        <v>290608937.98500538</v>
      </c>
      <c r="U32">
        <f t="shared" si="11"/>
        <v>23611976211.281666</v>
      </c>
      <c r="V32">
        <f t="shared" si="12"/>
        <v>251579900</v>
      </c>
      <c r="W32">
        <f t="shared" si="13"/>
        <v>23360396311.281666</v>
      </c>
      <c r="X32">
        <f>Q32*$B$28</f>
        <v>4050144116.4625206</v>
      </c>
      <c r="Y32">
        <f>R32*$B$26</f>
        <v>104619217.67460187</v>
      </c>
      <c r="Z32">
        <f>S32*$B$25</f>
        <v>700076931.60587728</v>
      </c>
      <c r="AA32">
        <f>T32*$B$30</f>
        <v>43010122.821780793</v>
      </c>
      <c r="AB32" s="6">
        <f>V32*$B$29</f>
        <v>31950647.300000001</v>
      </c>
      <c r="AC32">
        <f>W32*$B$30</f>
        <v>3457338654.0696864</v>
      </c>
      <c r="AD32">
        <f t="shared" si="14"/>
        <v>8387139689.9344673</v>
      </c>
      <c r="AE32">
        <f t="shared" si="15"/>
        <v>11297919753.754814</v>
      </c>
      <c r="AF32" s="6">
        <f t="shared" si="16"/>
        <v>3350176712.518836</v>
      </c>
      <c r="AG32">
        <f t="shared" si="17"/>
        <v>1705308930.7235615</v>
      </c>
      <c r="AH32">
        <f t="shared" si="18"/>
        <v>6635109966.5883427</v>
      </c>
      <c r="AI32">
        <f t="shared" si="19"/>
        <v>8937843261.3705044</v>
      </c>
      <c r="AJ32" s="6">
        <f t="shared" si="20"/>
        <v>990100220.13452625</v>
      </c>
      <c r="AK32">
        <f t="shared" si="21"/>
        <v>2499562405.307138</v>
      </c>
      <c r="AL32">
        <f t="shared" si="22"/>
        <v>7429363441.1719189</v>
      </c>
      <c r="AM32">
        <f t="shared" si="23"/>
        <v>10007744604.584724</v>
      </c>
      <c r="AN32" s="6">
        <f t="shared" si="24"/>
        <v>2060001563.3487463</v>
      </c>
      <c r="AO32">
        <f t="shared" si="25"/>
        <v>2406120820.0620112</v>
      </c>
      <c r="AP32">
        <f t="shared" si="26"/>
        <v>7335921855.9267921</v>
      </c>
      <c r="AQ32">
        <f t="shared" si="27"/>
        <v>9881873858.3242283</v>
      </c>
      <c r="AR32" s="6">
        <f t="shared" si="28"/>
        <v>1934130817.0882502</v>
      </c>
      <c r="AS32">
        <v>2049</v>
      </c>
      <c r="AT32">
        <f t="shared" si="29"/>
        <v>3457.3386540696865</v>
      </c>
      <c r="AU32">
        <f t="shared" si="30"/>
        <v>990.10022013452624</v>
      </c>
      <c r="AV32">
        <f t="shared" si="31"/>
        <v>2060.0015633487465</v>
      </c>
      <c r="AW32" s="6">
        <f t="shared" si="32"/>
        <v>1934.1308170882501</v>
      </c>
      <c r="AX32">
        <v>2049</v>
      </c>
      <c r="AY32">
        <f t="shared" si="33"/>
        <v>18.034225952309445</v>
      </c>
      <c r="AZ32">
        <f t="shared" si="34"/>
        <v>18.267829915422261</v>
      </c>
      <c r="BA32">
        <f t="shared" si="35"/>
        <v>18.594875463780205</v>
      </c>
      <c r="BB32">
        <f t="shared" si="36"/>
        <v>18.875200219515587</v>
      </c>
    </row>
    <row r="33" spans="1:54" x14ac:dyDescent="0.35">
      <c r="A33" s="3" t="s">
        <v>35</v>
      </c>
      <c r="B33">
        <v>30</v>
      </c>
      <c r="E33">
        <v>2050</v>
      </c>
      <c r="F33">
        <f t="shared" si="0"/>
        <v>30</v>
      </c>
      <c r="G33">
        <f t="shared" si="1"/>
        <v>1.0401129943502825</v>
      </c>
      <c r="H33">
        <f t="shared" si="2"/>
        <v>54501400006.591362</v>
      </c>
      <c r="I33">
        <f t="shared" si="3"/>
        <v>75566533168.134781</v>
      </c>
      <c r="J33">
        <f t="shared" si="4"/>
        <v>24559123279.643806</v>
      </c>
      <c r="K33">
        <f t="shared" si="37"/>
        <v>251579900</v>
      </c>
      <c r="L33">
        <f t="shared" si="5"/>
        <v>0</v>
      </c>
      <c r="M33">
        <f t="shared" si="38"/>
        <v>2914298671.8834991</v>
      </c>
      <c r="N33">
        <f t="shared" si="6"/>
        <v>251579900</v>
      </c>
      <c r="O33">
        <f t="shared" si="7"/>
        <v>0.15015917579782087</v>
      </c>
      <c r="P33">
        <f>O33*H33</f>
        <v>8183885304.8171082</v>
      </c>
      <c r="Q33">
        <f t="shared" si="8"/>
        <v>39370163780.598221</v>
      </c>
      <c r="R33">
        <f t="shared" si="9"/>
        <v>1360197597.0264263</v>
      </c>
      <c r="S33">
        <f>$B$20*I33</f>
        <v>9974782378.1937923</v>
      </c>
      <c r="T33">
        <f t="shared" si="10"/>
        <v>302266132.67253941</v>
      </c>
      <c r="U33">
        <f t="shared" si="11"/>
        <v>24559123279.643806</v>
      </c>
      <c r="V33">
        <f>L33</f>
        <v>0</v>
      </c>
      <c r="W33">
        <f t="shared" si="13"/>
        <v>24559123279.643806</v>
      </c>
      <c r="X33">
        <f>Q33*$B$28</f>
        <v>4212607524.5240097</v>
      </c>
      <c r="Y33">
        <f>R33*$B$26</f>
        <v>108815807.76211411</v>
      </c>
      <c r="Z33">
        <f>S33*$B$25</f>
        <v>728159113.60814679</v>
      </c>
      <c r="AA33">
        <f>T33*$B$30</f>
        <v>44735387.635535829</v>
      </c>
      <c r="AB33" s="6">
        <f>V33*$B$29</f>
        <v>0</v>
      </c>
      <c r="AC33">
        <f>W33*$B$30</f>
        <v>3634750245.3872833</v>
      </c>
      <c r="AD33">
        <f t="shared" si="14"/>
        <v>8729068078.9170914</v>
      </c>
      <c r="AE33">
        <f t="shared" si="15"/>
        <v>11758515337.359138</v>
      </c>
      <c r="AF33" s="6">
        <f t="shared" si="16"/>
        <v>3574630032.5420303</v>
      </c>
      <c r="AG33">
        <f t="shared" si="17"/>
        <v>1792815999.4139977</v>
      </c>
      <c r="AH33">
        <f t="shared" si="18"/>
        <v>6887133832.9438047</v>
      </c>
      <c r="AI33">
        <f t="shared" si="19"/>
        <v>9277332708.712389</v>
      </c>
      <c r="AJ33" s="6">
        <f>AI33-P33</f>
        <v>1093447403.8952808</v>
      </c>
      <c r="AK33">
        <f t="shared" si="21"/>
        <v>2627826190.9218874</v>
      </c>
      <c r="AL33">
        <f t="shared" si="22"/>
        <v>7722144024.4516945</v>
      </c>
      <c r="AM33">
        <f t="shared" si="23"/>
        <v>10402135500.365582</v>
      </c>
      <c r="AN33" s="6">
        <f t="shared" si="24"/>
        <v>2218250195.5484734</v>
      </c>
      <c r="AO33">
        <f t="shared" si="25"/>
        <v>2529589697.8033118</v>
      </c>
      <c r="AP33">
        <f t="shared" si="26"/>
        <v>7623907531.3331184</v>
      </c>
      <c r="AQ33">
        <f t="shared" si="27"/>
        <v>10269805760.171087</v>
      </c>
      <c r="AR33" s="6">
        <f t="shared" si="28"/>
        <v>2085920455.3539791</v>
      </c>
      <c r="AS33">
        <v>2050</v>
      </c>
      <c r="AT33">
        <f t="shared" si="29"/>
        <v>3634.7502453872835</v>
      </c>
      <c r="AU33">
        <f t="shared" si="30"/>
        <v>1093.4474038952808</v>
      </c>
      <c r="AV33">
        <f t="shared" si="31"/>
        <v>2218.2501955484736</v>
      </c>
      <c r="AW33" s="6">
        <f t="shared" si="32"/>
        <v>2085.9204553539789</v>
      </c>
      <c r="AX33">
        <v>2050</v>
      </c>
      <c r="AY33">
        <f t="shared" si="33"/>
        <v>18.95964317188502</v>
      </c>
      <c r="AZ33">
        <f t="shared" si="34"/>
        <v>19.205234404681455</v>
      </c>
      <c r="BA33">
        <f t="shared" si="35"/>
        <v>19.549062130596468</v>
      </c>
      <c r="BB33">
        <f t="shared" si="36"/>
        <v>19.843771609952196</v>
      </c>
    </row>
    <row r="34" spans="1:54" x14ac:dyDescent="0.35">
      <c r="A34" t="s">
        <v>38</v>
      </c>
      <c r="B34">
        <f>B21*B6</f>
        <v>7547397000</v>
      </c>
    </row>
    <row r="35" spans="1:54" x14ac:dyDescent="0.35">
      <c r="A35" t="s">
        <v>34</v>
      </c>
      <c r="B35">
        <f>B34/(B33)</f>
        <v>251579900</v>
      </c>
    </row>
    <row r="37" spans="1:54" x14ac:dyDescent="0.35">
      <c r="A37" s="3" t="s">
        <v>44</v>
      </c>
    </row>
    <row r="38" spans="1:54" x14ac:dyDescent="0.35">
      <c r="A38" t="s">
        <v>20</v>
      </c>
      <c r="B38">
        <f>B18*$B$6</f>
        <v>12099057960</v>
      </c>
    </row>
    <row r="39" spans="1:54" x14ac:dyDescent="0.35">
      <c r="A39" t="s">
        <v>21</v>
      </c>
      <c r="B39">
        <f>B19*$B$6</f>
        <v>418009680.00000006</v>
      </c>
    </row>
    <row r="40" spans="1:54" x14ac:dyDescent="0.35">
      <c r="A40" t="s">
        <v>27</v>
      </c>
      <c r="B40">
        <f>B20*$B$6</f>
        <v>3065404320</v>
      </c>
    </row>
    <row r="41" spans="1:54" x14ac:dyDescent="0.35">
      <c r="A41" t="s">
        <v>43</v>
      </c>
      <c r="B41">
        <f>B21*$B$6</f>
        <v>7547397000</v>
      </c>
    </row>
    <row r="42" spans="1:54" x14ac:dyDescent="0.35">
      <c r="A42" t="s">
        <v>46</v>
      </c>
      <c r="B42">
        <f>B22*B6</f>
        <v>92891040.000000089</v>
      </c>
    </row>
    <row r="44" spans="1:54" x14ac:dyDescent="0.35">
      <c r="A44" s="3" t="s">
        <v>55</v>
      </c>
    </row>
    <row r="45" spans="1:54" x14ac:dyDescent="0.35">
      <c r="A45" t="s">
        <v>40</v>
      </c>
      <c r="B45">
        <f>B11</f>
        <v>0.14641116559788758</v>
      </c>
    </row>
    <row r="46" spans="1:54" x14ac:dyDescent="0.35">
      <c r="A46" t="s">
        <v>56</v>
      </c>
      <c r="B46">
        <f>AD3/I3</f>
        <v>0.10869000000000001</v>
      </c>
    </row>
    <row r="47" spans="1:54" x14ac:dyDescent="0.35">
      <c r="A47" t="s">
        <v>57</v>
      </c>
      <c r="B47">
        <f>B45/B46</f>
        <v>1.3470527702446184</v>
      </c>
    </row>
    <row r="49" spans="1:3" x14ac:dyDescent="0.35">
      <c r="A49" s="3" t="s">
        <v>62</v>
      </c>
      <c r="B49" s="1" t="s">
        <v>63</v>
      </c>
      <c r="C49" t="s">
        <v>64</v>
      </c>
    </row>
    <row r="50" spans="1:3" x14ac:dyDescent="0.35">
      <c r="A50" t="s">
        <v>30</v>
      </c>
      <c r="B50">
        <v>820</v>
      </c>
    </row>
    <row r="51" spans="1:3" x14ac:dyDescent="0.35">
      <c r="A51" t="s">
        <v>31</v>
      </c>
      <c r="B51">
        <v>48</v>
      </c>
    </row>
    <row r="52" spans="1:3" x14ac:dyDescent="0.35">
      <c r="A52" t="s">
        <v>27</v>
      </c>
      <c r="B52">
        <v>38</v>
      </c>
    </row>
    <row r="53" spans="1:3" x14ac:dyDescent="0.35">
      <c r="A53" t="s">
        <v>65</v>
      </c>
      <c r="B53">
        <v>24</v>
      </c>
    </row>
    <row r="54" spans="1:3" x14ac:dyDescent="0.35">
      <c r="A54" t="s">
        <v>29</v>
      </c>
      <c r="B54">
        <v>12</v>
      </c>
    </row>
    <row r="56" spans="1:3" x14ac:dyDescent="0.35">
      <c r="A56" t="s">
        <v>66</v>
      </c>
      <c r="B56">
        <f>$B$50-B51</f>
        <v>772</v>
      </c>
    </row>
    <row r="57" spans="1:3" x14ac:dyDescent="0.35">
      <c r="A57" t="s">
        <v>67</v>
      </c>
      <c r="B57">
        <f t="shared" ref="B57:B59" si="39">$B$50-B52</f>
        <v>782</v>
      </c>
    </row>
    <row r="58" spans="1:3" x14ac:dyDescent="0.35">
      <c r="A58" t="s">
        <v>68</v>
      </c>
      <c r="B58">
        <f t="shared" si="39"/>
        <v>796</v>
      </c>
    </row>
    <row r="59" spans="1:3" x14ac:dyDescent="0.35">
      <c r="A59" t="s">
        <v>69</v>
      </c>
      <c r="B59">
        <f t="shared" si="39"/>
        <v>808</v>
      </c>
    </row>
  </sheetData>
  <mergeCells count="6">
    <mergeCell ref="AS1:AW1"/>
    <mergeCell ref="AX1:BB1"/>
    <mergeCell ref="AC1:AF1"/>
    <mergeCell ref="AG1:AJ1"/>
    <mergeCell ref="AK1:AN1"/>
    <mergeCell ref="AO1:AR1"/>
  </mergeCells>
  <hyperlinks>
    <hyperlink ref="B2" r:id="rId1" location=":~:text=Kenya's%20current%20effective%20installed%20(grid,MW%2C%20as%20of%20November%202019.&amp;text=Electricity%20supply%20is%20mostly%20generated,from%20geothermal%20power%20and%20hydroelectricity." display="Ref"/>
    <hyperlink ref="C2" r:id="rId2" location=":~:text=Kenya%2C%20March%202020%3A%20The%20price,of%20power%2C%20distribution%20and%20taxes."/>
    <hyperlink ref="B17" r:id="rId3" location=":~:text=Kenya's%20current%20effective%20installed%20(grid,fossil%20fuel%20(thermal)%20sources.&amp;text=Current%20electricity%20demand%20is%201%2C600,2%2C600%2D3600%20MW%20by%202020."/>
    <hyperlink ref="B24" r:id="rId4"/>
    <hyperlink ref="B49" r:id="rId5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gokhale</dc:creator>
  <cp:lastModifiedBy>Yash gokhale</cp:lastModifiedBy>
  <dcterms:created xsi:type="dcterms:W3CDTF">2020-12-04T08:12:24Z</dcterms:created>
  <dcterms:modified xsi:type="dcterms:W3CDTF">2020-12-05T13:33:36Z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2e00bbe3-e52e-42ae-ae81-3a53161cf1f0</vt:lpwstr>
  </property>
</Properties>
</file>